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6" activeTab="1"/>
  </bookViews>
  <sheets>
    <sheet name="기본정보" sheetId="13" r:id="rId1"/>
    <sheet name="교정결과" sheetId="11" r:id="rId2"/>
    <sheet name="교정결과-E" sheetId="26" r:id="rId3"/>
    <sheet name="교정결과-HY" sheetId="33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21" r:id="rId9"/>
    <sheet name="Calcu" sheetId="20" r:id="rId10"/>
    <sheet name="Calcu_ADJ" sheetId="37" r:id="rId11"/>
    <sheet name="STD_Data" sheetId="28" r:id="rId12"/>
    <sheet name="Pressure_1_R1" sheetId="14" r:id="rId13"/>
    <sheet name="Pressure_1_R2" sheetId="30" r:id="rId14"/>
    <sheet name="Pressure_1_R3" sheetId="31" r:id="rId15"/>
    <sheet name="Pressure_1_R4" sheetId="32" r:id="rId16"/>
  </sheets>
  <definedNames>
    <definedName name="_xlnm._FilterDatabase" localSheetId="0" hidden="1">기본정보!#REF!</definedName>
    <definedName name="B_Tag" localSheetId="2">'교정결과-E'!$D$188:$I$188</definedName>
    <definedName name="B_Tag" localSheetId="3">'교정결과-HY'!$B$140:$Q$140</definedName>
    <definedName name="B_Tag">교정결과!$D$180:$I$180</definedName>
    <definedName name="B_Tag_2" localSheetId="4">판정결과!$D$175:$I$175</definedName>
    <definedName name="B_Tag_3">부록!$B$7:$I$7</definedName>
    <definedName name="Pressure_1_R1_CMC">Pressure_1_R1!$G$4:$I$63</definedName>
    <definedName name="Pressure_1_R1_Condition">Pressure_1_R1!$A$4:$F$63</definedName>
    <definedName name="Pressure_1_R1_Resolution">Pressure_1_R1!$J$4:$M$63</definedName>
    <definedName name="Pressure_1_R1_Result">Pressure_1_R1!$Q$4:$S$63</definedName>
    <definedName name="Pressure_1_R1_Result_ADJ">Pressure_1_R1!$U$4:$W$63</definedName>
    <definedName name="Pressure_1_R1_Spec">Pressure_1_R1!$N$4:$P$63</definedName>
    <definedName name="Pressure_1_R1_STD1">Pressure_1_R1!$A$67</definedName>
    <definedName name="Pressure_1_R1_STD2">Pressure_1_R1!$A$130</definedName>
    <definedName name="Pressure_1_R1_STD3">Pressure_1_R1!$A$193</definedName>
    <definedName name="Pressure_1_R2_CMC" localSheetId="13">Pressure_1_R2!$G$4:$I$63</definedName>
    <definedName name="Pressure_1_R2_Condition" localSheetId="13">Pressure_1_R2!$A$4:$F$63</definedName>
    <definedName name="Pressure_1_R2_Resolution" localSheetId="13">Pressure_1_R2!$J$4:$M$63</definedName>
    <definedName name="Pressure_1_R2_Result" localSheetId="13">Pressure_1_R2!$Q$4:$S$63</definedName>
    <definedName name="Pressure_1_R2_Result_ADJ">Pressure_1_R2!$U$4:$W$63</definedName>
    <definedName name="Pressure_1_R2_Spec" localSheetId="13">Pressure_1_R2!$N$4:$P$63</definedName>
    <definedName name="Pressure_1_R2_STD1" localSheetId="13">Pressure_1_R2!$A$67</definedName>
    <definedName name="Pressure_1_R2_STD2">Pressure_1_R2!$A$130</definedName>
    <definedName name="Pressure_1_R2_STD3">Pressure_1_R2!$A$193</definedName>
    <definedName name="Pressure_1_R3_CMC" localSheetId="14">Pressure_1_R3!$G$4:$I$63</definedName>
    <definedName name="Pressure_1_R3_Condition" localSheetId="14">Pressure_1_R3!$A$4:$F$63</definedName>
    <definedName name="Pressure_1_R3_Resolution" localSheetId="14">Pressure_1_R3!$J$4:$M$63</definedName>
    <definedName name="Pressure_1_R3_Result" localSheetId="14">Pressure_1_R3!$Q$4:$S$63</definedName>
    <definedName name="Pressure_1_R3_Result_ADJ">Pressure_1_R3!$U$4:$W$63</definedName>
    <definedName name="Pressure_1_R3_Spec" localSheetId="14">Pressure_1_R3!$N$4:$P$63</definedName>
    <definedName name="Pressure_1_R3_STD1" localSheetId="14">Pressure_1_R3!$A$67</definedName>
    <definedName name="Pressure_1_R3_STD2">Pressure_1_R3!$A$130</definedName>
    <definedName name="Pressure_1_R3_STD3">Pressure_1_R3!$A$193</definedName>
    <definedName name="Pressure_1_R4_CMC" localSheetId="15">Pressure_1_R4!$G$4:$I$63</definedName>
    <definedName name="Pressure_1_R4_Condition" localSheetId="15">Pressure_1_R4!$A$4:$F$63</definedName>
    <definedName name="Pressure_1_R4_Resolution" localSheetId="15">Pressure_1_R4!$J$4:$M$63</definedName>
    <definedName name="Pressure_1_R4_Result" localSheetId="15">Pressure_1_R4!$Q$4:$S$63</definedName>
    <definedName name="Pressure_1_R4_Result_ADJ">Pressure_1_R4!$U$4:$W$63</definedName>
    <definedName name="Pressure_1_R4_Spec" localSheetId="15">Pressure_1_R4!$N$4:$P$63</definedName>
    <definedName name="Pressure_1_R4_STD1" localSheetId="15">Pressure_1_R4!$A$67</definedName>
    <definedName name="Pressure_1_R4_STD2">Pressure_1_R4!$A$130</definedName>
    <definedName name="Pressure_1_R4_STD3">Pressure_1_R4!$A$193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683" i="22" l="1"/>
  <c r="AE677" i="22"/>
  <c r="W682" i="22"/>
  <c r="M140" i="22"/>
  <c r="AL986" i="22" l="1"/>
  <c r="AL885" i="22"/>
  <c r="AL784" i="22"/>
  <c r="AL443" i="22"/>
  <c r="AL342" i="22"/>
  <c r="AL241" i="22"/>
  <c r="AK301" i="21" l="1"/>
  <c r="AK208" i="21"/>
  <c r="AK115" i="21"/>
  <c r="AK22" i="21"/>
  <c r="A162" i="11" l="1"/>
  <c r="D162" i="11"/>
  <c r="E162" i="11"/>
  <c r="F162" i="11"/>
  <c r="G162" i="11"/>
  <c r="H162" i="11"/>
  <c r="A163" i="11"/>
  <c r="D163" i="11"/>
  <c r="E163" i="11"/>
  <c r="F163" i="11"/>
  <c r="G163" i="11"/>
  <c r="H163" i="11"/>
  <c r="A164" i="11"/>
  <c r="D164" i="11"/>
  <c r="E164" i="11"/>
  <c r="F164" i="11"/>
  <c r="G164" i="11"/>
  <c r="H164" i="11"/>
  <c r="A165" i="11"/>
  <c r="D165" i="11"/>
  <c r="E165" i="11"/>
  <c r="F165" i="11"/>
  <c r="G165" i="11"/>
  <c r="H165" i="11"/>
  <c r="A166" i="11"/>
  <c r="D166" i="11"/>
  <c r="E166" i="11"/>
  <c r="F166" i="11"/>
  <c r="G166" i="11"/>
  <c r="H166" i="11"/>
  <c r="A167" i="11"/>
  <c r="D167" i="11"/>
  <c r="E167" i="11"/>
  <c r="F167" i="11"/>
  <c r="G167" i="11"/>
  <c r="H167" i="11"/>
  <c r="A168" i="11"/>
  <c r="D168" i="11"/>
  <c r="E168" i="11"/>
  <c r="F168" i="11"/>
  <c r="G168" i="11"/>
  <c r="H168" i="11"/>
  <c r="A169" i="11"/>
  <c r="D169" i="11"/>
  <c r="E169" i="11"/>
  <c r="F169" i="11"/>
  <c r="G169" i="11"/>
  <c r="H169" i="11"/>
  <c r="A170" i="11"/>
  <c r="D170" i="11"/>
  <c r="E170" i="11"/>
  <c r="F170" i="11"/>
  <c r="G170" i="11"/>
  <c r="H170" i="11"/>
  <c r="A171" i="11"/>
  <c r="D171" i="11"/>
  <c r="E171" i="11"/>
  <c r="F171" i="11"/>
  <c r="G171" i="11"/>
  <c r="H171" i="11"/>
  <c r="A172" i="11"/>
  <c r="D172" i="11"/>
  <c r="E172" i="11"/>
  <c r="F172" i="11"/>
  <c r="G172" i="11"/>
  <c r="H172" i="11"/>
  <c r="A173" i="11"/>
  <c r="D173" i="11"/>
  <c r="E173" i="11"/>
  <c r="F173" i="11"/>
  <c r="G173" i="11"/>
  <c r="H173" i="11"/>
  <c r="A174" i="11"/>
  <c r="D174" i="11"/>
  <c r="E174" i="11"/>
  <c r="F174" i="11"/>
  <c r="G174" i="11"/>
  <c r="H174" i="11"/>
  <c r="A175" i="11"/>
  <c r="D175" i="11"/>
  <c r="E175" i="11"/>
  <c r="F175" i="11"/>
  <c r="G175" i="11"/>
  <c r="H175" i="11"/>
  <c r="A176" i="11"/>
  <c r="D176" i="11"/>
  <c r="E176" i="11"/>
  <c r="F176" i="11"/>
  <c r="G176" i="11"/>
  <c r="H176" i="11"/>
  <c r="A118" i="11"/>
  <c r="D118" i="11"/>
  <c r="E118" i="11"/>
  <c r="F118" i="11"/>
  <c r="G118" i="11"/>
  <c r="H118" i="11"/>
  <c r="A119" i="11"/>
  <c r="D119" i="11"/>
  <c r="E119" i="11"/>
  <c r="F119" i="11"/>
  <c r="G119" i="11"/>
  <c r="H119" i="11"/>
  <c r="A120" i="11"/>
  <c r="D120" i="11"/>
  <c r="E120" i="11"/>
  <c r="F120" i="11"/>
  <c r="G120" i="11"/>
  <c r="H120" i="11"/>
  <c r="A121" i="11"/>
  <c r="D121" i="11"/>
  <c r="E121" i="11"/>
  <c r="F121" i="11"/>
  <c r="G121" i="11"/>
  <c r="H121" i="11"/>
  <c r="A122" i="11"/>
  <c r="D122" i="11"/>
  <c r="E122" i="11"/>
  <c r="F122" i="11"/>
  <c r="G122" i="11"/>
  <c r="H122" i="11"/>
  <c r="A123" i="11"/>
  <c r="D123" i="11"/>
  <c r="E123" i="11"/>
  <c r="F123" i="11"/>
  <c r="G123" i="11"/>
  <c r="H123" i="11"/>
  <c r="A124" i="11"/>
  <c r="D124" i="11"/>
  <c r="E124" i="11"/>
  <c r="F124" i="11"/>
  <c r="G124" i="11"/>
  <c r="H124" i="11"/>
  <c r="A125" i="11"/>
  <c r="D125" i="11"/>
  <c r="E125" i="11"/>
  <c r="F125" i="11"/>
  <c r="G125" i="11"/>
  <c r="H125" i="11"/>
  <c r="A126" i="11"/>
  <c r="D126" i="11"/>
  <c r="E126" i="11"/>
  <c r="F126" i="11"/>
  <c r="G126" i="11"/>
  <c r="H126" i="11"/>
  <c r="A127" i="11"/>
  <c r="D127" i="11"/>
  <c r="E127" i="11"/>
  <c r="F127" i="11"/>
  <c r="G127" i="11"/>
  <c r="H127" i="11"/>
  <c r="A128" i="11"/>
  <c r="D128" i="11"/>
  <c r="E128" i="11"/>
  <c r="F128" i="11"/>
  <c r="G128" i="11"/>
  <c r="H128" i="11"/>
  <c r="A129" i="11"/>
  <c r="D129" i="11"/>
  <c r="E129" i="11"/>
  <c r="F129" i="11"/>
  <c r="G129" i="11"/>
  <c r="H129" i="11"/>
  <c r="A130" i="11"/>
  <c r="D130" i="11"/>
  <c r="E130" i="11"/>
  <c r="F130" i="11"/>
  <c r="G130" i="11"/>
  <c r="H130" i="11"/>
  <c r="A131" i="11"/>
  <c r="D131" i="11"/>
  <c r="E131" i="11"/>
  <c r="F131" i="11"/>
  <c r="G131" i="11"/>
  <c r="H131" i="11"/>
  <c r="A132" i="11"/>
  <c r="D132" i="11"/>
  <c r="E132" i="11"/>
  <c r="F132" i="11"/>
  <c r="G132" i="11"/>
  <c r="H132" i="11"/>
  <c r="A74" i="11"/>
  <c r="D74" i="11"/>
  <c r="E74" i="11"/>
  <c r="F74" i="11"/>
  <c r="G74" i="11"/>
  <c r="H74" i="11"/>
  <c r="A75" i="11"/>
  <c r="D75" i="11"/>
  <c r="E75" i="11"/>
  <c r="F75" i="11"/>
  <c r="G75" i="11"/>
  <c r="H75" i="11"/>
  <c r="A76" i="11"/>
  <c r="D76" i="11"/>
  <c r="E76" i="11"/>
  <c r="F76" i="11"/>
  <c r="G76" i="11"/>
  <c r="H76" i="11"/>
  <c r="A77" i="11"/>
  <c r="D77" i="11"/>
  <c r="E77" i="11"/>
  <c r="F77" i="11"/>
  <c r="G77" i="11"/>
  <c r="H77" i="11"/>
  <c r="A78" i="11"/>
  <c r="D78" i="11"/>
  <c r="E78" i="11"/>
  <c r="F78" i="11"/>
  <c r="G78" i="11"/>
  <c r="H78" i="11"/>
  <c r="A79" i="11"/>
  <c r="D79" i="11"/>
  <c r="E79" i="11"/>
  <c r="F79" i="11"/>
  <c r="G79" i="11"/>
  <c r="H79" i="11"/>
  <c r="A80" i="11"/>
  <c r="D80" i="11"/>
  <c r="E80" i="11"/>
  <c r="F80" i="11"/>
  <c r="G80" i="11"/>
  <c r="H80" i="11"/>
  <c r="A81" i="11"/>
  <c r="D81" i="11"/>
  <c r="E81" i="11"/>
  <c r="F81" i="11"/>
  <c r="G81" i="11"/>
  <c r="H81" i="11"/>
  <c r="A82" i="11"/>
  <c r="D82" i="11"/>
  <c r="E82" i="11"/>
  <c r="F82" i="11"/>
  <c r="G82" i="11"/>
  <c r="H82" i="11"/>
  <c r="A83" i="11"/>
  <c r="D83" i="11"/>
  <c r="E83" i="11"/>
  <c r="F83" i="11"/>
  <c r="G83" i="11"/>
  <c r="H83" i="11"/>
  <c r="A84" i="11"/>
  <c r="D84" i="11"/>
  <c r="E84" i="11"/>
  <c r="F84" i="11"/>
  <c r="G84" i="11"/>
  <c r="H84" i="11"/>
  <c r="A85" i="11"/>
  <c r="D85" i="11"/>
  <c r="E85" i="11"/>
  <c r="F85" i="11"/>
  <c r="G85" i="11"/>
  <c r="H85" i="11"/>
  <c r="A86" i="11"/>
  <c r="D86" i="11"/>
  <c r="E86" i="11"/>
  <c r="F86" i="11"/>
  <c r="G86" i="11"/>
  <c r="H86" i="11"/>
  <c r="A87" i="11"/>
  <c r="D87" i="11"/>
  <c r="E87" i="11"/>
  <c r="F87" i="11"/>
  <c r="G87" i="11"/>
  <c r="H87" i="11"/>
  <c r="A88" i="11"/>
  <c r="D88" i="11"/>
  <c r="E88" i="11"/>
  <c r="F88" i="11"/>
  <c r="G88" i="11"/>
  <c r="H88" i="11"/>
  <c r="A30" i="11"/>
  <c r="D30" i="11"/>
  <c r="E30" i="11"/>
  <c r="F30" i="11"/>
  <c r="G30" i="11"/>
  <c r="H30" i="11"/>
  <c r="A31" i="11"/>
  <c r="D31" i="11"/>
  <c r="E31" i="11"/>
  <c r="F31" i="11"/>
  <c r="G31" i="11"/>
  <c r="H31" i="11"/>
  <c r="A32" i="11"/>
  <c r="D32" i="11"/>
  <c r="E32" i="11"/>
  <c r="F32" i="11"/>
  <c r="G32" i="11"/>
  <c r="H32" i="11"/>
  <c r="A33" i="11"/>
  <c r="D33" i="11"/>
  <c r="E33" i="11"/>
  <c r="F33" i="11"/>
  <c r="G33" i="11"/>
  <c r="H33" i="11"/>
  <c r="A34" i="11"/>
  <c r="D34" i="11"/>
  <c r="E34" i="11"/>
  <c r="F34" i="11"/>
  <c r="G34" i="11"/>
  <c r="H34" i="11"/>
  <c r="A35" i="11"/>
  <c r="D35" i="11"/>
  <c r="E35" i="11"/>
  <c r="F35" i="11"/>
  <c r="G35" i="11"/>
  <c r="H35" i="11"/>
  <c r="A36" i="11"/>
  <c r="D36" i="11"/>
  <c r="E36" i="11"/>
  <c r="F36" i="11"/>
  <c r="G36" i="11"/>
  <c r="H36" i="11"/>
  <c r="A37" i="11"/>
  <c r="D37" i="11"/>
  <c r="E37" i="11"/>
  <c r="F37" i="11"/>
  <c r="G37" i="11"/>
  <c r="H37" i="11"/>
  <c r="A38" i="11"/>
  <c r="D38" i="11"/>
  <c r="E38" i="11"/>
  <c r="F38" i="11"/>
  <c r="G38" i="11"/>
  <c r="H38" i="11"/>
  <c r="A39" i="11"/>
  <c r="D39" i="11"/>
  <c r="E39" i="11"/>
  <c r="F39" i="11"/>
  <c r="G39" i="11"/>
  <c r="H39" i="11"/>
  <c r="A40" i="11"/>
  <c r="D40" i="11"/>
  <c r="E40" i="11"/>
  <c r="F40" i="11"/>
  <c r="G40" i="11"/>
  <c r="H40" i="11"/>
  <c r="A41" i="11"/>
  <c r="D41" i="11"/>
  <c r="E41" i="11"/>
  <c r="F41" i="11"/>
  <c r="G41" i="11"/>
  <c r="H41" i="11"/>
  <c r="A42" i="11"/>
  <c r="D42" i="11"/>
  <c r="E42" i="11"/>
  <c r="F42" i="11"/>
  <c r="G42" i="11"/>
  <c r="H42" i="11"/>
  <c r="A43" i="11"/>
  <c r="D43" i="11"/>
  <c r="E43" i="11"/>
  <c r="F43" i="11"/>
  <c r="G43" i="11"/>
  <c r="H43" i="11"/>
  <c r="A44" i="11"/>
  <c r="D44" i="11"/>
  <c r="E44" i="11"/>
  <c r="F44" i="11"/>
  <c r="G44" i="11"/>
  <c r="H44" i="11"/>
  <c r="A168" i="26"/>
  <c r="D168" i="26"/>
  <c r="E168" i="26"/>
  <c r="F168" i="26"/>
  <c r="G168" i="26"/>
  <c r="H168" i="26"/>
  <c r="A169" i="26"/>
  <c r="D169" i="26"/>
  <c r="E169" i="26"/>
  <c r="F169" i="26"/>
  <c r="G169" i="26"/>
  <c r="H169" i="26"/>
  <c r="A170" i="26"/>
  <c r="D170" i="26"/>
  <c r="E170" i="26"/>
  <c r="F170" i="26"/>
  <c r="G170" i="26"/>
  <c r="H170" i="26"/>
  <c r="A171" i="26"/>
  <c r="D171" i="26"/>
  <c r="E171" i="26"/>
  <c r="F171" i="26"/>
  <c r="G171" i="26"/>
  <c r="H171" i="26"/>
  <c r="A172" i="26"/>
  <c r="D172" i="26"/>
  <c r="E172" i="26"/>
  <c r="F172" i="26"/>
  <c r="G172" i="26"/>
  <c r="H172" i="26"/>
  <c r="A173" i="26"/>
  <c r="D173" i="26"/>
  <c r="E173" i="26"/>
  <c r="F173" i="26"/>
  <c r="G173" i="26"/>
  <c r="H173" i="26"/>
  <c r="A174" i="26"/>
  <c r="D174" i="26"/>
  <c r="E174" i="26"/>
  <c r="F174" i="26"/>
  <c r="G174" i="26"/>
  <c r="H174" i="26"/>
  <c r="A175" i="26"/>
  <c r="D175" i="26"/>
  <c r="E175" i="26"/>
  <c r="F175" i="26"/>
  <c r="G175" i="26"/>
  <c r="H175" i="26"/>
  <c r="A176" i="26"/>
  <c r="D176" i="26"/>
  <c r="E176" i="26"/>
  <c r="F176" i="26"/>
  <c r="G176" i="26"/>
  <c r="H176" i="26"/>
  <c r="A177" i="26"/>
  <c r="D177" i="26"/>
  <c r="E177" i="26"/>
  <c r="F177" i="26"/>
  <c r="G177" i="26"/>
  <c r="H177" i="26"/>
  <c r="A178" i="26"/>
  <c r="D178" i="26"/>
  <c r="E178" i="26"/>
  <c r="F178" i="26"/>
  <c r="G178" i="26"/>
  <c r="H178" i="26"/>
  <c r="A179" i="26"/>
  <c r="D179" i="26"/>
  <c r="E179" i="26"/>
  <c r="F179" i="26"/>
  <c r="G179" i="26"/>
  <c r="H179" i="26"/>
  <c r="A180" i="26"/>
  <c r="D180" i="26"/>
  <c r="E180" i="26"/>
  <c r="F180" i="26"/>
  <c r="G180" i="26"/>
  <c r="H180" i="26"/>
  <c r="A181" i="26"/>
  <c r="D181" i="26"/>
  <c r="E181" i="26"/>
  <c r="F181" i="26"/>
  <c r="G181" i="26"/>
  <c r="H181" i="26"/>
  <c r="A182" i="26"/>
  <c r="D182" i="26"/>
  <c r="E182" i="26"/>
  <c r="F182" i="26"/>
  <c r="G182" i="26"/>
  <c r="H182" i="26"/>
  <c r="A122" i="26"/>
  <c r="D122" i="26"/>
  <c r="E122" i="26"/>
  <c r="F122" i="26"/>
  <c r="G122" i="26"/>
  <c r="H122" i="26"/>
  <c r="A123" i="26"/>
  <c r="D123" i="26"/>
  <c r="E123" i="26"/>
  <c r="F123" i="26"/>
  <c r="G123" i="26"/>
  <c r="H123" i="26"/>
  <c r="A124" i="26"/>
  <c r="D124" i="26"/>
  <c r="E124" i="26"/>
  <c r="F124" i="26"/>
  <c r="G124" i="26"/>
  <c r="H124" i="26"/>
  <c r="A125" i="26"/>
  <c r="D125" i="26"/>
  <c r="E125" i="26"/>
  <c r="F125" i="26"/>
  <c r="G125" i="26"/>
  <c r="H125" i="26"/>
  <c r="A126" i="26"/>
  <c r="D126" i="26"/>
  <c r="E126" i="26"/>
  <c r="F126" i="26"/>
  <c r="G126" i="26"/>
  <c r="H126" i="26"/>
  <c r="A127" i="26"/>
  <c r="D127" i="26"/>
  <c r="E127" i="26"/>
  <c r="F127" i="26"/>
  <c r="G127" i="26"/>
  <c r="H127" i="26"/>
  <c r="A128" i="26"/>
  <c r="D128" i="26"/>
  <c r="E128" i="26"/>
  <c r="F128" i="26"/>
  <c r="G128" i="26"/>
  <c r="H128" i="26"/>
  <c r="A129" i="26"/>
  <c r="D129" i="26"/>
  <c r="E129" i="26"/>
  <c r="F129" i="26"/>
  <c r="G129" i="26"/>
  <c r="H129" i="26"/>
  <c r="A130" i="26"/>
  <c r="D130" i="26"/>
  <c r="E130" i="26"/>
  <c r="F130" i="26"/>
  <c r="G130" i="26"/>
  <c r="H130" i="26"/>
  <c r="A131" i="26"/>
  <c r="D131" i="26"/>
  <c r="E131" i="26"/>
  <c r="F131" i="26"/>
  <c r="G131" i="26"/>
  <c r="H131" i="26"/>
  <c r="A132" i="26"/>
  <c r="D132" i="26"/>
  <c r="E132" i="26"/>
  <c r="F132" i="26"/>
  <c r="G132" i="26"/>
  <c r="H132" i="26"/>
  <c r="A133" i="26"/>
  <c r="D133" i="26"/>
  <c r="E133" i="26"/>
  <c r="F133" i="26"/>
  <c r="G133" i="26"/>
  <c r="H133" i="26"/>
  <c r="A134" i="26"/>
  <c r="D134" i="26"/>
  <c r="E134" i="26"/>
  <c r="F134" i="26"/>
  <c r="G134" i="26"/>
  <c r="H134" i="26"/>
  <c r="A135" i="26"/>
  <c r="D135" i="26"/>
  <c r="E135" i="26"/>
  <c r="F135" i="26"/>
  <c r="G135" i="26"/>
  <c r="H135" i="26"/>
  <c r="A136" i="26"/>
  <c r="D136" i="26"/>
  <c r="E136" i="26"/>
  <c r="F136" i="26"/>
  <c r="G136" i="26"/>
  <c r="H136" i="26"/>
  <c r="A76" i="26"/>
  <c r="D76" i="26"/>
  <c r="E76" i="26"/>
  <c r="F76" i="26"/>
  <c r="G76" i="26"/>
  <c r="H76" i="26"/>
  <c r="A77" i="26"/>
  <c r="D77" i="26"/>
  <c r="E77" i="26"/>
  <c r="F77" i="26"/>
  <c r="G77" i="26"/>
  <c r="H77" i="26"/>
  <c r="A78" i="26"/>
  <c r="D78" i="26"/>
  <c r="E78" i="26"/>
  <c r="F78" i="26"/>
  <c r="G78" i="26"/>
  <c r="H78" i="26"/>
  <c r="A79" i="26"/>
  <c r="D79" i="26"/>
  <c r="E79" i="26"/>
  <c r="F79" i="26"/>
  <c r="G79" i="26"/>
  <c r="H79" i="26"/>
  <c r="A80" i="26"/>
  <c r="D80" i="26"/>
  <c r="E80" i="26"/>
  <c r="F80" i="26"/>
  <c r="G80" i="26"/>
  <c r="H80" i="26"/>
  <c r="A81" i="26"/>
  <c r="D81" i="26"/>
  <c r="E81" i="26"/>
  <c r="F81" i="26"/>
  <c r="G81" i="26"/>
  <c r="H81" i="26"/>
  <c r="A82" i="26"/>
  <c r="D82" i="26"/>
  <c r="E82" i="26"/>
  <c r="F82" i="26"/>
  <c r="G82" i="26"/>
  <c r="H82" i="26"/>
  <c r="A83" i="26"/>
  <c r="D83" i="26"/>
  <c r="E83" i="26"/>
  <c r="F83" i="26"/>
  <c r="G83" i="26"/>
  <c r="H83" i="26"/>
  <c r="A84" i="26"/>
  <c r="D84" i="26"/>
  <c r="E84" i="26"/>
  <c r="F84" i="26"/>
  <c r="G84" i="26"/>
  <c r="H84" i="26"/>
  <c r="A85" i="26"/>
  <c r="D85" i="26"/>
  <c r="E85" i="26"/>
  <c r="F85" i="26"/>
  <c r="G85" i="26"/>
  <c r="H85" i="26"/>
  <c r="A86" i="26"/>
  <c r="D86" i="26"/>
  <c r="E86" i="26"/>
  <c r="F86" i="26"/>
  <c r="G86" i="26"/>
  <c r="H86" i="26"/>
  <c r="A87" i="26"/>
  <c r="D87" i="26"/>
  <c r="E87" i="26"/>
  <c r="F87" i="26"/>
  <c r="G87" i="26"/>
  <c r="H87" i="26"/>
  <c r="A88" i="26"/>
  <c r="D88" i="26"/>
  <c r="E88" i="26"/>
  <c r="F88" i="26"/>
  <c r="G88" i="26"/>
  <c r="H88" i="26"/>
  <c r="A89" i="26"/>
  <c r="D89" i="26"/>
  <c r="E89" i="26"/>
  <c r="F89" i="26"/>
  <c r="G89" i="26"/>
  <c r="H89" i="26"/>
  <c r="A90" i="26"/>
  <c r="D90" i="26"/>
  <c r="E90" i="26"/>
  <c r="F90" i="26"/>
  <c r="G90" i="26"/>
  <c r="H90" i="26"/>
  <c r="A30" i="26"/>
  <c r="D30" i="26"/>
  <c r="E30" i="26"/>
  <c r="F30" i="26"/>
  <c r="G30" i="26"/>
  <c r="H30" i="26"/>
  <c r="A31" i="26"/>
  <c r="D31" i="26"/>
  <c r="E31" i="26"/>
  <c r="F31" i="26"/>
  <c r="G31" i="26"/>
  <c r="H31" i="26"/>
  <c r="A32" i="26"/>
  <c r="D32" i="26"/>
  <c r="E32" i="26"/>
  <c r="F32" i="26"/>
  <c r="G32" i="26"/>
  <c r="H32" i="26"/>
  <c r="A33" i="26"/>
  <c r="D33" i="26"/>
  <c r="E33" i="26"/>
  <c r="F33" i="26"/>
  <c r="G33" i="26"/>
  <c r="H33" i="26"/>
  <c r="A34" i="26"/>
  <c r="D34" i="26"/>
  <c r="E34" i="26"/>
  <c r="F34" i="26"/>
  <c r="G34" i="26"/>
  <c r="H34" i="26"/>
  <c r="A35" i="26"/>
  <c r="D35" i="26"/>
  <c r="E35" i="26"/>
  <c r="F35" i="26"/>
  <c r="G35" i="26"/>
  <c r="H35" i="26"/>
  <c r="A36" i="26"/>
  <c r="D36" i="26"/>
  <c r="E36" i="26"/>
  <c r="F36" i="26"/>
  <c r="G36" i="26"/>
  <c r="H36" i="26"/>
  <c r="A37" i="26"/>
  <c r="D37" i="26"/>
  <c r="E37" i="26"/>
  <c r="F37" i="26"/>
  <c r="G37" i="26"/>
  <c r="H37" i="26"/>
  <c r="A38" i="26"/>
  <c r="D38" i="26"/>
  <c r="E38" i="26"/>
  <c r="F38" i="26"/>
  <c r="G38" i="26"/>
  <c r="H38" i="26"/>
  <c r="A39" i="26"/>
  <c r="D39" i="26"/>
  <c r="E39" i="26"/>
  <c r="F39" i="26"/>
  <c r="G39" i="26"/>
  <c r="H39" i="26"/>
  <c r="A40" i="26"/>
  <c r="D40" i="26"/>
  <c r="E40" i="26"/>
  <c r="F40" i="26"/>
  <c r="G40" i="26"/>
  <c r="H40" i="26"/>
  <c r="A41" i="26"/>
  <c r="D41" i="26"/>
  <c r="E41" i="26"/>
  <c r="F41" i="26"/>
  <c r="G41" i="26"/>
  <c r="H41" i="26"/>
  <c r="A42" i="26"/>
  <c r="D42" i="26"/>
  <c r="E42" i="26"/>
  <c r="F42" i="26"/>
  <c r="G42" i="26"/>
  <c r="H42" i="26"/>
  <c r="A43" i="26"/>
  <c r="D43" i="26"/>
  <c r="E43" i="26"/>
  <c r="F43" i="26"/>
  <c r="G43" i="26"/>
  <c r="H43" i="26"/>
  <c r="A44" i="26"/>
  <c r="D44" i="26"/>
  <c r="E44" i="26"/>
  <c r="F44" i="26"/>
  <c r="G44" i="26"/>
  <c r="H44" i="26"/>
  <c r="A109" i="33"/>
  <c r="F109" i="33"/>
  <c r="G109" i="33"/>
  <c r="H109" i="33"/>
  <c r="J109" i="33"/>
  <c r="K109" i="33"/>
  <c r="L109" i="33"/>
  <c r="M109" i="33"/>
  <c r="N109" i="33"/>
  <c r="O109" i="33"/>
  <c r="Q109" i="33"/>
  <c r="A110" i="33"/>
  <c r="F110" i="33"/>
  <c r="G110" i="33"/>
  <c r="H110" i="33"/>
  <c r="J110" i="33"/>
  <c r="K110" i="33"/>
  <c r="L110" i="33"/>
  <c r="M110" i="33"/>
  <c r="N110" i="33"/>
  <c r="O110" i="33"/>
  <c r="Q110" i="33"/>
  <c r="A111" i="33"/>
  <c r="F111" i="33"/>
  <c r="G111" i="33"/>
  <c r="H111" i="33"/>
  <c r="J111" i="33"/>
  <c r="K111" i="33"/>
  <c r="L111" i="33"/>
  <c r="M111" i="33"/>
  <c r="N111" i="33"/>
  <c r="O111" i="33"/>
  <c r="Q111" i="33"/>
  <c r="A112" i="33"/>
  <c r="F112" i="33"/>
  <c r="G112" i="33"/>
  <c r="H112" i="33"/>
  <c r="J112" i="33"/>
  <c r="K112" i="33"/>
  <c r="L112" i="33"/>
  <c r="M112" i="33"/>
  <c r="N112" i="33"/>
  <c r="O112" i="33"/>
  <c r="Q112" i="33"/>
  <c r="A113" i="33"/>
  <c r="F113" i="33"/>
  <c r="G113" i="33"/>
  <c r="H113" i="33"/>
  <c r="J113" i="33"/>
  <c r="K113" i="33"/>
  <c r="L113" i="33"/>
  <c r="M113" i="33"/>
  <c r="N113" i="33"/>
  <c r="O113" i="33"/>
  <c r="Q113" i="33"/>
  <c r="A114" i="33"/>
  <c r="F114" i="33"/>
  <c r="G114" i="33"/>
  <c r="H114" i="33"/>
  <c r="J114" i="33"/>
  <c r="K114" i="33"/>
  <c r="L114" i="33"/>
  <c r="M114" i="33"/>
  <c r="N114" i="33"/>
  <c r="O114" i="33"/>
  <c r="Q114" i="33"/>
  <c r="A115" i="33"/>
  <c r="F115" i="33"/>
  <c r="G115" i="33"/>
  <c r="H115" i="33"/>
  <c r="J115" i="33"/>
  <c r="K115" i="33"/>
  <c r="L115" i="33"/>
  <c r="M115" i="33"/>
  <c r="N115" i="33"/>
  <c r="O115" i="33"/>
  <c r="Q115" i="33"/>
  <c r="A116" i="33"/>
  <c r="F116" i="33"/>
  <c r="G116" i="33"/>
  <c r="H116" i="33"/>
  <c r="J116" i="33"/>
  <c r="K116" i="33"/>
  <c r="L116" i="33"/>
  <c r="M116" i="33"/>
  <c r="N116" i="33"/>
  <c r="O116" i="33"/>
  <c r="Q116" i="33"/>
  <c r="A117" i="33"/>
  <c r="F117" i="33"/>
  <c r="G117" i="33"/>
  <c r="H117" i="33"/>
  <c r="J117" i="33"/>
  <c r="K117" i="33"/>
  <c r="L117" i="33"/>
  <c r="M117" i="33"/>
  <c r="N117" i="33"/>
  <c r="O117" i="33"/>
  <c r="Q117" i="33"/>
  <c r="A118" i="33"/>
  <c r="F118" i="33"/>
  <c r="G118" i="33"/>
  <c r="H118" i="33"/>
  <c r="J118" i="33"/>
  <c r="K118" i="33"/>
  <c r="L118" i="33"/>
  <c r="M118" i="33"/>
  <c r="N118" i="33"/>
  <c r="O118" i="33"/>
  <c r="Q118" i="33"/>
  <c r="A119" i="33"/>
  <c r="F119" i="33"/>
  <c r="G119" i="33"/>
  <c r="H119" i="33"/>
  <c r="J119" i="33"/>
  <c r="K119" i="33"/>
  <c r="L119" i="33"/>
  <c r="M119" i="33"/>
  <c r="N119" i="33"/>
  <c r="O119" i="33"/>
  <c r="Q119" i="33"/>
  <c r="A120" i="33"/>
  <c r="F120" i="33"/>
  <c r="G120" i="33"/>
  <c r="H120" i="33"/>
  <c r="J120" i="33"/>
  <c r="K120" i="33"/>
  <c r="L120" i="33"/>
  <c r="M120" i="33"/>
  <c r="N120" i="33"/>
  <c r="O120" i="33"/>
  <c r="Q120" i="33"/>
  <c r="A121" i="33"/>
  <c r="F121" i="33"/>
  <c r="G121" i="33"/>
  <c r="H121" i="33"/>
  <c r="J121" i="33"/>
  <c r="K121" i="33"/>
  <c r="L121" i="33"/>
  <c r="M121" i="33"/>
  <c r="N121" i="33"/>
  <c r="O121" i="33"/>
  <c r="Q121" i="33"/>
  <c r="A122" i="33"/>
  <c r="F122" i="33"/>
  <c r="G122" i="33"/>
  <c r="H122" i="33"/>
  <c r="J122" i="33"/>
  <c r="K122" i="33"/>
  <c r="L122" i="33"/>
  <c r="M122" i="33"/>
  <c r="N122" i="33"/>
  <c r="O122" i="33"/>
  <c r="Q122" i="33"/>
  <c r="A123" i="33"/>
  <c r="F123" i="33"/>
  <c r="G123" i="33"/>
  <c r="H123" i="33"/>
  <c r="J123" i="33"/>
  <c r="K123" i="33"/>
  <c r="L123" i="33"/>
  <c r="M123" i="33"/>
  <c r="N123" i="33"/>
  <c r="O123" i="33"/>
  <c r="Q123" i="33"/>
  <c r="A124" i="33"/>
  <c r="F124" i="33"/>
  <c r="G124" i="33"/>
  <c r="H124" i="33"/>
  <c r="J124" i="33"/>
  <c r="K124" i="33"/>
  <c r="L124" i="33"/>
  <c r="M124" i="33"/>
  <c r="N124" i="33"/>
  <c r="O124" i="33"/>
  <c r="Q124" i="33"/>
  <c r="A125" i="33"/>
  <c r="F125" i="33"/>
  <c r="G125" i="33"/>
  <c r="H125" i="33"/>
  <c r="J125" i="33"/>
  <c r="K125" i="33"/>
  <c r="L125" i="33"/>
  <c r="M125" i="33"/>
  <c r="N125" i="33"/>
  <c r="O125" i="33"/>
  <c r="Q125" i="33"/>
  <c r="A126" i="33"/>
  <c r="F126" i="33"/>
  <c r="G126" i="33"/>
  <c r="H126" i="33"/>
  <c r="J126" i="33"/>
  <c r="K126" i="33"/>
  <c r="L126" i="33"/>
  <c r="M126" i="33"/>
  <c r="N126" i="33"/>
  <c r="O126" i="33"/>
  <c r="Q126" i="33"/>
  <c r="A127" i="33"/>
  <c r="F127" i="33"/>
  <c r="G127" i="33"/>
  <c r="H127" i="33"/>
  <c r="J127" i="33"/>
  <c r="K127" i="33"/>
  <c r="L127" i="33"/>
  <c r="M127" i="33"/>
  <c r="N127" i="33"/>
  <c r="O127" i="33"/>
  <c r="Q127" i="33"/>
  <c r="A128" i="33"/>
  <c r="F128" i="33"/>
  <c r="G128" i="33"/>
  <c r="H128" i="33"/>
  <c r="J128" i="33"/>
  <c r="K128" i="33"/>
  <c r="L128" i="33"/>
  <c r="M128" i="33"/>
  <c r="N128" i="33"/>
  <c r="O128" i="33"/>
  <c r="Q128" i="33"/>
  <c r="A129" i="33"/>
  <c r="F129" i="33"/>
  <c r="G129" i="33"/>
  <c r="H129" i="33"/>
  <c r="J129" i="33"/>
  <c r="K129" i="33"/>
  <c r="L129" i="33"/>
  <c r="M129" i="33"/>
  <c r="N129" i="33"/>
  <c r="O129" i="33"/>
  <c r="Q129" i="33"/>
  <c r="A130" i="33"/>
  <c r="F130" i="33"/>
  <c r="G130" i="33"/>
  <c r="H130" i="33"/>
  <c r="J130" i="33"/>
  <c r="K130" i="33"/>
  <c r="L130" i="33"/>
  <c r="M130" i="33"/>
  <c r="N130" i="33"/>
  <c r="O130" i="33"/>
  <c r="Q130" i="33"/>
  <c r="A131" i="33"/>
  <c r="F131" i="33"/>
  <c r="G131" i="33"/>
  <c r="H131" i="33"/>
  <c r="J131" i="33"/>
  <c r="K131" i="33"/>
  <c r="L131" i="33"/>
  <c r="M131" i="33"/>
  <c r="N131" i="33"/>
  <c r="O131" i="33"/>
  <c r="Q131" i="33"/>
  <c r="A132" i="33"/>
  <c r="F132" i="33"/>
  <c r="G132" i="33"/>
  <c r="H132" i="33"/>
  <c r="J132" i="33"/>
  <c r="K132" i="33"/>
  <c r="L132" i="33"/>
  <c r="M132" i="33"/>
  <c r="N132" i="33"/>
  <c r="O132" i="33"/>
  <c r="Q132" i="33"/>
  <c r="A133" i="33"/>
  <c r="F133" i="33"/>
  <c r="G133" i="33"/>
  <c r="H133" i="33"/>
  <c r="J133" i="33"/>
  <c r="K133" i="33"/>
  <c r="L133" i="33"/>
  <c r="M133" i="33"/>
  <c r="N133" i="33"/>
  <c r="O133" i="33"/>
  <c r="Q133" i="33"/>
  <c r="A134" i="33"/>
  <c r="F134" i="33"/>
  <c r="G134" i="33"/>
  <c r="H134" i="33"/>
  <c r="J134" i="33"/>
  <c r="K134" i="33"/>
  <c r="L134" i="33"/>
  <c r="M134" i="33"/>
  <c r="N134" i="33"/>
  <c r="O134" i="33"/>
  <c r="Q134" i="33"/>
  <c r="A135" i="33"/>
  <c r="F135" i="33"/>
  <c r="G135" i="33"/>
  <c r="H135" i="33"/>
  <c r="J135" i="33"/>
  <c r="K135" i="33"/>
  <c r="L135" i="33"/>
  <c r="M135" i="33"/>
  <c r="N135" i="33"/>
  <c r="O135" i="33"/>
  <c r="Q135" i="33"/>
  <c r="A136" i="33"/>
  <c r="F136" i="33"/>
  <c r="G136" i="33"/>
  <c r="H136" i="33"/>
  <c r="J136" i="33"/>
  <c r="K136" i="33"/>
  <c r="L136" i="33"/>
  <c r="M136" i="33"/>
  <c r="N136" i="33"/>
  <c r="O136" i="33"/>
  <c r="Q136" i="33"/>
  <c r="A137" i="33"/>
  <c r="F137" i="33"/>
  <c r="G137" i="33"/>
  <c r="H137" i="33"/>
  <c r="J137" i="33"/>
  <c r="K137" i="33"/>
  <c r="L137" i="33"/>
  <c r="M137" i="33"/>
  <c r="N137" i="33"/>
  <c r="O137" i="33"/>
  <c r="Q137" i="33"/>
  <c r="A78" i="33"/>
  <c r="F78" i="33"/>
  <c r="G78" i="33"/>
  <c r="H78" i="33"/>
  <c r="J78" i="33"/>
  <c r="K78" i="33"/>
  <c r="L78" i="33"/>
  <c r="M78" i="33"/>
  <c r="N78" i="33"/>
  <c r="O78" i="33"/>
  <c r="Q78" i="33"/>
  <c r="A79" i="33"/>
  <c r="F79" i="33"/>
  <c r="G79" i="33"/>
  <c r="H79" i="33"/>
  <c r="J79" i="33"/>
  <c r="K79" i="33"/>
  <c r="L79" i="33"/>
  <c r="M79" i="33"/>
  <c r="N79" i="33"/>
  <c r="O79" i="33"/>
  <c r="Q79" i="33"/>
  <c r="A80" i="33"/>
  <c r="F80" i="33"/>
  <c r="G80" i="33"/>
  <c r="H80" i="33"/>
  <c r="J80" i="33"/>
  <c r="K80" i="33"/>
  <c r="L80" i="33"/>
  <c r="M80" i="33"/>
  <c r="N80" i="33"/>
  <c r="O80" i="33"/>
  <c r="Q80" i="33"/>
  <c r="A81" i="33"/>
  <c r="F81" i="33"/>
  <c r="G81" i="33"/>
  <c r="H81" i="33"/>
  <c r="J81" i="33"/>
  <c r="K81" i="33"/>
  <c r="L81" i="33"/>
  <c r="M81" i="33"/>
  <c r="N81" i="33"/>
  <c r="O81" i="33"/>
  <c r="Q81" i="33"/>
  <c r="A82" i="33"/>
  <c r="F82" i="33"/>
  <c r="G82" i="33"/>
  <c r="H82" i="33"/>
  <c r="J82" i="33"/>
  <c r="K82" i="33"/>
  <c r="L82" i="33"/>
  <c r="M82" i="33"/>
  <c r="N82" i="33"/>
  <c r="O82" i="33"/>
  <c r="Q82" i="33"/>
  <c r="A83" i="33"/>
  <c r="F83" i="33"/>
  <c r="G83" i="33"/>
  <c r="H83" i="33"/>
  <c r="J83" i="33"/>
  <c r="K83" i="33"/>
  <c r="L83" i="33"/>
  <c r="M83" i="33"/>
  <c r="N83" i="33"/>
  <c r="O83" i="33"/>
  <c r="Q83" i="33"/>
  <c r="A84" i="33"/>
  <c r="F84" i="33"/>
  <c r="G84" i="33"/>
  <c r="H84" i="33"/>
  <c r="J84" i="33"/>
  <c r="K84" i="33"/>
  <c r="L84" i="33"/>
  <c r="M84" i="33"/>
  <c r="N84" i="33"/>
  <c r="O84" i="33"/>
  <c r="Q84" i="33"/>
  <c r="A85" i="33"/>
  <c r="F85" i="33"/>
  <c r="G85" i="33"/>
  <c r="H85" i="33"/>
  <c r="J85" i="33"/>
  <c r="K85" i="33"/>
  <c r="L85" i="33"/>
  <c r="M85" i="33"/>
  <c r="N85" i="33"/>
  <c r="O85" i="33"/>
  <c r="Q85" i="33"/>
  <c r="A86" i="33"/>
  <c r="F86" i="33"/>
  <c r="G86" i="33"/>
  <c r="H86" i="33"/>
  <c r="J86" i="33"/>
  <c r="K86" i="33"/>
  <c r="L86" i="33"/>
  <c r="M86" i="33"/>
  <c r="N86" i="33"/>
  <c r="O86" i="33"/>
  <c r="Q86" i="33"/>
  <c r="A87" i="33"/>
  <c r="F87" i="33"/>
  <c r="G87" i="33"/>
  <c r="H87" i="33"/>
  <c r="J87" i="33"/>
  <c r="K87" i="33"/>
  <c r="L87" i="33"/>
  <c r="M87" i="33"/>
  <c r="N87" i="33"/>
  <c r="O87" i="33"/>
  <c r="Q87" i="33"/>
  <c r="A88" i="33"/>
  <c r="F88" i="33"/>
  <c r="G88" i="33"/>
  <c r="H88" i="33"/>
  <c r="J88" i="33"/>
  <c r="K88" i="33"/>
  <c r="L88" i="33"/>
  <c r="M88" i="33"/>
  <c r="N88" i="33"/>
  <c r="O88" i="33"/>
  <c r="Q88" i="33"/>
  <c r="A89" i="33"/>
  <c r="F89" i="33"/>
  <c r="G89" i="33"/>
  <c r="H89" i="33"/>
  <c r="J89" i="33"/>
  <c r="K89" i="33"/>
  <c r="L89" i="33"/>
  <c r="M89" i="33"/>
  <c r="N89" i="33"/>
  <c r="O89" i="33"/>
  <c r="Q89" i="33"/>
  <c r="A90" i="33"/>
  <c r="F90" i="33"/>
  <c r="G90" i="33"/>
  <c r="H90" i="33"/>
  <c r="J90" i="33"/>
  <c r="K90" i="33"/>
  <c r="L90" i="33"/>
  <c r="M90" i="33"/>
  <c r="N90" i="33"/>
  <c r="O90" i="33"/>
  <c r="Q90" i="33"/>
  <c r="A91" i="33"/>
  <c r="F91" i="33"/>
  <c r="G91" i="33"/>
  <c r="H91" i="33"/>
  <c r="J91" i="33"/>
  <c r="K91" i="33"/>
  <c r="L91" i="33"/>
  <c r="M91" i="33"/>
  <c r="N91" i="33"/>
  <c r="O91" i="33"/>
  <c r="Q91" i="33"/>
  <c r="A92" i="33"/>
  <c r="F92" i="33"/>
  <c r="G92" i="33"/>
  <c r="H92" i="33"/>
  <c r="J92" i="33"/>
  <c r="K92" i="33"/>
  <c r="L92" i="33"/>
  <c r="M92" i="33"/>
  <c r="N92" i="33"/>
  <c r="O92" i="33"/>
  <c r="Q92" i="33"/>
  <c r="A93" i="33"/>
  <c r="F93" i="33"/>
  <c r="G93" i="33"/>
  <c r="H93" i="33"/>
  <c r="J93" i="33"/>
  <c r="K93" i="33"/>
  <c r="L93" i="33"/>
  <c r="M93" i="33"/>
  <c r="N93" i="33"/>
  <c r="O93" i="33"/>
  <c r="Q93" i="33"/>
  <c r="A94" i="33"/>
  <c r="F94" i="33"/>
  <c r="G94" i="33"/>
  <c r="H94" i="33"/>
  <c r="J94" i="33"/>
  <c r="K94" i="33"/>
  <c r="L94" i="33"/>
  <c r="M94" i="33"/>
  <c r="N94" i="33"/>
  <c r="O94" i="33"/>
  <c r="Q94" i="33"/>
  <c r="A95" i="33"/>
  <c r="F95" i="33"/>
  <c r="G95" i="33"/>
  <c r="H95" i="33"/>
  <c r="J95" i="33"/>
  <c r="K95" i="33"/>
  <c r="L95" i="33"/>
  <c r="M95" i="33"/>
  <c r="N95" i="33"/>
  <c r="O95" i="33"/>
  <c r="Q95" i="33"/>
  <c r="A96" i="33"/>
  <c r="F96" i="33"/>
  <c r="G96" i="33"/>
  <c r="H96" i="33"/>
  <c r="J96" i="33"/>
  <c r="K96" i="33"/>
  <c r="L96" i="33"/>
  <c r="M96" i="33"/>
  <c r="N96" i="33"/>
  <c r="O96" i="33"/>
  <c r="Q96" i="33"/>
  <c r="A97" i="33"/>
  <c r="F97" i="33"/>
  <c r="G97" i="33"/>
  <c r="H97" i="33"/>
  <c r="J97" i="33"/>
  <c r="K97" i="33"/>
  <c r="L97" i="33"/>
  <c r="M97" i="33"/>
  <c r="N97" i="33"/>
  <c r="O97" i="33"/>
  <c r="Q97" i="33"/>
  <c r="A98" i="33"/>
  <c r="F98" i="33"/>
  <c r="G98" i="33"/>
  <c r="H98" i="33"/>
  <c r="J98" i="33"/>
  <c r="K98" i="33"/>
  <c r="L98" i="33"/>
  <c r="M98" i="33"/>
  <c r="N98" i="33"/>
  <c r="O98" i="33"/>
  <c r="Q98" i="33"/>
  <c r="A99" i="33"/>
  <c r="F99" i="33"/>
  <c r="G99" i="33"/>
  <c r="H99" i="33"/>
  <c r="J99" i="33"/>
  <c r="K99" i="33"/>
  <c r="L99" i="33"/>
  <c r="M99" i="33"/>
  <c r="N99" i="33"/>
  <c r="O99" i="33"/>
  <c r="Q99" i="33"/>
  <c r="A100" i="33"/>
  <c r="F100" i="33"/>
  <c r="G100" i="33"/>
  <c r="H100" i="33"/>
  <c r="J100" i="33"/>
  <c r="K100" i="33"/>
  <c r="L100" i="33"/>
  <c r="M100" i="33"/>
  <c r="N100" i="33"/>
  <c r="O100" i="33"/>
  <c r="Q100" i="33"/>
  <c r="A101" i="33"/>
  <c r="F101" i="33"/>
  <c r="G101" i="33"/>
  <c r="H101" i="33"/>
  <c r="J101" i="33"/>
  <c r="K101" i="33"/>
  <c r="L101" i="33"/>
  <c r="M101" i="33"/>
  <c r="N101" i="33"/>
  <c r="O101" i="33"/>
  <c r="Q101" i="33"/>
  <c r="A102" i="33"/>
  <c r="F102" i="33"/>
  <c r="G102" i="33"/>
  <c r="H102" i="33"/>
  <c r="J102" i="33"/>
  <c r="K102" i="33"/>
  <c r="L102" i="33"/>
  <c r="M102" i="33"/>
  <c r="N102" i="33"/>
  <c r="O102" i="33"/>
  <c r="Q102" i="33"/>
  <c r="A103" i="33"/>
  <c r="F103" i="33"/>
  <c r="G103" i="33"/>
  <c r="H103" i="33"/>
  <c r="J103" i="33"/>
  <c r="K103" i="33"/>
  <c r="L103" i="33"/>
  <c r="M103" i="33"/>
  <c r="N103" i="33"/>
  <c r="O103" i="33"/>
  <c r="Q103" i="33"/>
  <c r="A104" i="33"/>
  <c r="F104" i="33"/>
  <c r="G104" i="33"/>
  <c r="H104" i="33"/>
  <c r="J104" i="33"/>
  <c r="K104" i="33"/>
  <c r="L104" i="33"/>
  <c r="M104" i="33"/>
  <c r="N104" i="33"/>
  <c r="O104" i="33"/>
  <c r="Q104" i="33"/>
  <c r="A105" i="33"/>
  <c r="F105" i="33"/>
  <c r="G105" i="33"/>
  <c r="H105" i="33"/>
  <c r="J105" i="33"/>
  <c r="K105" i="33"/>
  <c r="L105" i="33"/>
  <c r="M105" i="33"/>
  <c r="N105" i="33"/>
  <c r="O105" i="33"/>
  <c r="Q105" i="33"/>
  <c r="A106" i="33"/>
  <c r="F106" i="33"/>
  <c r="G106" i="33"/>
  <c r="H106" i="33"/>
  <c r="J106" i="33"/>
  <c r="K106" i="33"/>
  <c r="L106" i="33"/>
  <c r="M106" i="33"/>
  <c r="N106" i="33"/>
  <c r="O106" i="33"/>
  <c r="Q106" i="33"/>
  <c r="A47" i="33"/>
  <c r="F47" i="33"/>
  <c r="G47" i="33"/>
  <c r="H47" i="33"/>
  <c r="J47" i="33"/>
  <c r="K47" i="33"/>
  <c r="L47" i="33"/>
  <c r="M47" i="33"/>
  <c r="N47" i="33"/>
  <c r="O47" i="33"/>
  <c r="Q47" i="33"/>
  <c r="A48" i="33"/>
  <c r="F48" i="33"/>
  <c r="G48" i="33"/>
  <c r="H48" i="33"/>
  <c r="J48" i="33"/>
  <c r="K48" i="33"/>
  <c r="L48" i="33"/>
  <c r="M48" i="33"/>
  <c r="N48" i="33"/>
  <c r="O48" i="33"/>
  <c r="Q48" i="33"/>
  <c r="A49" i="33"/>
  <c r="F49" i="33"/>
  <c r="G49" i="33"/>
  <c r="H49" i="33"/>
  <c r="J49" i="33"/>
  <c r="K49" i="33"/>
  <c r="L49" i="33"/>
  <c r="M49" i="33"/>
  <c r="N49" i="33"/>
  <c r="O49" i="33"/>
  <c r="Q49" i="33"/>
  <c r="A50" i="33"/>
  <c r="F50" i="33"/>
  <c r="G50" i="33"/>
  <c r="H50" i="33"/>
  <c r="J50" i="33"/>
  <c r="K50" i="33"/>
  <c r="L50" i="33"/>
  <c r="M50" i="33"/>
  <c r="N50" i="33"/>
  <c r="O50" i="33"/>
  <c r="Q50" i="33"/>
  <c r="A51" i="33"/>
  <c r="F51" i="33"/>
  <c r="G51" i="33"/>
  <c r="H51" i="33"/>
  <c r="J51" i="33"/>
  <c r="K51" i="33"/>
  <c r="L51" i="33"/>
  <c r="M51" i="33"/>
  <c r="N51" i="33"/>
  <c r="O51" i="33"/>
  <c r="Q51" i="33"/>
  <c r="A52" i="33"/>
  <c r="F52" i="33"/>
  <c r="G52" i="33"/>
  <c r="H52" i="33"/>
  <c r="J52" i="33"/>
  <c r="K52" i="33"/>
  <c r="L52" i="33"/>
  <c r="M52" i="33"/>
  <c r="N52" i="33"/>
  <c r="O52" i="33"/>
  <c r="Q52" i="33"/>
  <c r="A53" i="33"/>
  <c r="F53" i="33"/>
  <c r="G53" i="33"/>
  <c r="H53" i="33"/>
  <c r="J53" i="33"/>
  <c r="K53" i="33"/>
  <c r="L53" i="33"/>
  <c r="M53" i="33"/>
  <c r="N53" i="33"/>
  <c r="O53" i="33"/>
  <c r="Q53" i="33"/>
  <c r="A54" i="33"/>
  <c r="F54" i="33"/>
  <c r="G54" i="33"/>
  <c r="H54" i="33"/>
  <c r="J54" i="33"/>
  <c r="K54" i="33"/>
  <c r="L54" i="33"/>
  <c r="M54" i="33"/>
  <c r="N54" i="33"/>
  <c r="O54" i="33"/>
  <c r="Q54" i="33"/>
  <c r="A55" i="33"/>
  <c r="F55" i="33"/>
  <c r="G55" i="33"/>
  <c r="H55" i="33"/>
  <c r="J55" i="33"/>
  <c r="K55" i="33"/>
  <c r="L55" i="33"/>
  <c r="M55" i="33"/>
  <c r="N55" i="33"/>
  <c r="O55" i="33"/>
  <c r="Q55" i="33"/>
  <c r="A56" i="33"/>
  <c r="F56" i="33"/>
  <c r="G56" i="33"/>
  <c r="H56" i="33"/>
  <c r="J56" i="33"/>
  <c r="K56" i="33"/>
  <c r="L56" i="33"/>
  <c r="M56" i="33"/>
  <c r="N56" i="33"/>
  <c r="O56" i="33"/>
  <c r="Q56" i="33"/>
  <c r="A57" i="33"/>
  <c r="F57" i="33"/>
  <c r="G57" i="33"/>
  <c r="H57" i="33"/>
  <c r="J57" i="33"/>
  <c r="K57" i="33"/>
  <c r="L57" i="33"/>
  <c r="M57" i="33"/>
  <c r="N57" i="33"/>
  <c r="O57" i="33"/>
  <c r="Q57" i="33"/>
  <c r="A58" i="33"/>
  <c r="F58" i="33"/>
  <c r="G58" i="33"/>
  <c r="H58" i="33"/>
  <c r="J58" i="33"/>
  <c r="K58" i="33"/>
  <c r="L58" i="33"/>
  <c r="M58" i="33"/>
  <c r="N58" i="33"/>
  <c r="O58" i="33"/>
  <c r="Q58" i="33"/>
  <c r="A59" i="33"/>
  <c r="F59" i="33"/>
  <c r="G59" i="33"/>
  <c r="H59" i="33"/>
  <c r="J59" i="33"/>
  <c r="K59" i="33"/>
  <c r="L59" i="33"/>
  <c r="M59" i="33"/>
  <c r="N59" i="33"/>
  <c r="O59" i="33"/>
  <c r="Q59" i="33"/>
  <c r="A60" i="33"/>
  <c r="F60" i="33"/>
  <c r="G60" i="33"/>
  <c r="H60" i="33"/>
  <c r="J60" i="33"/>
  <c r="K60" i="33"/>
  <c r="L60" i="33"/>
  <c r="M60" i="33"/>
  <c r="N60" i="33"/>
  <c r="O60" i="33"/>
  <c r="Q60" i="33"/>
  <c r="A61" i="33"/>
  <c r="F61" i="33"/>
  <c r="G61" i="33"/>
  <c r="H61" i="33"/>
  <c r="J61" i="33"/>
  <c r="K61" i="33"/>
  <c r="L61" i="33"/>
  <c r="M61" i="33"/>
  <c r="N61" i="33"/>
  <c r="O61" i="33"/>
  <c r="Q61" i="33"/>
  <c r="A62" i="33"/>
  <c r="F62" i="33"/>
  <c r="G62" i="33"/>
  <c r="H62" i="33"/>
  <c r="J62" i="33"/>
  <c r="K62" i="33"/>
  <c r="L62" i="33"/>
  <c r="M62" i="33"/>
  <c r="N62" i="33"/>
  <c r="O62" i="33"/>
  <c r="Q62" i="33"/>
  <c r="A63" i="33"/>
  <c r="F63" i="33"/>
  <c r="G63" i="33"/>
  <c r="H63" i="33"/>
  <c r="J63" i="33"/>
  <c r="K63" i="33"/>
  <c r="L63" i="33"/>
  <c r="M63" i="33"/>
  <c r="N63" i="33"/>
  <c r="O63" i="33"/>
  <c r="Q63" i="33"/>
  <c r="A64" i="33"/>
  <c r="F64" i="33"/>
  <c r="G64" i="33"/>
  <c r="H64" i="33"/>
  <c r="J64" i="33"/>
  <c r="K64" i="33"/>
  <c r="L64" i="33"/>
  <c r="M64" i="33"/>
  <c r="N64" i="33"/>
  <c r="O64" i="33"/>
  <c r="Q64" i="33"/>
  <c r="A65" i="33"/>
  <c r="F65" i="33"/>
  <c r="G65" i="33"/>
  <c r="H65" i="33"/>
  <c r="J65" i="33"/>
  <c r="K65" i="33"/>
  <c r="L65" i="33"/>
  <c r="M65" i="33"/>
  <c r="N65" i="33"/>
  <c r="O65" i="33"/>
  <c r="Q65" i="33"/>
  <c r="A66" i="33"/>
  <c r="F66" i="33"/>
  <c r="G66" i="33"/>
  <c r="H66" i="33"/>
  <c r="J66" i="33"/>
  <c r="K66" i="33"/>
  <c r="L66" i="33"/>
  <c r="M66" i="33"/>
  <c r="N66" i="33"/>
  <c r="O66" i="33"/>
  <c r="Q66" i="33"/>
  <c r="A67" i="33"/>
  <c r="F67" i="33"/>
  <c r="G67" i="33"/>
  <c r="H67" i="33"/>
  <c r="J67" i="33"/>
  <c r="K67" i="33"/>
  <c r="L67" i="33"/>
  <c r="M67" i="33"/>
  <c r="N67" i="33"/>
  <c r="O67" i="33"/>
  <c r="Q67" i="33"/>
  <c r="A68" i="33"/>
  <c r="F68" i="33"/>
  <c r="G68" i="33"/>
  <c r="H68" i="33"/>
  <c r="J68" i="33"/>
  <c r="K68" i="33"/>
  <c r="L68" i="33"/>
  <c r="M68" i="33"/>
  <c r="N68" i="33"/>
  <c r="O68" i="33"/>
  <c r="Q68" i="33"/>
  <c r="A69" i="33"/>
  <c r="F69" i="33"/>
  <c r="G69" i="33"/>
  <c r="H69" i="33"/>
  <c r="J69" i="33"/>
  <c r="K69" i="33"/>
  <c r="L69" i="33"/>
  <c r="M69" i="33"/>
  <c r="N69" i="33"/>
  <c r="O69" i="33"/>
  <c r="Q69" i="33"/>
  <c r="A70" i="33"/>
  <c r="F70" i="33"/>
  <c r="G70" i="33"/>
  <c r="H70" i="33"/>
  <c r="J70" i="33"/>
  <c r="K70" i="33"/>
  <c r="L70" i="33"/>
  <c r="M70" i="33"/>
  <c r="N70" i="33"/>
  <c r="O70" i="33"/>
  <c r="Q70" i="33"/>
  <c r="A71" i="33"/>
  <c r="F71" i="33"/>
  <c r="G71" i="33"/>
  <c r="H71" i="33"/>
  <c r="J71" i="33"/>
  <c r="K71" i="33"/>
  <c r="L71" i="33"/>
  <c r="M71" i="33"/>
  <c r="N71" i="33"/>
  <c r="O71" i="33"/>
  <c r="Q71" i="33"/>
  <c r="A72" i="33"/>
  <c r="F72" i="33"/>
  <c r="G72" i="33"/>
  <c r="H72" i="33"/>
  <c r="J72" i="33"/>
  <c r="K72" i="33"/>
  <c r="L72" i="33"/>
  <c r="M72" i="33"/>
  <c r="N72" i="33"/>
  <c r="O72" i="33"/>
  <c r="Q72" i="33"/>
  <c r="A73" i="33"/>
  <c r="F73" i="33"/>
  <c r="G73" i="33"/>
  <c r="H73" i="33"/>
  <c r="J73" i="33"/>
  <c r="K73" i="33"/>
  <c r="L73" i="33"/>
  <c r="M73" i="33"/>
  <c r="N73" i="33"/>
  <c r="O73" i="33"/>
  <c r="Q73" i="33"/>
  <c r="A74" i="33"/>
  <c r="F74" i="33"/>
  <c r="G74" i="33"/>
  <c r="H74" i="33"/>
  <c r="J74" i="33"/>
  <c r="K74" i="33"/>
  <c r="L74" i="33"/>
  <c r="M74" i="33"/>
  <c r="N74" i="33"/>
  <c r="O74" i="33"/>
  <c r="Q74" i="33"/>
  <c r="A75" i="33"/>
  <c r="F75" i="33"/>
  <c r="G75" i="33"/>
  <c r="H75" i="33"/>
  <c r="J75" i="33"/>
  <c r="K75" i="33"/>
  <c r="L75" i="33"/>
  <c r="M75" i="33"/>
  <c r="N75" i="33"/>
  <c r="O75" i="33"/>
  <c r="Q75" i="33"/>
  <c r="A16" i="33"/>
  <c r="F16" i="33"/>
  <c r="G16" i="33"/>
  <c r="H16" i="33"/>
  <c r="J16" i="33"/>
  <c r="K16" i="33"/>
  <c r="L16" i="33"/>
  <c r="M16" i="33"/>
  <c r="N16" i="33"/>
  <c r="O16" i="33"/>
  <c r="Q16" i="33"/>
  <c r="A17" i="33"/>
  <c r="F17" i="33"/>
  <c r="G17" i="33"/>
  <c r="H17" i="33"/>
  <c r="J17" i="33"/>
  <c r="K17" i="33"/>
  <c r="L17" i="33"/>
  <c r="M17" i="33"/>
  <c r="N17" i="33"/>
  <c r="O17" i="33"/>
  <c r="Q17" i="33"/>
  <c r="A18" i="33"/>
  <c r="F18" i="33"/>
  <c r="G18" i="33"/>
  <c r="H18" i="33"/>
  <c r="J18" i="33"/>
  <c r="K18" i="33"/>
  <c r="L18" i="33"/>
  <c r="M18" i="33"/>
  <c r="N18" i="33"/>
  <c r="O18" i="33"/>
  <c r="Q18" i="33"/>
  <c r="A19" i="33"/>
  <c r="F19" i="33"/>
  <c r="G19" i="33"/>
  <c r="H19" i="33"/>
  <c r="J19" i="33"/>
  <c r="K19" i="33"/>
  <c r="L19" i="33"/>
  <c r="M19" i="33"/>
  <c r="N19" i="33"/>
  <c r="O19" i="33"/>
  <c r="Q19" i="33"/>
  <c r="A20" i="33"/>
  <c r="F20" i="33"/>
  <c r="G20" i="33"/>
  <c r="H20" i="33"/>
  <c r="J20" i="33"/>
  <c r="K20" i="33"/>
  <c r="L20" i="33"/>
  <c r="M20" i="33"/>
  <c r="N20" i="33"/>
  <c r="O20" i="33"/>
  <c r="Q20" i="33"/>
  <c r="A21" i="33"/>
  <c r="F21" i="33"/>
  <c r="G21" i="33"/>
  <c r="H21" i="33"/>
  <c r="J21" i="33"/>
  <c r="K21" i="33"/>
  <c r="L21" i="33"/>
  <c r="M21" i="33"/>
  <c r="N21" i="33"/>
  <c r="O21" i="33"/>
  <c r="Q21" i="33"/>
  <c r="A22" i="33"/>
  <c r="F22" i="33"/>
  <c r="G22" i="33"/>
  <c r="H22" i="33"/>
  <c r="J22" i="33"/>
  <c r="K22" i="33"/>
  <c r="L22" i="33"/>
  <c r="M22" i="33"/>
  <c r="N22" i="33"/>
  <c r="O22" i="33"/>
  <c r="Q22" i="33"/>
  <c r="A23" i="33"/>
  <c r="F23" i="33"/>
  <c r="G23" i="33"/>
  <c r="H23" i="33"/>
  <c r="J23" i="33"/>
  <c r="K23" i="33"/>
  <c r="L23" i="33"/>
  <c r="M23" i="33"/>
  <c r="N23" i="33"/>
  <c r="O23" i="33"/>
  <c r="Q23" i="33"/>
  <c r="A24" i="33"/>
  <c r="F24" i="33"/>
  <c r="G24" i="33"/>
  <c r="H24" i="33"/>
  <c r="J24" i="33"/>
  <c r="K24" i="33"/>
  <c r="L24" i="33"/>
  <c r="M24" i="33"/>
  <c r="N24" i="33"/>
  <c r="O24" i="33"/>
  <c r="Q24" i="33"/>
  <c r="A25" i="33"/>
  <c r="F25" i="33"/>
  <c r="G25" i="33"/>
  <c r="H25" i="33"/>
  <c r="J25" i="33"/>
  <c r="K25" i="33"/>
  <c r="L25" i="33"/>
  <c r="M25" i="33"/>
  <c r="N25" i="33"/>
  <c r="O25" i="33"/>
  <c r="Q25" i="33"/>
  <c r="A26" i="33"/>
  <c r="F26" i="33"/>
  <c r="G26" i="33"/>
  <c r="H26" i="33"/>
  <c r="J26" i="33"/>
  <c r="K26" i="33"/>
  <c r="L26" i="33"/>
  <c r="M26" i="33"/>
  <c r="N26" i="33"/>
  <c r="O26" i="33"/>
  <c r="Q26" i="33"/>
  <c r="A27" i="33"/>
  <c r="F27" i="33"/>
  <c r="G27" i="33"/>
  <c r="H27" i="33"/>
  <c r="J27" i="33"/>
  <c r="K27" i="33"/>
  <c r="L27" i="33"/>
  <c r="M27" i="33"/>
  <c r="N27" i="33"/>
  <c r="O27" i="33"/>
  <c r="Q27" i="33"/>
  <c r="A28" i="33"/>
  <c r="F28" i="33"/>
  <c r="G28" i="33"/>
  <c r="H28" i="33"/>
  <c r="J28" i="33"/>
  <c r="K28" i="33"/>
  <c r="L28" i="33"/>
  <c r="M28" i="33"/>
  <c r="N28" i="33"/>
  <c r="O28" i="33"/>
  <c r="Q28" i="33"/>
  <c r="A29" i="33"/>
  <c r="F29" i="33"/>
  <c r="G29" i="33"/>
  <c r="H29" i="33"/>
  <c r="J29" i="33"/>
  <c r="K29" i="33"/>
  <c r="L29" i="33"/>
  <c r="M29" i="33"/>
  <c r="N29" i="33"/>
  <c r="O29" i="33"/>
  <c r="Q29" i="33"/>
  <c r="A30" i="33"/>
  <c r="F30" i="33"/>
  <c r="G30" i="33"/>
  <c r="H30" i="33"/>
  <c r="J30" i="33"/>
  <c r="K30" i="33"/>
  <c r="L30" i="33"/>
  <c r="M30" i="33"/>
  <c r="N30" i="33"/>
  <c r="O30" i="33"/>
  <c r="Q30" i="33"/>
  <c r="A31" i="33"/>
  <c r="F31" i="33"/>
  <c r="G31" i="33"/>
  <c r="H31" i="33"/>
  <c r="J31" i="33"/>
  <c r="K31" i="33"/>
  <c r="L31" i="33"/>
  <c r="M31" i="33"/>
  <c r="N31" i="33"/>
  <c r="O31" i="33"/>
  <c r="Q31" i="33"/>
  <c r="A32" i="33"/>
  <c r="F32" i="33"/>
  <c r="G32" i="33"/>
  <c r="H32" i="33"/>
  <c r="J32" i="33"/>
  <c r="K32" i="33"/>
  <c r="L32" i="33"/>
  <c r="M32" i="33"/>
  <c r="N32" i="33"/>
  <c r="O32" i="33"/>
  <c r="Q32" i="33"/>
  <c r="A33" i="33"/>
  <c r="F33" i="33"/>
  <c r="G33" i="33"/>
  <c r="H33" i="33"/>
  <c r="J33" i="33"/>
  <c r="K33" i="33"/>
  <c r="L33" i="33"/>
  <c r="M33" i="33"/>
  <c r="N33" i="33"/>
  <c r="O33" i="33"/>
  <c r="Q33" i="33"/>
  <c r="A34" i="33"/>
  <c r="F34" i="33"/>
  <c r="G34" i="33"/>
  <c r="H34" i="33"/>
  <c r="J34" i="33"/>
  <c r="K34" i="33"/>
  <c r="L34" i="33"/>
  <c r="M34" i="33"/>
  <c r="N34" i="33"/>
  <c r="O34" i="33"/>
  <c r="Q34" i="33"/>
  <c r="A35" i="33"/>
  <c r="F35" i="33"/>
  <c r="G35" i="33"/>
  <c r="H35" i="33"/>
  <c r="J35" i="33"/>
  <c r="K35" i="33"/>
  <c r="L35" i="33"/>
  <c r="M35" i="33"/>
  <c r="N35" i="33"/>
  <c r="O35" i="33"/>
  <c r="Q35" i="33"/>
  <c r="A36" i="33"/>
  <c r="F36" i="33"/>
  <c r="G36" i="33"/>
  <c r="H36" i="33"/>
  <c r="J36" i="33"/>
  <c r="K36" i="33"/>
  <c r="L36" i="33"/>
  <c r="M36" i="33"/>
  <c r="N36" i="33"/>
  <c r="O36" i="33"/>
  <c r="Q36" i="33"/>
  <c r="A37" i="33"/>
  <c r="F37" i="33"/>
  <c r="G37" i="33"/>
  <c r="H37" i="33"/>
  <c r="J37" i="33"/>
  <c r="K37" i="33"/>
  <c r="L37" i="33"/>
  <c r="M37" i="33"/>
  <c r="N37" i="33"/>
  <c r="O37" i="33"/>
  <c r="Q37" i="33"/>
  <c r="A38" i="33"/>
  <c r="F38" i="33"/>
  <c r="G38" i="33"/>
  <c r="H38" i="33"/>
  <c r="J38" i="33"/>
  <c r="K38" i="33"/>
  <c r="L38" i="33"/>
  <c r="M38" i="33"/>
  <c r="N38" i="33"/>
  <c r="O38" i="33"/>
  <c r="Q38" i="33"/>
  <c r="A39" i="33"/>
  <c r="F39" i="33"/>
  <c r="G39" i="33"/>
  <c r="H39" i="33"/>
  <c r="J39" i="33"/>
  <c r="K39" i="33"/>
  <c r="L39" i="33"/>
  <c r="M39" i="33"/>
  <c r="N39" i="33"/>
  <c r="O39" i="33"/>
  <c r="Q39" i="33"/>
  <c r="A40" i="33"/>
  <c r="F40" i="33"/>
  <c r="G40" i="33"/>
  <c r="H40" i="33"/>
  <c r="J40" i="33"/>
  <c r="K40" i="33"/>
  <c r="L40" i="33"/>
  <c r="M40" i="33"/>
  <c r="N40" i="33"/>
  <c r="O40" i="33"/>
  <c r="Q40" i="33"/>
  <c r="A41" i="33"/>
  <c r="F41" i="33"/>
  <c r="G41" i="33"/>
  <c r="H41" i="33"/>
  <c r="J41" i="33"/>
  <c r="K41" i="33"/>
  <c r="L41" i="33"/>
  <c r="M41" i="33"/>
  <c r="N41" i="33"/>
  <c r="O41" i="33"/>
  <c r="Q41" i="33"/>
  <c r="A42" i="33"/>
  <c r="F42" i="33"/>
  <c r="G42" i="33"/>
  <c r="H42" i="33"/>
  <c r="J42" i="33"/>
  <c r="K42" i="33"/>
  <c r="L42" i="33"/>
  <c r="M42" i="33"/>
  <c r="N42" i="33"/>
  <c r="O42" i="33"/>
  <c r="Q42" i="33"/>
  <c r="A43" i="33"/>
  <c r="F43" i="33"/>
  <c r="G43" i="33"/>
  <c r="H43" i="33"/>
  <c r="J43" i="33"/>
  <c r="K43" i="33"/>
  <c r="L43" i="33"/>
  <c r="M43" i="33"/>
  <c r="N43" i="33"/>
  <c r="O43" i="33"/>
  <c r="Q43" i="33"/>
  <c r="A44" i="33"/>
  <c r="F44" i="33"/>
  <c r="G44" i="33"/>
  <c r="H44" i="33"/>
  <c r="J44" i="33"/>
  <c r="K44" i="33"/>
  <c r="L44" i="33"/>
  <c r="M44" i="33"/>
  <c r="N44" i="33"/>
  <c r="O44" i="33"/>
  <c r="Q44" i="33"/>
  <c r="A159" i="27"/>
  <c r="D159" i="27"/>
  <c r="E159" i="27"/>
  <c r="F159" i="27"/>
  <c r="G159" i="27"/>
  <c r="H159" i="27"/>
  <c r="A160" i="27"/>
  <c r="D160" i="27"/>
  <c r="E160" i="27"/>
  <c r="F160" i="27"/>
  <c r="G160" i="27"/>
  <c r="H160" i="27"/>
  <c r="A161" i="27"/>
  <c r="D161" i="27"/>
  <c r="E161" i="27"/>
  <c r="F161" i="27"/>
  <c r="G161" i="27"/>
  <c r="H161" i="27"/>
  <c r="A162" i="27"/>
  <c r="D162" i="27"/>
  <c r="E162" i="27"/>
  <c r="F162" i="27"/>
  <c r="G162" i="27"/>
  <c r="H162" i="27"/>
  <c r="A163" i="27"/>
  <c r="D163" i="27"/>
  <c r="E163" i="27"/>
  <c r="F163" i="27"/>
  <c r="G163" i="27"/>
  <c r="H163" i="27"/>
  <c r="A164" i="27"/>
  <c r="D164" i="27"/>
  <c r="E164" i="27"/>
  <c r="F164" i="27"/>
  <c r="G164" i="27"/>
  <c r="H164" i="27"/>
  <c r="A165" i="27"/>
  <c r="D165" i="27"/>
  <c r="E165" i="27"/>
  <c r="F165" i="27"/>
  <c r="G165" i="27"/>
  <c r="H165" i="27"/>
  <c r="A166" i="27"/>
  <c r="D166" i="27"/>
  <c r="E166" i="27"/>
  <c r="F166" i="27"/>
  <c r="G166" i="27"/>
  <c r="H166" i="27"/>
  <c r="A167" i="27"/>
  <c r="D167" i="27"/>
  <c r="E167" i="27"/>
  <c r="F167" i="27"/>
  <c r="G167" i="27"/>
  <c r="H167" i="27"/>
  <c r="A168" i="27"/>
  <c r="D168" i="27"/>
  <c r="E168" i="27"/>
  <c r="F168" i="27"/>
  <c r="G168" i="27"/>
  <c r="H168" i="27"/>
  <c r="A169" i="27"/>
  <c r="D169" i="27"/>
  <c r="E169" i="27"/>
  <c r="F169" i="27"/>
  <c r="G169" i="27"/>
  <c r="H169" i="27"/>
  <c r="A170" i="27"/>
  <c r="D170" i="27"/>
  <c r="E170" i="27"/>
  <c r="F170" i="27"/>
  <c r="G170" i="27"/>
  <c r="H170" i="27"/>
  <c r="A171" i="27"/>
  <c r="D171" i="27"/>
  <c r="E171" i="27"/>
  <c r="F171" i="27"/>
  <c r="G171" i="27"/>
  <c r="H171" i="27"/>
  <c r="A172" i="27"/>
  <c r="D172" i="27"/>
  <c r="E172" i="27"/>
  <c r="F172" i="27"/>
  <c r="G172" i="27"/>
  <c r="H172" i="27"/>
  <c r="A173" i="27"/>
  <c r="D173" i="27"/>
  <c r="E173" i="27"/>
  <c r="F173" i="27"/>
  <c r="G173" i="27"/>
  <c r="H173" i="27"/>
  <c r="A116" i="27"/>
  <c r="D116" i="27"/>
  <c r="E116" i="27"/>
  <c r="F116" i="27"/>
  <c r="G116" i="27"/>
  <c r="H116" i="27"/>
  <c r="A117" i="27"/>
  <c r="D117" i="27"/>
  <c r="E117" i="27"/>
  <c r="F117" i="27"/>
  <c r="G117" i="27"/>
  <c r="H117" i="27"/>
  <c r="A118" i="27"/>
  <c r="D118" i="27"/>
  <c r="E118" i="27"/>
  <c r="F118" i="27"/>
  <c r="G118" i="27"/>
  <c r="H118" i="27"/>
  <c r="A119" i="27"/>
  <c r="D119" i="27"/>
  <c r="E119" i="27"/>
  <c r="F119" i="27"/>
  <c r="G119" i="27"/>
  <c r="H119" i="27"/>
  <c r="A120" i="27"/>
  <c r="D120" i="27"/>
  <c r="E120" i="27"/>
  <c r="F120" i="27"/>
  <c r="G120" i="27"/>
  <c r="H120" i="27"/>
  <c r="A121" i="27"/>
  <c r="D121" i="27"/>
  <c r="E121" i="27"/>
  <c r="F121" i="27"/>
  <c r="G121" i="27"/>
  <c r="H121" i="27"/>
  <c r="A122" i="27"/>
  <c r="D122" i="27"/>
  <c r="E122" i="27"/>
  <c r="F122" i="27"/>
  <c r="G122" i="27"/>
  <c r="H122" i="27"/>
  <c r="A123" i="27"/>
  <c r="D123" i="27"/>
  <c r="E123" i="27"/>
  <c r="F123" i="27"/>
  <c r="G123" i="27"/>
  <c r="H123" i="27"/>
  <c r="A124" i="27"/>
  <c r="D124" i="27"/>
  <c r="E124" i="27"/>
  <c r="F124" i="27"/>
  <c r="G124" i="27"/>
  <c r="H124" i="27"/>
  <c r="A125" i="27"/>
  <c r="D125" i="27"/>
  <c r="E125" i="27"/>
  <c r="F125" i="27"/>
  <c r="G125" i="27"/>
  <c r="H125" i="27"/>
  <c r="A126" i="27"/>
  <c r="D126" i="27"/>
  <c r="E126" i="27"/>
  <c r="F126" i="27"/>
  <c r="G126" i="27"/>
  <c r="H126" i="27"/>
  <c r="A127" i="27"/>
  <c r="D127" i="27"/>
  <c r="E127" i="27"/>
  <c r="F127" i="27"/>
  <c r="G127" i="27"/>
  <c r="H127" i="27"/>
  <c r="A128" i="27"/>
  <c r="D128" i="27"/>
  <c r="E128" i="27"/>
  <c r="F128" i="27"/>
  <c r="G128" i="27"/>
  <c r="H128" i="27"/>
  <c r="A129" i="27"/>
  <c r="D129" i="27"/>
  <c r="E129" i="27"/>
  <c r="F129" i="27"/>
  <c r="G129" i="27"/>
  <c r="H129" i="27"/>
  <c r="A130" i="27"/>
  <c r="D130" i="27"/>
  <c r="E130" i="27"/>
  <c r="F130" i="27"/>
  <c r="G130" i="27"/>
  <c r="H130" i="27"/>
  <c r="A73" i="27"/>
  <c r="D73" i="27"/>
  <c r="E73" i="27"/>
  <c r="F73" i="27"/>
  <c r="G73" i="27"/>
  <c r="H73" i="27"/>
  <c r="A74" i="27"/>
  <c r="D74" i="27"/>
  <c r="E74" i="27"/>
  <c r="F74" i="27"/>
  <c r="G74" i="27"/>
  <c r="H74" i="27"/>
  <c r="A75" i="27"/>
  <c r="D75" i="27"/>
  <c r="E75" i="27"/>
  <c r="F75" i="27"/>
  <c r="G75" i="27"/>
  <c r="H75" i="27"/>
  <c r="A76" i="27"/>
  <c r="D76" i="27"/>
  <c r="E76" i="27"/>
  <c r="F76" i="27"/>
  <c r="G76" i="27"/>
  <c r="H76" i="27"/>
  <c r="A77" i="27"/>
  <c r="D77" i="27"/>
  <c r="E77" i="27"/>
  <c r="F77" i="27"/>
  <c r="G77" i="27"/>
  <c r="H77" i="27"/>
  <c r="A78" i="27"/>
  <c r="D78" i="27"/>
  <c r="E78" i="27"/>
  <c r="F78" i="27"/>
  <c r="G78" i="27"/>
  <c r="H78" i="27"/>
  <c r="A79" i="27"/>
  <c r="D79" i="27"/>
  <c r="E79" i="27"/>
  <c r="F79" i="27"/>
  <c r="G79" i="27"/>
  <c r="H79" i="27"/>
  <c r="A80" i="27"/>
  <c r="D80" i="27"/>
  <c r="E80" i="27"/>
  <c r="F80" i="27"/>
  <c r="G80" i="27"/>
  <c r="H80" i="27"/>
  <c r="A81" i="27"/>
  <c r="D81" i="27"/>
  <c r="E81" i="27"/>
  <c r="F81" i="27"/>
  <c r="G81" i="27"/>
  <c r="H81" i="27"/>
  <c r="A82" i="27"/>
  <c r="D82" i="27"/>
  <c r="E82" i="27"/>
  <c r="F82" i="27"/>
  <c r="G82" i="27"/>
  <c r="H82" i="27"/>
  <c r="A83" i="27"/>
  <c r="D83" i="27"/>
  <c r="E83" i="27"/>
  <c r="F83" i="27"/>
  <c r="G83" i="27"/>
  <c r="H83" i="27"/>
  <c r="A84" i="27"/>
  <c r="D84" i="27"/>
  <c r="E84" i="27"/>
  <c r="F84" i="27"/>
  <c r="G84" i="27"/>
  <c r="H84" i="27"/>
  <c r="A85" i="27"/>
  <c r="D85" i="27"/>
  <c r="E85" i="27"/>
  <c r="F85" i="27"/>
  <c r="G85" i="27"/>
  <c r="H85" i="27"/>
  <c r="A86" i="27"/>
  <c r="D86" i="27"/>
  <c r="E86" i="27"/>
  <c r="F86" i="27"/>
  <c r="G86" i="27"/>
  <c r="H86" i="27"/>
  <c r="A87" i="27"/>
  <c r="D87" i="27"/>
  <c r="E87" i="27"/>
  <c r="F87" i="27"/>
  <c r="G87" i="27"/>
  <c r="H87" i="27"/>
  <c r="A30" i="27"/>
  <c r="D30" i="27"/>
  <c r="E30" i="27"/>
  <c r="F30" i="27"/>
  <c r="G30" i="27"/>
  <c r="H30" i="27"/>
  <c r="A31" i="27"/>
  <c r="D31" i="27"/>
  <c r="E31" i="27"/>
  <c r="F31" i="27"/>
  <c r="G31" i="27"/>
  <c r="H31" i="27"/>
  <c r="A32" i="27"/>
  <c r="D32" i="27"/>
  <c r="E32" i="27"/>
  <c r="F32" i="27"/>
  <c r="G32" i="27"/>
  <c r="H32" i="27"/>
  <c r="A33" i="27"/>
  <c r="D33" i="27"/>
  <c r="E33" i="27"/>
  <c r="F33" i="27"/>
  <c r="G33" i="27"/>
  <c r="H33" i="27"/>
  <c r="A34" i="27"/>
  <c r="D34" i="27"/>
  <c r="E34" i="27"/>
  <c r="F34" i="27"/>
  <c r="G34" i="27"/>
  <c r="H34" i="27"/>
  <c r="A35" i="27"/>
  <c r="D35" i="27"/>
  <c r="E35" i="27"/>
  <c r="F35" i="27"/>
  <c r="G35" i="27"/>
  <c r="H35" i="27"/>
  <c r="A36" i="27"/>
  <c r="D36" i="27"/>
  <c r="E36" i="27"/>
  <c r="F36" i="27"/>
  <c r="G36" i="27"/>
  <c r="H36" i="27"/>
  <c r="A37" i="27"/>
  <c r="D37" i="27"/>
  <c r="E37" i="27"/>
  <c r="F37" i="27"/>
  <c r="G37" i="27"/>
  <c r="H37" i="27"/>
  <c r="A38" i="27"/>
  <c r="D38" i="27"/>
  <c r="E38" i="27"/>
  <c r="F38" i="27"/>
  <c r="G38" i="27"/>
  <c r="H38" i="27"/>
  <c r="A39" i="27"/>
  <c r="D39" i="27"/>
  <c r="E39" i="27"/>
  <c r="F39" i="27"/>
  <c r="G39" i="27"/>
  <c r="H39" i="27"/>
  <c r="A40" i="27"/>
  <c r="D40" i="27"/>
  <c r="E40" i="27"/>
  <c r="F40" i="27"/>
  <c r="G40" i="27"/>
  <c r="H40" i="27"/>
  <c r="A41" i="27"/>
  <c r="D41" i="27"/>
  <c r="E41" i="27"/>
  <c r="F41" i="27"/>
  <c r="G41" i="27"/>
  <c r="H41" i="27"/>
  <c r="A42" i="27"/>
  <c r="D42" i="27"/>
  <c r="E42" i="27"/>
  <c r="F42" i="27"/>
  <c r="G42" i="27"/>
  <c r="H42" i="27"/>
  <c r="A43" i="27"/>
  <c r="D43" i="27"/>
  <c r="E43" i="27"/>
  <c r="F43" i="27"/>
  <c r="G43" i="27"/>
  <c r="H43" i="27"/>
  <c r="A44" i="27"/>
  <c r="D44" i="27"/>
  <c r="E44" i="27"/>
  <c r="F44" i="27"/>
  <c r="G44" i="27"/>
  <c r="H44" i="27"/>
  <c r="B239" i="3"/>
  <c r="C239" i="3"/>
  <c r="J239" i="3"/>
  <c r="K239" i="3"/>
  <c r="B240" i="3"/>
  <c r="C240" i="3"/>
  <c r="J240" i="3"/>
  <c r="K240" i="3"/>
  <c r="B241" i="3"/>
  <c r="C241" i="3"/>
  <c r="J241" i="3"/>
  <c r="K241" i="3"/>
  <c r="B242" i="3"/>
  <c r="C242" i="3"/>
  <c r="J242" i="3"/>
  <c r="K242" i="3"/>
  <c r="B243" i="3"/>
  <c r="C243" i="3"/>
  <c r="J243" i="3"/>
  <c r="K243" i="3"/>
  <c r="B244" i="3"/>
  <c r="C244" i="3"/>
  <c r="J244" i="3"/>
  <c r="K244" i="3"/>
  <c r="B245" i="3"/>
  <c r="C245" i="3"/>
  <c r="J245" i="3"/>
  <c r="K245" i="3"/>
  <c r="B246" i="3"/>
  <c r="C246" i="3"/>
  <c r="J246" i="3"/>
  <c r="K246" i="3"/>
  <c r="B247" i="3"/>
  <c r="C247" i="3"/>
  <c r="J247" i="3"/>
  <c r="K247" i="3"/>
  <c r="B248" i="3"/>
  <c r="C248" i="3"/>
  <c r="J248" i="3"/>
  <c r="K248" i="3"/>
  <c r="B249" i="3"/>
  <c r="C249" i="3"/>
  <c r="J249" i="3"/>
  <c r="K249" i="3"/>
  <c r="B250" i="3"/>
  <c r="C250" i="3"/>
  <c r="J250" i="3"/>
  <c r="K250" i="3"/>
  <c r="B251" i="3"/>
  <c r="C251" i="3"/>
  <c r="J251" i="3"/>
  <c r="K251" i="3"/>
  <c r="B252" i="3"/>
  <c r="C252" i="3"/>
  <c r="J252" i="3"/>
  <c r="K252" i="3"/>
  <c r="B253" i="3"/>
  <c r="C253" i="3"/>
  <c r="J253" i="3"/>
  <c r="K253" i="3"/>
  <c r="B254" i="3"/>
  <c r="C254" i="3"/>
  <c r="J254" i="3"/>
  <c r="K254" i="3"/>
  <c r="B255" i="3"/>
  <c r="C255" i="3"/>
  <c r="J255" i="3"/>
  <c r="K255" i="3"/>
  <c r="B256" i="3"/>
  <c r="C256" i="3"/>
  <c r="J256" i="3"/>
  <c r="K256" i="3"/>
  <c r="B257" i="3"/>
  <c r="C257" i="3"/>
  <c r="J257" i="3"/>
  <c r="K257" i="3"/>
  <c r="B258" i="3"/>
  <c r="C258" i="3"/>
  <c r="J258" i="3"/>
  <c r="K258" i="3"/>
  <c r="B259" i="3"/>
  <c r="C259" i="3"/>
  <c r="J259" i="3"/>
  <c r="K259" i="3"/>
  <c r="B260" i="3"/>
  <c r="C260" i="3"/>
  <c r="J260" i="3"/>
  <c r="K260" i="3"/>
  <c r="B261" i="3"/>
  <c r="C261" i="3"/>
  <c r="J261" i="3"/>
  <c r="K261" i="3"/>
  <c r="B262" i="3"/>
  <c r="C262" i="3"/>
  <c r="J262" i="3"/>
  <c r="K262" i="3"/>
  <c r="B263" i="3"/>
  <c r="C263" i="3"/>
  <c r="J263" i="3"/>
  <c r="K263" i="3"/>
  <c r="B264" i="3"/>
  <c r="C264" i="3"/>
  <c r="J264" i="3"/>
  <c r="K264" i="3"/>
  <c r="B265" i="3"/>
  <c r="C265" i="3"/>
  <c r="J265" i="3"/>
  <c r="K265" i="3"/>
  <c r="B266" i="3"/>
  <c r="C266" i="3"/>
  <c r="J266" i="3"/>
  <c r="K266" i="3"/>
  <c r="B267" i="3"/>
  <c r="C267" i="3"/>
  <c r="J267" i="3"/>
  <c r="K267" i="3"/>
  <c r="B268" i="3"/>
  <c r="C268" i="3"/>
  <c r="J268" i="3"/>
  <c r="K268" i="3"/>
  <c r="B173" i="3"/>
  <c r="C173" i="3"/>
  <c r="J173" i="3"/>
  <c r="K173" i="3"/>
  <c r="B174" i="3"/>
  <c r="C174" i="3"/>
  <c r="J174" i="3"/>
  <c r="K174" i="3"/>
  <c r="B175" i="3"/>
  <c r="C175" i="3"/>
  <c r="J175" i="3"/>
  <c r="K175" i="3"/>
  <c r="B176" i="3"/>
  <c r="C176" i="3"/>
  <c r="J176" i="3"/>
  <c r="K176" i="3"/>
  <c r="B177" i="3"/>
  <c r="C177" i="3"/>
  <c r="J177" i="3"/>
  <c r="K177" i="3"/>
  <c r="B178" i="3"/>
  <c r="C178" i="3"/>
  <c r="J178" i="3"/>
  <c r="K178" i="3"/>
  <c r="B179" i="3"/>
  <c r="C179" i="3"/>
  <c r="J179" i="3"/>
  <c r="K179" i="3"/>
  <c r="B180" i="3"/>
  <c r="C180" i="3"/>
  <c r="J180" i="3"/>
  <c r="K180" i="3"/>
  <c r="B181" i="3"/>
  <c r="C181" i="3"/>
  <c r="J181" i="3"/>
  <c r="K181" i="3"/>
  <c r="B182" i="3"/>
  <c r="C182" i="3"/>
  <c r="J182" i="3"/>
  <c r="K182" i="3"/>
  <c r="B183" i="3"/>
  <c r="C183" i="3"/>
  <c r="J183" i="3"/>
  <c r="K183" i="3"/>
  <c r="B184" i="3"/>
  <c r="C184" i="3"/>
  <c r="J184" i="3"/>
  <c r="K184" i="3"/>
  <c r="B185" i="3"/>
  <c r="C185" i="3"/>
  <c r="J185" i="3"/>
  <c r="K185" i="3"/>
  <c r="B186" i="3"/>
  <c r="C186" i="3"/>
  <c r="J186" i="3"/>
  <c r="K186" i="3"/>
  <c r="B187" i="3"/>
  <c r="C187" i="3"/>
  <c r="J187" i="3"/>
  <c r="K187" i="3"/>
  <c r="B188" i="3"/>
  <c r="C188" i="3"/>
  <c r="J188" i="3"/>
  <c r="K188" i="3"/>
  <c r="B189" i="3"/>
  <c r="C189" i="3"/>
  <c r="J189" i="3"/>
  <c r="K189" i="3"/>
  <c r="B190" i="3"/>
  <c r="C190" i="3"/>
  <c r="J190" i="3"/>
  <c r="K190" i="3"/>
  <c r="B191" i="3"/>
  <c r="C191" i="3"/>
  <c r="J191" i="3"/>
  <c r="K191" i="3"/>
  <c r="B192" i="3"/>
  <c r="C192" i="3"/>
  <c r="J192" i="3"/>
  <c r="K192" i="3"/>
  <c r="B193" i="3"/>
  <c r="C193" i="3"/>
  <c r="J193" i="3"/>
  <c r="K193" i="3"/>
  <c r="B194" i="3"/>
  <c r="C194" i="3"/>
  <c r="J194" i="3"/>
  <c r="K194" i="3"/>
  <c r="B195" i="3"/>
  <c r="C195" i="3"/>
  <c r="J195" i="3"/>
  <c r="K195" i="3"/>
  <c r="B196" i="3"/>
  <c r="C196" i="3"/>
  <c r="J196" i="3"/>
  <c r="K196" i="3"/>
  <c r="B197" i="3"/>
  <c r="C197" i="3"/>
  <c r="J197" i="3"/>
  <c r="K197" i="3"/>
  <c r="B198" i="3"/>
  <c r="C198" i="3"/>
  <c r="J198" i="3"/>
  <c r="K198" i="3"/>
  <c r="B199" i="3"/>
  <c r="C199" i="3"/>
  <c r="J199" i="3"/>
  <c r="K199" i="3"/>
  <c r="B200" i="3"/>
  <c r="C200" i="3"/>
  <c r="J200" i="3"/>
  <c r="K200" i="3"/>
  <c r="B201" i="3"/>
  <c r="C201" i="3"/>
  <c r="J201" i="3"/>
  <c r="K201" i="3"/>
  <c r="B202" i="3"/>
  <c r="C202" i="3"/>
  <c r="J202" i="3"/>
  <c r="K202" i="3"/>
  <c r="B107" i="3"/>
  <c r="C107" i="3"/>
  <c r="J107" i="3"/>
  <c r="K107" i="3"/>
  <c r="B108" i="3"/>
  <c r="C108" i="3"/>
  <c r="J108" i="3"/>
  <c r="K108" i="3"/>
  <c r="B109" i="3"/>
  <c r="C109" i="3"/>
  <c r="J109" i="3"/>
  <c r="K109" i="3"/>
  <c r="B110" i="3"/>
  <c r="C110" i="3"/>
  <c r="J110" i="3"/>
  <c r="K110" i="3"/>
  <c r="B111" i="3"/>
  <c r="C111" i="3"/>
  <c r="J111" i="3"/>
  <c r="K111" i="3"/>
  <c r="B112" i="3"/>
  <c r="C112" i="3"/>
  <c r="J112" i="3"/>
  <c r="K112" i="3"/>
  <c r="B113" i="3"/>
  <c r="C113" i="3"/>
  <c r="J113" i="3"/>
  <c r="K113" i="3"/>
  <c r="B114" i="3"/>
  <c r="C114" i="3"/>
  <c r="J114" i="3"/>
  <c r="K114" i="3"/>
  <c r="B115" i="3"/>
  <c r="C115" i="3"/>
  <c r="J115" i="3"/>
  <c r="K115" i="3"/>
  <c r="B116" i="3"/>
  <c r="C116" i="3"/>
  <c r="J116" i="3"/>
  <c r="K116" i="3"/>
  <c r="B117" i="3"/>
  <c r="C117" i="3"/>
  <c r="J117" i="3"/>
  <c r="K117" i="3"/>
  <c r="B118" i="3"/>
  <c r="C118" i="3"/>
  <c r="J118" i="3"/>
  <c r="K118" i="3"/>
  <c r="B119" i="3"/>
  <c r="C119" i="3"/>
  <c r="J119" i="3"/>
  <c r="K119" i="3"/>
  <c r="B120" i="3"/>
  <c r="C120" i="3"/>
  <c r="J120" i="3"/>
  <c r="K120" i="3"/>
  <c r="B121" i="3"/>
  <c r="C121" i="3"/>
  <c r="J121" i="3"/>
  <c r="K121" i="3"/>
  <c r="B122" i="3"/>
  <c r="C122" i="3"/>
  <c r="J122" i="3"/>
  <c r="K122" i="3"/>
  <c r="B123" i="3"/>
  <c r="C123" i="3"/>
  <c r="J123" i="3"/>
  <c r="K123" i="3"/>
  <c r="B124" i="3"/>
  <c r="C124" i="3"/>
  <c r="J124" i="3"/>
  <c r="K124" i="3"/>
  <c r="B125" i="3"/>
  <c r="C125" i="3"/>
  <c r="J125" i="3"/>
  <c r="K125" i="3"/>
  <c r="B126" i="3"/>
  <c r="C126" i="3"/>
  <c r="J126" i="3"/>
  <c r="K126" i="3"/>
  <c r="B127" i="3"/>
  <c r="C127" i="3"/>
  <c r="J127" i="3"/>
  <c r="K127" i="3"/>
  <c r="B128" i="3"/>
  <c r="C128" i="3"/>
  <c r="J128" i="3"/>
  <c r="K128" i="3"/>
  <c r="B129" i="3"/>
  <c r="C129" i="3"/>
  <c r="J129" i="3"/>
  <c r="K129" i="3"/>
  <c r="B130" i="3"/>
  <c r="C130" i="3"/>
  <c r="J130" i="3"/>
  <c r="K130" i="3"/>
  <c r="B131" i="3"/>
  <c r="C131" i="3"/>
  <c r="J131" i="3"/>
  <c r="K131" i="3"/>
  <c r="B132" i="3"/>
  <c r="C132" i="3"/>
  <c r="J132" i="3"/>
  <c r="K132" i="3"/>
  <c r="B133" i="3"/>
  <c r="C133" i="3"/>
  <c r="J133" i="3"/>
  <c r="K133" i="3"/>
  <c r="B134" i="3"/>
  <c r="C134" i="3"/>
  <c r="J134" i="3"/>
  <c r="K134" i="3"/>
  <c r="B135" i="3"/>
  <c r="C135" i="3"/>
  <c r="J135" i="3"/>
  <c r="K135" i="3"/>
  <c r="B136" i="3"/>
  <c r="C136" i="3"/>
  <c r="J136" i="3"/>
  <c r="K136" i="3"/>
  <c r="B41" i="3"/>
  <c r="C41" i="3"/>
  <c r="J41" i="3"/>
  <c r="K41" i="3"/>
  <c r="B42" i="3"/>
  <c r="C42" i="3"/>
  <c r="J42" i="3"/>
  <c r="K42" i="3"/>
  <c r="B43" i="3"/>
  <c r="C43" i="3"/>
  <c r="J43" i="3"/>
  <c r="K43" i="3"/>
  <c r="B44" i="3"/>
  <c r="C44" i="3"/>
  <c r="J44" i="3"/>
  <c r="K44" i="3"/>
  <c r="B45" i="3"/>
  <c r="C45" i="3"/>
  <c r="J45" i="3"/>
  <c r="K45" i="3"/>
  <c r="B46" i="3"/>
  <c r="C46" i="3"/>
  <c r="J46" i="3"/>
  <c r="K46" i="3"/>
  <c r="B47" i="3"/>
  <c r="C47" i="3"/>
  <c r="J47" i="3"/>
  <c r="K47" i="3"/>
  <c r="B48" i="3"/>
  <c r="C48" i="3"/>
  <c r="J48" i="3"/>
  <c r="K48" i="3"/>
  <c r="B49" i="3"/>
  <c r="C49" i="3"/>
  <c r="J49" i="3"/>
  <c r="K49" i="3"/>
  <c r="B50" i="3"/>
  <c r="C50" i="3"/>
  <c r="J50" i="3"/>
  <c r="K50" i="3"/>
  <c r="B51" i="3"/>
  <c r="C51" i="3"/>
  <c r="J51" i="3"/>
  <c r="K51" i="3"/>
  <c r="B52" i="3"/>
  <c r="C52" i="3"/>
  <c r="J52" i="3"/>
  <c r="K52" i="3"/>
  <c r="B53" i="3"/>
  <c r="C53" i="3"/>
  <c r="J53" i="3"/>
  <c r="K53" i="3"/>
  <c r="B54" i="3"/>
  <c r="C54" i="3"/>
  <c r="J54" i="3"/>
  <c r="K54" i="3"/>
  <c r="B55" i="3"/>
  <c r="C55" i="3"/>
  <c r="J55" i="3"/>
  <c r="K55" i="3"/>
  <c r="B56" i="3"/>
  <c r="C56" i="3"/>
  <c r="J56" i="3"/>
  <c r="K56" i="3"/>
  <c r="B57" i="3"/>
  <c r="C57" i="3"/>
  <c r="J57" i="3"/>
  <c r="K57" i="3"/>
  <c r="B58" i="3"/>
  <c r="C58" i="3"/>
  <c r="J58" i="3"/>
  <c r="K58" i="3"/>
  <c r="B59" i="3"/>
  <c r="C59" i="3"/>
  <c r="J59" i="3"/>
  <c r="K59" i="3"/>
  <c r="B60" i="3"/>
  <c r="C60" i="3"/>
  <c r="J60" i="3"/>
  <c r="K60" i="3"/>
  <c r="B61" i="3"/>
  <c r="C61" i="3"/>
  <c r="J61" i="3"/>
  <c r="K61" i="3"/>
  <c r="B62" i="3"/>
  <c r="C62" i="3"/>
  <c r="J62" i="3"/>
  <c r="K62" i="3"/>
  <c r="B63" i="3"/>
  <c r="C63" i="3"/>
  <c r="J63" i="3"/>
  <c r="K63" i="3"/>
  <c r="B64" i="3"/>
  <c r="C64" i="3"/>
  <c r="J64" i="3"/>
  <c r="K64" i="3"/>
  <c r="B65" i="3"/>
  <c r="C65" i="3"/>
  <c r="J65" i="3"/>
  <c r="K65" i="3"/>
  <c r="B66" i="3"/>
  <c r="C66" i="3"/>
  <c r="J66" i="3"/>
  <c r="K66" i="3"/>
  <c r="B67" i="3"/>
  <c r="C67" i="3"/>
  <c r="J67" i="3"/>
  <c r="K67" i="3"/>
  <c r="B68" i="3"/>
  <c r="C68" i="3"/>
  <c r="J68" i="3"/>
  <c r="K68" i="3"/>
  <c r="B69" i="3"/>
  <c r="C69" i="3"/>
  <c r="J69" i="3"/>
  <c r="K69" i="3"/>
  <c r="B70" i="3"/>
  <c r="C70" i="3"/>
  <c r="J70" i="3"/>
  <c r="K70" i="3"/>
  <c r="B1021" i="22"/>
  <c r="I1021" i="22"/>
  <c r="P1021" i="22"/>
  <c r="W1021" i="22"/>
  <c r="AD1021" i="22"/>
  <c r="B1022" i="22"/>
  <c r="I1022" i="22"/>
  <c r="P1022" i="22"/>
  <c r="W1022" i="22"/>
  <c r="AD1022" i="22"/>
  <c r="B1023" i="22"/>
  <c r="I1023" i="22"/>
  <c r="P1023" i="22"/>
  <c r="W1023" i="22"/>
  <c r="AD1023" i="22"/>
  <c r="B1024" i="22"/>
  <c r="I1024" i="22"/>
  <c r="P1024" i="22"/>
  <c r="W1024" i="22"/>
  <c r="AD1024" i="22"/>
  <c r="B1025" i="22"/>
  <c r="I1025" i="22"/>
  <c r="P1025" i="22"/>
  <c r="W1025" i="22"/>
  <c r="AD1025" i="22"/>
  <c r="B1026" i="22"/>
  <c r="I1026" i="22"/>
  <c r="P1026" i="22"/>
  <c r="W1026" i="22"/>
  <c r="AD1026" i="22"/>
  <c r="B1027" i="22"/>
  <c r="I1027" i="22"/>
  <c r="P1027" i="22"/>
  <c r="W1027" i="22"/>
  <c r="AD1027" i="22"/>
  <c r="B1028" i="22"/>
  <c r="I1028" i="22"/>
  <c r="P1028" i="22"/>
  <c r="W1028" i="22"/>
  <c r="AD1028" i="22"/>
  <c r="B1029" i="22"/>
  <c r="I1029" i="22"/>
  <c r="P1029" i="22"/>
  <c r="W1029" i="22"/>
  <c r="AD1029" i="22"/>
  <c r="B1030" i="22"/>
  <c r="I1030" i="22"/>
  <c r="P1030" i="22"/>
  <c r="W1030" i="22"/>
  <c r="AD1030" i="22"/>
  <c r="B1031" i="22"/>
  <c r="I1031" i="22"/>
  <c r="P1031" i="22"/>
  <c r="W1031" i="22"/>
  <c r="AD1031" i="22"/>
  <c r="B1032" i="22"/>
  <c r="I1032" i="22"/>
  <c r="P1032" i="22"/>
  <c r="W1032" i="22"/>
  <c r="AD1032" i="22"/>
  <c r="B1033" i="22"/>
  <c r="I1033" i="22"/>
  <c r="P1033" i="22"/>
  <c r="W1033" i="22"/>
  <c r="AD1033" i="22"/>
  <c r="B1034" i="22"/>
  <c r="I1034" i="22"/>
  <c r="P1034" i="22"/>
  <c r="W1034" i="22"/>
  <c r="AD1034" i="22"/>
  <c r="B1035" i="22"/>
  <c r="I1035" i="22"/>
  <c r="P1035" i="22"/>
  <c r="W1035" i="22"/>
  <c r="AD1035" i="22"/>
  <c r="B1036" i="22"/>
  <c r="I1036" i="22"/>
  <c r="P1036" i="22"/>
  <c r="W1036" i="22"/>
  <c r="AD1036" i="22"/>
  <c r="B1037" i="22"/>
  <c r="I1037" i="22"/>
  <c r="P1037" i="22"/>
  <c r="W1037" i="22"/>
  <c r="AD1037" i="22"/>
  <c r="B1038" i="22"/>
  <c r="I1038" i="22"/>
  <c r="P1038" i="22"/>
  <c r="W1038" i="22"/>
  <c r="AD1038" i="22"/>
  <c r="B1039" i="22"/>
  <c r="I1039" i="22"/>
  <c r="P1039" i="22"/>
  <c r="W1039" i="22"/>
  <c r="AD1039" i="22"/>
  <c r="B1040" i="22"/>
  <c r="I1040" i="22"/>
  <c r="P1040" i="22"/>
  <c r="W1040" i="22"/>
  <c r="AD1040" i="22"/>
  <c r="B1041" i="22"/>
  <c r="I1041" i="22"/>
  <c r="P1041" i="22"/>
  <c r="W1041" i="22"/>
  <c r="AD1041" i="22"/>
  <c r="B1042" i="22"/>
  <c r="I1042" i="22"/>
  <c r="P1042" i="22"/>
  <c r="W1042" i="22"/>
  <c r="AD1042" i="22"/>
  <c r="B1043" i="22"/>
  <c r="I1043" i="22"/>
  <c r="P1043" i="22"/>
  <c r="W1043" i="22"/>
  <c r="AD1043" i="22"/>
  <c r="B1044" i="22"/>
  <c r="I1044" i="22"/>
  <c r="P1044" i="22"/>
  <c r="W1044" i="22"/>
  <c r="AD1044" i="22"/>
  <c r="B1045" i="22"/>
  <c r="I1045" i="22"/>
  <c r="P1045" i="22"/>
  <c r="W1045" i="22"/>
  <c r="AD1045" i="22"/>
  <c r="B1046" i="22"/>
  <c r="I1046" i="22"/>
  <c r="P1046" i="22"/>
  <c r="W1046" i="22"/>
  <c r="AD1046" i="22"/>
  <c r="B1047" i="22"/>
  <c r="I1047" i="22"/>
  <c r="P1047" i="22"/>
  <c r="W1047" i="22"/>
  <c r="AD1047" i="22"/>
  <c r="B1048" i="22"/>
  <c r="I1048" i="22"/>
  <c r="P1048" i="22"/>
  <c r="W1048" i="22"/>
  <c r="AD1048" i="22"/>
  <c r="B1049" i="22"/>
  <c r="I1049" i="22"/>
  <c r="P1049" i="22"/>
  <c r="W1049" i="22"/>
  <c r="AD1049" i="22"/>
  <c r="B1050" i="22"/>
  <c r="I1050" i="22"/>
  <c r="P1050" i="22"/>
  <c r="W1050" i="22"/>
  <c r="AD1050" i="22"/>
  <c r="B920" i="22"/>
  <c r="I920" i="22"/>
  <c r="P920" i="22"/>
  <c r="W920" i="22"/>
  <c r="AD920" i="22"/>
  <c r="B921" i="22"/>
  <c r="I921" i="22"/>
  <c r="P921" i="22"/>
  <c r="W921" i="22"/>
  <c r="AD921" i="22"/>
  <c r="B922" i="22"/>
  <c r="I922" i="22"/>
  <c r="P922" i="22"/>
  <c r="W922" i="22"/>
  <c r="AD922" i="22"/>
  <c r="B923" i="22"/>
  <c r="I923" i="22"/>
  <c r="P923" i="22"/>
  <c r="W923" i="22"/>
  <c r="AD923" i="22"/>
  <c r="B924" i="22"/>
  <c r="I924" i="22"/>
  <c r="P924" i="22"/>
  <c r="W924" i="22"/>
  <c r="AD924" i="22"/>
  <c r="B925" i="22"/>
  <c r="I925" i="22"/>
  <c r="P925" i="22"/>
  <c r="W925" i="22"/>
  <c r="AD925" i="22"/>
  <c r="B926" i="22"/>
  <c r="I926" i="22"/>
  <c r="P926" i="22"/>
  <c r="W926" i="22"/>
  <c r="AD926" i="22"/>
  <c r="B927" i="22"/>
  <c r="I927" i="22"/>
  <c r="P927" i="22"/>
  <c r="W927" i="22"/>
  <c r="AD927" i="22"/>
  <c r="B928" i="22"/>
  <c r="I928" i="22"/>
  <c r="P928" i="22"/>
  <c r="W928" i="22"/>
  <c r="AD928" i="22"/>
  <c r="B929" i="22"/>
  <c r="I929" i="22"/>
  <c r="P929" i="22"/>
  <c r="W929" i="22"/>
  <c r="AD929" i="22"/>
  <c r="B930" i="22"/>
  <c r="I930" i="22"/>
  <c r="P930" i="22"/>
  <c r="W930" i="22"/>
  <c r="AD930" i="22"/>
  <c r="B931" i="22"/>
  <c r="I931" i="22"/>
  <c r="P931" i="22"/>
  <c r="W931" i="22"/>
  <c r="AD931" i="22"/>
  <c r="B932" i="22"/>
  <c r="I932" i="22"/>
  <c r="P932" i="22"/>
  <c r="W932" i="22"/>
  <c r="AD932" i="22"/>
  <c r="B933" i="22"/>
  <c r="I933" i="22"/>
  <c r="P933" i="22"/>
  <c r="W933" i="22"/>
  <c r="AD933" i="22"/>
  <c r="B934" i="22"/>
  <c r="I934" i="22"/>
  <c r="P934" i="22"/>
  <c r="W934" i="22"/>
  <c r="AD934" i="22"/>
  <c r="B935" i="22"/>
  <c r="I935" i="22"/>
  <c r="P935" i="22"/>
  <c r="W935" i="22"/>
  <c r="AD935" i="22"/>
  <c r="B936" i="22"/>
  <c r="I936" i="22"/>
  <c r="P936" i="22"/>
  <c r="W936" i="22"/>
  <c r="AD936" i="22"/>
  <c r="B937" i="22"/>
  <c r="I937" i="22"/>
  <c r="P937" i="22"/>
  <c r="W937" i="22"/>
  <c r="AD937" i="22"/>
  <c r="B938" i="22"/>
  <c r="I938" i="22"/>
  <c r="P938" i="22"/>
  <c r="W938" i="22"/>
  <c r="AD938" i="22"/>
  <c r="B939" i="22"/>
  <c r="I939" i="22"/>
  <c r="P939" i="22"/>
  <c r="W939" i="22"/>
  <c r="AD939" i="22"/>
  <c r="B940" i="22"/>
  <c r="I940" i="22"/>
  <c r="P940" i="22"/>
  <c r="W940" i="22"/>
  <c r="AD940" i="22"/>
  <c r="B941" i="22"/>
  <c r="I941" i="22"/>
  <c r="P941" i="22"/>
  <c r="W941" i="22"/>
  <c r="AD941" i="22"/>
  <c r="B942" i="22"/>
  <c r="I942" i="22"/>
  <c r="P942" i="22"/>
  <c r="W942" i="22"/>
  <c r="AD942" i="22"/>
  <c r="B943" i="22"/>
  <c r="I943" i="22"/>
  <c r="P943" i="22"/>
  <c r="W943" i="22"/>
  <c r="AD943" i="22"/>
  <c r="B944" i="22"/>
  <c r="I944" i="22"/>
  <c r="P944" i="22"/>
  <c r="W944" i="22"/>
  <c r="AD944" i="22"/>
  <c r="B945" i="22"/>
  <c r="I945" i="22"/>
  <c r="P945" i="22"/>
  <c r="W945" i="22"/>
  <c r="AD945" i="22"/>
  <c r="B946" i="22"/>
  <c r="I946" i="22"/>
  <c r="P946" i="22"/>
  <c r="W946" i="22"/>
  <c r="AD946" i="22"/>
  <c r="B947" i="22"/>
  <c r="I947" i="22"/>
  <c r="P947" i="22"/>
  <c r="W947" i="22"/>
  <c r="AD947" i="22"/>
  <c r="B948" i="22"/>
  <c r="I948" i="22"/>
  <c r="P948" i="22"/>
  <c r="W948" i="22"/>
  <c r="AD948" i="22"/>
  <c r="B949" i="22"/>
  <c r="I949" i="22"/>
  <c r="P949" i="22"/>
  <c r="W949" i="22"/>
  <c r="AD949" i="22"/>
  <c r="B819" i="22"/>
  <c r="I819" i="22"/>
  <c r="P819" i="22"/>
  <c r="W819" i="22"/>
  <c r="AD819" i="22"/>
  <c r="B820" i="22"/>
  <c r="I820" i="22"/>
  <c r="P820" i="22"/>
  <c r="W820" i="22"/>
  <c r="AD820" i="22"/>
  <c r="B821" i="22"/>
  <c r="I821" i="22"/>
  <c r="P821" i="22"/>
  <c r="W821" i="22"/>
  <c r="AD821" i="22"/>
  <c r="B822" i="22"/>
  <c r="I822" i="22"/>
  <c r="P822" i="22"/>
  <c r="W822" i="22"/>
  <c r="AD822" i="22"/>
  <c r="B823" i="22"/>
  <c r="I823" i="22"/>
  <c r="P823" i="22"/>
  <c r="W823" i="22"/>
  <c r="AD823" i="22"/>
  <c r="B824" i="22"/>
  <c r="I824" i="22"/>
  <c r="P824" i="22"/>
  <c r="W824" i="22"/>
  <c r="AD824" i="22"/>
  <c r="B825" i="22"/>
  <c r="I825" i="22"/>
  <c r="P825" i="22"/>
  <c r="W825" i="22"/>
  <c r="AD825" i="22"/>
  <c r="B826" i="22"/>
  <c r="I826" i="22"/>
  <c r="P826" i="22"/>
  <c r="W826" i="22"/>
  <c r="AD826" i="22"/>
  <c r="B827" i="22"/>
  <c r="I827" i="22"/>
  <c r="P827" i="22"/>
  <c r="W827" i="22"/>
  <c r="AD827" i="22"/>
  <c r="B828" i="22"/>
  <c r="I828" i="22"/>
  <c r="P828" i="22"/>
  <c r="W828" i="22"/>
  <c r="AD828" i="22"/>
  <c r="B829" i="22"/>
  <c r="I829" i="22"/>
  <c r="P829" i="22"/>
  <c r="W829" i="22"/>
  <c r="AD829" i="22"/>
  <c r="B830" i="22"/>
  <c r="I830" i="22"/>
  <c r="P830" i="22"/>
  <c r="W830" i="22"/>
  <c r="AD830" i="22"/>
  <c r="B831" i="22"/>
  <c r="I831" i="22"/>
  <c r="P831" i="22"/>
  <c r="W831" i="22"/>
  <c r="AD831" i="22"/>
  <c r="B832" i="22"/>
  <c r="I832" i="22"/>
  <c r="P832" i="22"/>
  <c r="W832" i="22"/>
  <c r="AD832" i="22"/>
  <c r="B833" i="22"/>
  <c r="I833" i="22"/>
  <c r="P833" i="22"/>
  <c r="W833" i="22"/>
  <c r="AD833" i="22"/>
  <c r="B834" i="22"/>
  <c r="I834" i="22"/>
  <c r="P834" i="22"/>
  <c r="W834" i="22"/>
  <c r="AD834" i="22"/>
  <c r="B835" i="22"/>
  <c r="I835" i="22"/>
  <c r="P835" i="22"/>
  <c r="W835" i="22"/>
  <c r="AD835" i="22"/>
  <c r="B836" i="22"/>
  <c r="I836" i="22"/>
  <c r="P836" i="22"/>
  <c r="W836" i="22"/>
  <c r="AD836" i="22"/>
  <c r="B837" i="22"/>
  <c r="I837" i="22"/>
  <c r="P837" i="22"/>
  <c r="W837" i="22"/>
  <c r="AD837" i="22"/>
  <c r="B838" i="22"/>
  <c r="I838" i="22"/>
  <c r="P838" i="22"/>
  <c r="W838" i="22"/>
  <c r="AD838" i="22"/>
  <c r="B839" i="22"/>
  <c r="I839" i="22"/>
  <c r="P839" i="22"/>
  <c r="W839" i="22"/>
  <c r="AD839" i="22"/>
  <c r="B840" i="22"/>
  <c r="I840" i="22"/>
  <c r="P840" i="22"/>
  <c r="W840" i="22"/>
  <c r="AD840" i="22"/>
  <c r="B841" i="22"/>
  <c r="I841" i="22"/>
  <c r="P841" i="22"/>
  <c r="W841" i="22"/>
  <c r="AD841" i="22"/>
  <c r="B842" i="22"/>
  <c r="I842" i="22"/>
  <c r="P842" i="22"/>
  <c r="W842" i="22"/>
  <c r="AD842" i="22"/>
  <c r="B843" i="22"/>
  <c r="I843" i="22"/>
  <c r="P843" i="22"/>
  <c r="W843" i="22"/>
  <c r="AD843" i="22"/>
  <c r="B844" i="22"/>
  <c r="I844" i="22"/>
  <c r="P844" i="22"/>
  <c r="W844" i="22"/>
  <c r="AD844" i="22"/>
  <c r="B845" i="22"/>
  <c r="I845" i="22"/>
  <c r="P845" i="22"/>
  <c r="W845" i="22"/>
  <c r="AD845" i="22"/>
  <c r="B846" i="22"/>
  <c r="I846" i="22"/>
  <c r="P846" i="22"/>
  <c r="W846" i="22"/>
  <c r="AD846" i="22"/>
  <c r="B847" i="22"/>
  <c r="I847" i="22"/>
  <c r="P847" i="22"/>
  <c r="W847" i="22"/>
  <c r="AD847" i="22"/>
  <c r="B848" i="22"/>
  <c r="I848" i="22"/>
  <c r="P848" i="22"/>
  <c r="W848" i="22"/>
  <c r="AD848" i="22"/>
  <c r="B584" i="22"/>
  <c r="I584" i="22"/>
  <c r="P584" i="22"/>
  <c r="W584" i="22"/>
  <c r="AD584" i="22"/>
  <c r="B585" i="22"/>
  <c r="I585" i="22"/>
  <c r="P585" i="22"/>
  <c r="W585" i="22"/>
  <c r="AD585" i="22"/>
  <c r="B586" i="22"/>
  <c r="I586" i="22"/>
  <c r="P586" i="22"/>
  <c r="W586" i="22"/>
  <c r="AD586" i="22"/>
  <c r="B587" i="22"/>
  <c r="I587" i="22"/>
  <c r="P587" i="22"/>
  <c r="W587" i="22"/>
  <c r="AD587" i="22"/>
  <c r="B588" i="22"/>
  <c r="I588" i="22"/>
  <c r="P588" i="22"/>
  <c r="W588" i="22"/>
  <c r="AD588" i="22"/>
  <c r="B589" i="22"/>
  <c r="I589" i="22"/>
  <c r="P589" i="22"/>
  <c r="W589" i="22"/>
  <c r="AD589" i="22"/>
  <c r="B590" i="22"/>
  <c r="I590" i="22"/>
  <c r="P590" i="22"/>
  <c r="W590" i="22"/>
  <c r="AD590" i="22"/>
  <c r="B591" i="22"/>
  <c r="I591" i="22"/>
  <c r="P591" i="22"/>
  <c r="W591" i="22"/>
  <c r="AD591" i="22"/>
  <c r="B592" i="22"/>
  <c r="I592" i="22"/>
  <c r="P592" i="22"/>
  <c r="W592" i="22"/>
  <c r="AD592" i="22"/>
  <c r="B593" i="22"/>
  <c r="I593" i="22"/>
  <c r="P593" i="22"/>
  <c r="W593" i="22"/>
  <c r="AD593" i="22"/>
  <c r="B594" i="22"/>
  <c r="I594" i="22"/>
  <c r="P594" i="22"/>
  <c r="W594" i="22"/>
  <c r="AD594" i="22"/>
  <c r="B595" i="22"/>
  <c r="I595" i="22"/>
  <c r="P595" i="22"/>
  <c r="W595" i="22"/>
  <c r="AD595" i="22"/>
  <c r="B596" i="22"/>
  <c r="I596" i="22"/>
  <c r="P596" i="22"/>
  <c r="W596" i="22"/>
  <c r="AD596" i="22"/>
  <c r="B597" i="22"/>
  <c r="I597" i="22"/>
  <c r="P597" i="22"/>
  <c r="W597" i="22"/>
  <c r="AD597" i="22"/>
  <c r="B598" i="22"/>
  <c r="I598" i="22"/>
  <c r="P598" i="22"/>
  <c r="W598" i="22"/>
  <c r="AD598" i="22"/>
  <c r="B599" i="22"/>
  <c r="I599" i="22"/>
  <c r="P599" i="22"/>
  <c r="W599" i="22"/>
  <c r="AD599" i="22"/>
  <c r="B600" i="22"/>
  <c r="I600" i="22"/>
  <c r="P600" i="22"/>
  <c r="W600" i="22"/>
  <c r="AD600" i="22"/>
  <c r="B601" i="22"/>
  <c r="I601" i="22"/>
  <c r="P601" i="22"/>
  <c r="W601" i="22"/>
  <c r="AD601" i="22"/>
  <c r="B602" i="22"/>
  <c r="I602" i="22"/>
  <c r="P602" i="22"/>
  <c r="W602" i="22"/>
  <c r="AD602" i="22"/>
  <c r="B603" i="22"/>
  <c r="I603" i="22"/>
  <c r="P603" i="22"/>
  <c r="W603" i="22"/>
  <c r="AD603" i="22"/>
  <c r="B604" i="22"/>
  <c r="I604" i="22"/>
  <c r="P604" i="22"/>
  <c r="W604" i="22"/>
  <c r="AD604" i="22"/>
  <c r="B605" i="22"/>
  <c r="I605" i="22"/>
  <c r="P605" i="22"/>
  <c r="W605" i="22"/>
  <c r="AD605" i="22"/>
  <c r="B606" i="22"/>
  <c r="I606" i="22"/>
  <c r="P606" i="22"/>
  <c r="W606" i="22"/>
  <c r="AD606" i="22"/>
  <c r="B607" i="22"/>
  <c r="I607" i="22"/>
  <c r="P607" i="22"/>
  <c r="W607" i="22"/>
  <c r="AD607" i="22"/>
  <c r="B608" i="22"/>
  <c r="I608" i="22"/>
  <c r="P608" i="22"/>
  <c r="W608" i="22"/>
  <c r="AD608" i="22"/>
  <c r="B609" i="22"/>
  <c r="I609" i="22"/>
  <c r="P609" i="22"/>
  <c r="W609" i="22"/>
  <c r="AD609" i="22"/>
  <c r="B610" i="22"/>
  <c r="I610" i="22"/>
  <c r="P610" i="22"/>
  <c r="W610" i="22"/>
  <c r="AD610" i="22"/>
  <c r="B611" i="22"/>
  <c r="I611" i="22"/>
  <c r="P611" i="22"/>
  <c r="W611" i="22"/>
  <c r="AD611" i="22"/>
  <c r="B612" i="22"/>
  <c r="I612" i="22"/>
  <c r="P612" i="22"/>
  <c r="W612" i="22"/>
  <c r="AD612" i="22"/>
  <c r="B613" i="22"/>
  <c r="I613" i="22"/>
  <c r="P613" i="22"/>
  <c r="W613" i="22"/>
  <c r="AD613" i="22"/>
  <c r="B478" i="22"/>
  <c r="I478" i="22"/>
  <c r="P478" i="22"/>
  <c r="W478" i="22"/>
  <c r="AD478" i="22"/>
  <c r="B479" i="22"/>
  <c r="I479" i="22"/>
  <c r="P479" i="22"/>
  <c r="W479" i="22"/>
  <c r="AD479" i="22"/>
  <c r="B480" i="22"/>
  <c r="I480" i="22"/>
  <c r="P480" i="22"/>
  <c r="W480" i="22"/>
  <c r="AD480" i="22"/>
  <c r="B481" i="22"/>
  <c r="I481" i="22"/>
  <c r="P481" i="22"/>
  <c r="W481" i="22"/>
  <c r="AD481" i="22"/>
  <c r="B482" i="22"/>
  <c r="I482" i="22"/>
  <c r="P482" i="22"/>
  <c r="W482" i="22"/>
  <c r="AD482" i="22"/>
  <c r="B483" i="22"/>
  <c r="I483" i="22"/>
  <c r="P483" i="22"/>
  <c r="W483" i="22"/>
  <c r="AD483" i="22"/>
  <c r="B484" i="22"/>
  <c r="I484" i="22"/>
  <c r="P484" i="22"/>
  <c r="W484" i="22"/>
  <c r="AD484" i="22"/>
  <c r="B485" i="22"/>
  <c r="I485" i="22"/>
  <c r="P485" i="22"/>
  <c r="W485" i="22"/>
  <c r="AD485" i="22"/>
  <c r="B486" i="22"/>
  <c r="I486" i="22"/>
  <c r="P486" i="22"/>
  <c r="W486" i="22"/>
  <c r="AD486" i="22"/>
  <c r="B487" i="22"/>
  <c r="I487" i="22"/>
  <c r="P487" i="22"/>
  <c r="W487" i="22"/>
  <c r="AD487" i="22"/>
  <c r="B488" i="22"/>
  <c r="I488" i="22"/>
  <c r="P488" i="22"/>
  <c r="W488" i="22"/>
  <c r="AD488" i="22"/>
  <c r="B489" i="22"/>
  <c r="I489" i="22"/>
  <c r="P489" i="22"/>
  <c r="W489" i="22"/>
  <c r="AD489" i="22"/>
  <c r="B490" i="22"/>
  <c r="I490" i="22"/>
  <c r="P490" i="22"/>
  <c r="W490" i="22"/>
  <c r="AD490" i="22"/>
  <c r="B491" i="22"/>
  <c r="I491" i="22"/>
  <c r="P491" i="22"/>
  <c r="W491" i="22"/>
  <c r="AD491" i="22"/>
  <c r="B492" i="22"/>
  <c r="I492" i="22"/>
  <c r="P492" i="22"/>
  <c r="W492" i="22"/>
  <c r="AD492" i="22"/>
  <c r="B493" i="22"/>
  <c r="I493" i="22"/>
  <c r="P493" i="22"/>
  <c r="W493" i="22"/>
  <c r="AD493" i="22"/>
  <c r="B494" i="22"/>
  <c r="I494" i="22"/>
  <c r="P494" i="22"/>
  <c r="W494" i="22"/>
  <c r="AD494" i="22"/>
  <c r="B495" i="22"/>
  <c r="I495" i="22"/>
  <c r="P495" i="22"/>
  <c r="W495" i="22"/>
  <c r="AD495" i="22"/>
  <c r="B496" i="22"/>
  <c r="I496" i="22"/>
  <c r="P496" i="22"/>
  <c r="W496" i="22"/>
  <c r="AD496" i="22"/>
  <c r="B497" i="22"/>
  <c r="I497" i="22"/>
  <c r="P497" i="22"/>
  <c r="W497" i="22"/>
  <c r="AD497" i="22"/>
  <c r="B498" i="22"/>
  <c r="I498" i="22"/>
  <c r="P498" i="22"/>
  <c r="W498" i="22"/>
  <c r="AD498" i="22"/>
  <c r="B499" i="22"/>
  <c r="I499" i="22"/>
  <c r="P499" i="22"/>
  <c r="W499" i="22"/>
  <c r="AD499" i="22"/>
  <c r="B500" i="22"/>
  <c r="I500" i="22"/>
  <c r="P500" i="22"/>
  <c r="W500" i="22"/>
  <c r="AD500" i="22"/>
  <c r="B501" i="22"/>
  <c r="I501" i="22"/>
  <c r="P501" i="22"/>
  <c r="W501" i="22"/>
  <c r="AD501" i="22"/>
  <c r="B502" i="22"/>
  <c r="I502" i="22"/>
  <c r="P502" i="22"/>
  <c r="W502" i="22"/>
  <c r="AD502" i="22"/>
  <c r="B503" i="22"/>
  <c r="I503" i="22"/>
  <c r="P503" i="22"/>
  <c r="W503" i="22"/>
  <c r="AD503" i="22"/>
  <c r="B504" i="22"/>
  <c r="I504" i="22"/>
  <c r="P504" i="22"/>
  <c r="W504" i="22"/>
  <c r="AD504" i="22"/>
  <c r="B505" i="22"/>
  <c r="I505" i="22"/>
  <c r="P505" i="22"/>
  <c r="W505" i="22"/>
  <c r="AD505" i="22"/>
  <c r="B506" i="22"/>
  <c r="I506" i="22"/>
  <c r="P506" i="22"/>
  <c r="W506" i="22"/>
  <c r="AD506" i="22"/>
  <c r="B507" i="22"/>
  <c r="I507" i="22"/>
  <c r="P507" i="22"/>
  <c r="W507" i="22"/>
  <c r="AD507" i="22"/>
  <c r="B377" i="22"/>
  <c r="I377" i="22"/>
  <c r="P377" i="22"/>
  <c r="W377" i="22"/>
  <c r="AD377" i="22"/>
  <c r="B378" i="22"/>
  <c r="I378" i="22"/>
  <c r="P378" i="22"/>
  <c r="W378" i="22"/>
  <c r="AD378" i="22"/>
  <c r="B379" i="22"/>
  <c r="I379" i="22"/>
  <c r="P379" i="22"/>
  <c r="W379" i="22"/>
  <c r="AD379" i="22"/>
  <c r="B380" i="22"/>
  <c r="I380" i="22"/>
  <c r="P380" i="22"/>
  <c r="W380" i="22"/>
  <c r="AD380" i="22"/>
  <c r="B381" i="22"/>
  <c r="I381" i="22"/>
  <c r="P381" i="22"/>
  <c r="W381" i="22"/>
  <c r="AD381" i="22"/>
  <c r="B382" i="22"/>
  <c r="I382" i="22"/>
  <c r="P382" i="22"/>
  <c r="W382" i="22"/>
  <c r="AD382" i="22"/>
  <c r="B383" i="22"/>
  <c r="I383" i="22"/>
  <c r="P383" i="22"/>
  <c r="W383" i="22"/>
  <c r="AD383" i="22"/>
  <c r="B384" i="22"/>
  <c r="I384" i="22"/>
  <c r="P384" i="22"/>
  <c r="W384" i="22"/>
  <c r="AD384" i="22"/>
  <c r="B385" i="22"/>
  <c r="I385" i="22"/>
  <c r="P385" i="22"/>
  <c r="W385" i="22"/>
  <c r="AD385" i="22"/>
  <c r="B386" i="22"/>
  <c r="I386" i="22"/>
  <c r="P386" i="22"/>
  <c r="W386" i="22"/>
  <c r="AD386" i="22"/>
  <c r="B387" i="22"/>
  <c r="I387" i="22"/>
  <c r="P387" i="22"/>
  <c r="W387" i="22"/>
  <c r="AD387" i="22"/>
  <c r="B388" i="22"/>
  <c r="I388" i="22"/>
  <c r="P388" i="22"/>
  <c r="W388" i="22"/>
  <c r="AD388" i="22"/>
  <c r="B389" i="22"/>
  <c r="I389" i="22"/>
  <c r="P389" i="22"/>
  <c r="W389" i="22"/>
  <c r="AD389" i="22"/>
  <c r="B390" i="22"/>
  <c r="I390" i="22"/>
  <c r="P390" i="22"/>
  <c r="W390" i="22"/>
  <c r="AD390" i="22"/>
  <c r="B391" i="22"/>
  <c r="I391" i="22"/>
  <c r="P391" i="22"/>
  <c r="W391" i="22"/>
  <c r="AD391" i="22"/>
  <c r="B392" i="22"/>
  <c r="I392" i="22"/>
  <c r="P392" i="22"/>
  <c r="W392" i="22"/>
  <c r="AD392" i="22"/>
  <c r="B393" i="22"/>
  <c r="I393" i="22"/>
  <c r="P393" i="22"/>
  <c r="W393" i="22"/>
  <c r="AD393" i="22"/>
  <c r="B394" i="22"/>
  <c r="I394" i="22"/>
  <c r="P394" i="22"/>
  <c r="W394" i="22"/>
  <c r="AD394" i="22"/>
  <c r="B395" i="22"/>
  <c r="I395" i="22"/>
  <c r="P395" i="22"/>
  <c r="W395" i="22"/>
  <c r="AD395" i="22"/>
  <c r="B396" i="22"/>
  <c r="I396" i="22"/>
  <c r="P396" i="22"/>
  <c r="W396" i="22"/>
  <c r="AD396" i="22"/>
  <c r="B397" i="22"/>
  <c r="I397" i="22"/>
  <c r="P397" i="22"/>
  <c r="W397" i="22"/>
  <c r="AD397" i="22"/>
  <c r="B398" i="22"/>
  <c r="I398" i="22"/>
  <c r="P398" i="22"/>
  <c r="W398" i="22"/>
  <c r="AD398" i="22"/>
  <c r="B399" i="22"/>
  <c r="I399" i="22"/>
  <c r="P399" i="22"/>
  <c r="W399" i="22"/>
  <c r="AD399" i="22"/>
  <c r="B400" i="22"/>
  <c r="I400" i="22"/>
  <c r="P400" i="22"/>
  <c r="W400" i="22"/>
  <c r="AD400" i="22"/>
  <c r="B401" i="22"/>
  <c r="I401" i="22"/>
  <c r="P401" i="22"/>
  <c r="W401" i="22"/>
  <c r="AD401" i="22"/>
  <c r="B402" i="22"/>
  <c r="I402" i="22"/>
  <c r="P402" i="22"/>
  <c r="W402" i="22"/>
  <c r="AD402" i="22"/>
  <c r="B403" i="22"/>
  <c r="I403" i="22"/>
  <c r="P403" i="22"/>
  <c r="W403" i="22"/>
  <c r="AD403" i="22"/>
  <c r="B404" i="22"/>
  <c r="I404" i="22"/>
  <c r="P404" i="22"/>
  <c r="W404" i="22"/>
  <c r="AD404" i="22"/>
  <c r="B405" i="22"/>
  <c r="I405" i="22"/>
  <c r="P405" i="22"/>
  <c r="W405" i="22"/>
  <c r="AD405" i="22"/>
  <c r="B406" i="22"/>
  <c r="I406" i="22"/>
  <c r="P406" i="22"/>
  <c r="W406" i="22"/>
  <c r="AD406" i="22"/>
  <c r="B276" i="22"/>
  <c r="I276" i="22"/>
  <c r="P276" i="22"/>
  <c r="W276" i="22"/>
  <c r="AD276" i="22"/>
  <c r="B277" i="22"/>
  <c r="I277" i="22"/>
  <c r="P277" i="22"/>
  <c r="W277" i="22"/>
  <c r="AD277" i="22"/>
  <c r="B278" i="22"/>
  <c r="I278" i="22"/>
  <c r="P278" i="22"/>
  <c r="W278" i="22"/>
  <c r="AD278" i="22"/>
  <c r="B279" i="22"/>
  <c r="I279" i="22"/>
  <c r="P279" i="22"/>
  <c r="W279" i="22"/>
  <c r="AD279" i="22"/>
  <c r="B280" i="22"/>
  <c r="I280" i="22"/>
  <c r="P280" i="22"/>
  <c r="W280" i="22"/>
  <c r="AD280" i="22"/>
  <c r="B281" i="22"/>
  <c r="I281" i="22"/>
  <c r="P281" i="22"/>
  <c r="W281" i="22"/>
  <c r="AD281" i="22"/>
  <c r="B282" i="22"/>
  <c r="I282" i="22"/>
  <c r="P282" i="22"/>
  <c r="W282" i="22"/>
  <c r="AD282" i="22"/>
  <c r="B283" i="22"/>
  <c r="I283" i="22"/>
  <c r="P283" i="22"/>
  <c r="W283" i="22"/>
  <c r="AD283" i="22"/>
  <c r="B284" i="22"/>
  <c r="I284" i="22"/>
  <c r="P284" i="22"/>
  <c r="W284" i="22"/>
  <c r="AD284" i="22"/>
  <c r="B285" i="22"/>
  <c r="I285" i="22"/>
  <c r="P285" i="22"/>
  <c r="W285" i="22"/>
  <c r="AD285" i="22"/>
  <c r="B286" i="22"/>
  <c r="I286" i="22"/>
  <c r="P286" i="22"/>
  <c r="W286" i="22"/>
  <c r="AD286" i="22"/>
  <c r="B287" i="22"/>
  <c r="I287" i="22"/>
  <c r="P287" i="22"/>
  <c r="W287" i="22"/>
  <c r="AD287" i="22"/>
  <c r="B288" i="22"/>
  <c r="I288" i="22"/>
  <c r="P288" i="22"/>
  <c r="W288" i="22"/>
  <c r="AD288" i="22"/>
  <c r="B289" i="22"/>
  <c r="I289" i="22"/>
  <c r="P289" i="22"/>
  <c r="W289" i="22"/>
  <c r="AD289" i="22"/>
  <c r="B290" i="22"/>
  <c r="I290" i="22"/>
  <c r="P290" i="22"/>
  <c r="W290" i="22"/>
  <c r="AD290" i="22"/>
  <c r="B291" i="22"/>
  <c r="I291" i="22"/>
  <c r="P291" i="22"/>
  <c r="W291" i="22"/>
  <c r="AD291" i="22"/>
  <c r="B292" i="22"/>
  <c r="I292" i="22"/>
  <c r="P292" i="22"/>
  <c r="W292" i="22"/>
  <c r="AD292" i="22"/>
  <c r="B293" i="22"/>
  <c r="I293" i="22"/>
  <c r="P293" i="22"/>
  <c r="W293" i="22"/>
  <c r="AD293" i="22"/>
  <c r="B294" i="22"/>
  <c r="I294" i="22"/>
  <c r="P294" i="22"/>
  <c r="W294" i="22"/>
  <c r="AD294" i="22"/>
  <c r="B295" i="22"/>
  <c r="I295" i="22"/>
  <c r="P295" i="22"/>
  <c r="W295" i="22"/>
  <c r="AD295" i="22"/>
  <c r="B296" i="22"/>
  <c r="I296" i="22"/>
  <c r="P296" i="22"/>
  <c r="W296" i="22"/>
  <c r="AD296" i="22"/>
  <c r="B297" i="22"/>
  <c r="I297" i="22"/>
  <c r="P297" i="22"/>
  <c r="W297" i="22"/>
  <c r="AD297" i="22"/>
  <c r="B298" i="22"/>
  <c r="I298" i="22"/>
  <c r="P298" i="22"/>
  <c r="W298" i="22"/>
  <c r="AD298" i="22"/>
  <c r="B299" i="22"/>
  <c r="I299" i="22"/>
  <c r="P299" i="22"/>
  <c r="W299" i="22"/>
  <c r="AD299" i="22"/>
  <c r="B300" i="22"/>
  <c r="I300" i="22"/>
  <c r="P300" i="22"/>
  <c r="W300" i="22"/>
  <c r="AD300" i="22"/>
  <c r="B301" i="22"/>
  <c r="I301" i="22"/>
  <c r="P301" i="22"/>
  <c r="W301" i="22"/>
  <c r="AD301" i="22"/>
  <c r="B302" i="22"/>
  <c r="I302" i="22"/>
  <c r="P302" i="22"/>
  <c r="W302" i="22"/>
  <c r="AD302" i="22"/>
  <c r="B303" i="22"/>
  <c r="I303" i="22"/>
  <c r="P303" i="22"/>
  <c r="W303" i="22"/>
  <c r="AD303" i="22"/>
  <c r="B304" i="22"/>
  <c r="I304" i="22"/>
  <c r="P304" i="22"/>
  <c r="W304" i="22"/>
  <c r="AD304" i="22"/>
  <c r="B305" i="22"/>
  <c r="I305" i="22"/>
  <c r="P305" i="22"/>
  <c r="W305" i="22"/>
  <c r="AD305" i="22"/>
  <c r="B41" i="22"/>
  <c r="I41" i="22"/>
  <c r="P41" i="22"/>
  <c r="W41" i="22"/>
  <c r="AD41" i="22"/>
  <c r="B42" i="22"/>
  <c r="I42" i="22"/>
  <c r="P42" i="22"/>
  <c r="W42" i="22"/>
  <c r="AD42" i="22"/>
  <c r="B43" i="22"/>
  <c r="I43" i="22"/>
  <c r="P43" i="22"/>
  <c r="W43" i="22"/>
  <c r="AD43" i="22"/>
  <c r="B44" i="22"/>
  <c r="I44" i="22"/>
  <c r="P44" i="22"/>
  <c r="W44" i="22"/>
  <c r="AD44" i="22"/>
  <c r="B45" i="22"/>
  <c r="I45" i="22"/>
  <c r="P45" i="22"/>
  <c r="W45" i="22"/>
  <c r="AD45" i="22"/>
  <c r="B46" i="22"/>
  <c r="I46" i="22"/>
  <c r="P46" i="22"/>
  <c r="W46" i="22"/>
  <c r="AD46" i="22"/>
  <c r="B47" i="22"/>
  <c r="I47" i="22"/>
  <c r="P47" i="22"/>
  <c r="W47" i="22"/>
  <c r="AD47" i="22"/>
  <c r="B48" i="22"/>
  <c r="I48" i="22"/>
  <c r="P48" i="22"/>
  <c r="W48" i="22"/>
  <c r="AD48" i="22"/>
  <c r="B49" i="22"/>
  <c r="I49" i="22"/>
  <c r="P49" i="22"/>
  <c r="W49" i="22"/>
  <c r="AD49" i="22"/>
  <c r="B50" i="22"/>
  <c r="I50" i="22"/>
  <c r="P50" i="22"/>
  <c r="W50" i="22"/>
  <c r="AD50" i="22"/>
  <c r="B51" i="22"/>
  <c r="I51" i="22"/>
  <c r="P51" i="22"/>
  <c r="W51" i="22"/>
  <c r="AD51" i="22"/>
  <c r="B52" i="22"/>
  <c r="I52" i="22"/>
  <c r="P52" i="22"/>
  <c r="W52" i="22"/>
  <c r="AD52" i="22"/>
  <c r="B53" i="22"/>
  <c r="I53" i="22"/>
  <c r="P53" i="22"/>
  <c r="W53" i="22"/>
  <c r="AD53" i="22"/>
  <c r="B54" i="22"/>
  <c r="I54" i="22"/>
  <c r="P54" i="22"/>
  <c r="W54" i="22"/>
  <c r="AD54" i="22"/>
  <c r="B55" i="22"/>
  <c r="I55" i="22"/>
  <c r="P55" i="22"/>
  <c r="W55" i="22"/>
  <c r="AD55" i="22"/>
  <c r="B56" i="22"/>
  <c r="I56" i="22"/>
  <c r="P56" i="22"/>
  <c r="W56" i="22"/>
  <c r="AD56" i="22"/>
  <c r="B57" i="22"/>
  <c r="I57" i="22"/>
  <c r="P57" i="22"/>
  <c r="W57" i="22"/>
  <c r="AD57" i="22"/>
  <c r="B58" i="22"/>
  <c r="I58" i="22"/>
  <c r="P58" i="22"/>
  <c r="W58" i="22"/>
  <c r="AD58" i="22"/>
  <c r="B59" i="22"/>
  <c r="I59" i="22"/>
  <c r="P59" i="22"/>
  <c r="W59" i="22"/>
  <c r="AD59" i="22"/>
  <c r="B60" i="22"/>
  <c r="I60" i="22"/>
  <c r="P60" i="22"/>
  <c r="W60" i="22"/>
  <c r="AD60" i="22"/>
  <c r="B61" i="22"/>
  <c r="I61" i="22"/>
  <c r="P61" i="22"/>
  <c r="W61" i="22"/>
  <c r="AD61" i="22"/>
  <c r="B62" i="22"/>
  <c r="I62" i="22"/>
  <c r="P62" i="22"/>
  <c r="W62" i="22"/>
  <c r="AD62" i="22"/>
  <c r="B63" i="22"/>
  <c r="I63" i="22"/>
  <c r="P63" i="22"/>
  <c r="W63" i="22"/>
  <c r="AD63" i="22"/>
  <c r="B64" i="22"/>
  <c r="I64" i="22"/>
  <c r="P64" i="22"/>
  <c r="W64" i="22"/>
  <c r="AD64" i="22"/>
  <c r="B65" i="22"/>
  <c r="I65" i="22"/>
  <c r="P65" i="22"/>
  <c r="W65" i="22"/>
  <c r="AD65" i="22"/>
  <c r="B66" i="22"/>
  <c r="I66" i="22"/>
  <c r="P66" i="22"/>
  <c r="W66" i="22"/>
  <c r="AD66" i="22"/>
  <c r="B67" i="22"/>
  <c r="I67" i="22"/>
  <c r="P67" i="22"/>
  <c r="W67" i="22"/>
  <c r="AD67" i="22"/>
  <c r="B68" i="22"/>
  <c r="I68" i="22"/>
  <c r="P68" i="22"/>
  <c r="W68" i="22"/>
  <c r="AD68" i="22"/>
  <c r="B69" i="22"/>
  <c r="I69" i="22"/>
  <c r="P69" i="22"/>
  <c r="W69" i="22"/>
  <c r="AD69" i="22"/>
  <c r="B70" i="22"/>
  <c r="I70" i="22"/>
  <c r="P70" i="22"/>
  <c r="W70" i="22"/>
  <c r="AD70" i="22"/>
  <c r="B550" i="37"/>
  <c r="C550" i="37"/>
  <c r="D550" i="37"/>
  <c r="E550" i="37"/>
  <c r="F550" i="37"/>
  <c r="H550" i="37"/>
  <c r="I550" i="37"/>
  <c r="J550" i="37"/>
  <c r="K550" i="37"/>
  <c r="M550" i="37"/>
  <c r="N550" i="37"/>
  <c r="O550" i="37"/>
  <c r="P550" i="37"/>
  <c r="Q550" i="37"/>
  <c r="R550" i="37"/>
  <c r="B551" i="37"/>
  <c r="C551" i="37"/>
  <c r="D551" i="37"/>
  <c r="E551" i="37"/>
  <c r="F551" i="37"/>
  <c r="H551" i="37"/>
  <c r="I551" i="37"/>
  <c r="J551" i="37"/>
  <c r="K551" i="37"/>
  <c r="M551" i="37"/>
  <c r="N551" i="37"/>
  <c r="O551" i="37"/>
  <c r="P551" i="37"/>
  <c r="Q551" i="37"/>
  <c r="R551" i="37"/>
  <c r="B552" i="37"/>
  <c r="C552" i="37"/>
  <c r="D552" i="37"/>
  <c r="E552" i="37"/>
  <c r="F552" i="37"/>
  <c r="H552" i="37"/>
  <c r="I552" i="37"/>
  <c r="J552" i="37"/>
  <c r="K552" i="37"/>
  <c r="M552" i="37"/>
  <c r="N552" i="37"/>
  <c r="O552" i="37"/>
  <c r="P552" i="37"/>
  <c r="Q552" i="37"/>
  <c r="R552" i="37"/>
  <c r="B553" i="37"/>
  <c r="C553" i="37"/>
  <c r="D553" i="37"/>
  <c r="E553" i="37"/>
  <c r="F553" i="37"/>
  <c r="H553" i="37"/>
  <c r="I553" i="37"/>
  <c r="J553" i="37"/>
  <c r="K553" i="37"/>
  <c r="M553" i="37"/>
  <c r="N553" i="37"/>
  <c r="O553" i="37"/>
  <c r="P553" i="37"/>
  <c r="Q553" i="37"/>
  <c r="R553" i="37"/>
  <c r="B554" i="37"/>
  <c r="C554" i="37"/>
  <c r="D554" i="37"/>
  <c r="E554" i="37"/>
  <c r="F554" i="37"/>
  <c r="H554" i="37"/>
  <c r="I554" i="37"/>
  <c r="J554" i="37"/>
  <c r="K554" i="37"/>
  <c r="M554" i="37"/>
  <c r="N554" i="37"/>
  <c r="O554" i="37"/>
  <c r="P554" i="37"/>
  <c r="Q554" i="37"/>
  <c r="R554" i="37"/>
  <c r="B555" i="37"/>
  <c r="C555" i="37"/>
  <c r="D555" i="37"/>
  <c r="E555" i="37"/>
  <c r="F555" i="37"/>
  <c r="H555" i="37"/>
  <c r="I555" i="37"/>
  <c r="J555" i="37"/>
  <c r="K555" i="37"/>
  <c r="M555" i="37"/>
  <c r="N555" i="37"/>
  <c r="O555" i="37"/>
  <c r="P555" i="37"/>
  <c r="Q555" i="37"/>
  <c r="R555" i="37"/>
  <c r="B556" i="37"/>
  <c r="C556" i="37"/>
  <c r="D556" i="37"/>
  <c r="E556" i="37"/>
  <c r="F556" i="37"/>
  <c r="H556" i="37"/>
  <c r="I556" i="37"/>
  <c r="J556" i="37"/>
  <c r="K556" i="37"/>
  <c r="M556" i="37"/>
  <c r="N556" i="37"/>
  <c r="O556" i="37"/>
  <c r="P556" i="37"/>
  <c r="Q556" i="37"/>
  <c r="R556" i="37"/>
  <c r="B557" i="37"/>
  <c r="C557" i="37"/>
  <c r="D557" i="37"/>
  <c r="E557" i="37"/>
  <c r="F557" i="37"/>
  <c r="H557" i="37"/>
  <c r="I557" i="37"/>
  <c r="J557" i="37"/>
  <c r="K557" i="37"/>
  <c r="M557" i="37"/>
  <c r="N557" i="37"/>
  <c r="O557" i="37"/>
  <c r="P557" i="37"/>
  <c r="Q557" i="37"/>
  <c r="R557" i="37"/>
  <c r="B558" i="37"/>
  <c r="C558" i="37"/>
  <c r="D558" i="37"/>
  <c r="E558" i="37"/>
  <c r="F558" i="37"/>
  <c r="H558" i="37"/>
  <c r="I558" i="37"/>
  <c r="J558" i="37"/>
  <c r="K558" i="37"/>
  <c r="M558" i="37"/>
  <c r="N558" i="37"/>
  <c r="O558" i="37"/>
  <c r="P558" i="37"/>
  <c r="Q558" i="37"/>
  <c r="R558" i="37"/>
  <c r="B559" i="37"/>
  <c r="C559" i="37"/>
  <c r="D559" i="37"/>
  <c r="E559" i="37"/>
  <c r="F559" i="37"/>
  <c r="H559" i="37"/>
  <c r="I559" i="37"/>
  <c r="J559" i="37"/>
  <c r="K559" i="37"/>
  <c r="M559" i="37"/>
  <c r="N559" i="37"/>
  <c r="O559" i="37"/>
  <c r="P559" i="37"/>
  <c r="Q559" i="37"/>
  <c r="R559" i="37"/>
  <c r="B560" i="37"/>
  <c r="C560" i="37"/>
  <c r="D560" i="37"/>
  <c r="E560" i="37"/>
  <c r="F560" i="37"/>
  <c r="H560" i="37"/>
  <c r="I560" i="37"/>
  <c r="J560" i="37"/>
  <c r="K560" i="37"/>
  <c r="M560" i="37"/>
  <c r="N560" i="37"/>
  <c r="O560" i="37"/>
  <c r="P560" i="37"/>
  <c r="Q560" i="37"/>
  <c r="R560" i="37"/>
  <c r="B561" i="37"/>
  <c r="C561" i="37"/>
  <c r="D561" i="37"/>
  <c r="E561" i="37"/>
  <c r="F561" i="37"/>
  <c r="H561" i="37"/>
  <c r="I561" i="37"/>
  <c r="J561" i="37"/>
  <c r="K561" i="37"/>
  <c r="M561" i="37"/>
  <c r="N561" i="37"/>
  <c r="O561" i="37"/>
  <c r="P561" i="37"/>
  <c r="Q561" i="37"/>
  <c r="R561" i="37"/>
  <c r="B562" i="37"/>
  <c r="C562" i="37"/>
  <c r="D562" i="37"/>
  <c r="E562" i="37"/>
  <c r="F562" i="37"/>
  <c r="H562" i="37"/>
  <c r="I562" i="37"/>
  <c r="J562" i="37"/>
  <c r="K562" i="37"/>
  <c r="M562" i="37"/>
  <c r="N562" i="37"/>
  <c r="O562" i="37"/>
  <c r="P562" i="37"/>
  <c r="Q562" i="37"/>
  <c r="R562" i="37"/>
  <c r="B563" i="37"/>
  <c r="C563" i="37"/>
  <c r="D563" i="37"/>
  <c r="E563" i="37"/>
  <c r="F563" i="37"/>
  <c r="H563" i="37"/>
  <c r="I563" i="37"/>
  <c r="J563" i="37"/>
  <c r="K563" i="37"/>
  <c r="M563" i="37"/>
  <c r="N563" i="37"/>
  <c r="O563" i="37"/>
  <c r="P563" i="37"/>
  <c r="Q563" i="37"/>
  <c r="R563" i="37"/>
  <c r="B564" i="37"/>
  <c r="C564" i="37"/>
  <c r="D564" i="37"/>
  <c r="E564" i="37"/>
  <c r="F564" i="37"/>
  <c r="H564" i="37"/>
  <c r="I564" i="37"/>
  <c r="J564" i="37"/>
  <c r="K564" i="37"/>
  <c r="M564" i="37"/>
  <c r="N564" i="37"/>
  <c r="O564" i="37"/>
  <c r="P564" i="37"/>
  <c r="Q564" i="37"/>
  <c r="R564" i="37"/>
  <c r="B550" i="20"/>
  <c r="C550" i="20"/>
  <c r="D550" i="20"/>
  <c r="E550" i="20"/>
  <c r="F550" i="20"/>
  <c r="H550" i="20"/>
  <c r="I550" i="20"/>
  <c r="J550" i="20"/>
  <c r="K550" i="20"/>
  <c r="M550" i="20"/>
  <c r="N550" i="20"/>
  <c r="O550" i="20"/>
  <c r="P550" i="20"/>
  <c r="Q550" i="20"/>
  <c r="R550" i="20"/>
  <c r="B551" i="20"/>
  <c r="C551" i="20"/>
  <c r="D551" i="20"/>
  <c r="E551" i="20"/>
  <c r="F551" i="20"/>
  <c r="H551" i="20"/>
  <c r="I551" i="20"/>
  <c r="J551" i="20"/>
  <c r="K551" i="20"/>
  <c r="M551" i="20"/>
  <c r="N551" i="20"/>
  <c r="O551" i="20"/>
  <c r="P551" i="20"/>
  <c r="Q551" i="20"/>
  <c r="R551" i="20"/>
  <c r="B552" i="20"/>
  <c r="C552" i="20"/>
  <c r="D552" i="20"/>
  <c r="E552" i="20"/>
  <c r="F552" i="20"/>
  <c r="H552" i="20"/>
  <c r="I552" i="20"/>
  <c r="J552" i="20"/>
  <c r="K552" i="20"/>
  <c r="M552" i="20"/>
  <c r="N552" i="20"/>
  <c r="O552" i="20"/>
  <c r="P552" i="20"/>
  <c r="Q552" i="20"/>
  <c r="R552" i="20"/>
  <c r="B553" i="20"/>
  <c r="C553" i="20"/>
  <c r="D553" i="20"/>
  <c r="E553" i="20"/>
  <c r="F553" i="20"/>
  <c r="H553" i="20"/>
  <c r="I553" i="20"/>
  <c r="J553" i="20"/>
  <c r="K553" i="20"/>
  <c r="M553" i="20"/>
  <c r="N553" i="20"/>
  <c r="O553" i="20"/>
  <c r="P553" i="20"/>
  <c r="Q553" i="20"/>
  <c r="R553" i="20"/>
  <c r="B554" i="20"/>
  <c r="C554" i="20"/>
  <c r="D554" i="20"/>
  <c r="E554" i="20"/>
  <c r="F554" i="20"/>
  <c r="H554" i="20"/>
  <c r="I554" i="20"/>
  <c r="J554" i="20"/>
  <c r="K554" i="20"/>
  <c r="M554" i="20"/>
  <c r="N554" i="20"/>
  <c r="O554" i="20"/>
  <c r="P554" i="20"/>
  <c r="Q554" i="20"/>
  <c r="R554" i="20"/>
  <c r="B555" i="20"/>
  <c r="C555" i="20"/>
  <c r="D555" i="20"/>
  <c r="E555" i="20"/>
  <c r="F555" i="20"/>
  <c r="H555" i="20"/>
  <c r="I555" i="20"/>
  <c r="J555" i="20"/>
  <c r="K555" i="20"/>
  <c r="M555" i="20"/>
  <c r="N555" i="20"/>
  <c r="O555" i="20"/>
  <c r="P555" i="20"/>
  <c r="Q555" i="20"/>
  <c r="R555" i="20"/>
  <c r="B556" i="20"/>
  <c r="C556" i="20"/>
  <c r="D556" i="20"/>
  <c r="E556" i="20"/>
  <c r="F556" i="20"/>
  <c r="H556" i="20"/>
  <c r="I556" i="20"/>
  <c r="J556" i="20"/>
  <c r="K556" i="20"/>
  <c r="M556" i="20"/>
  <c r="N556" i="20"/>
  <c r="O556" i="20"/>
  <c r="P556" i="20"/>
  <c r="Q556" i="20"/>
  <c r="R556" i="20"/>
  <c r="B557" i="20"/>
  <c r="C557" i="20"/>
  <c r="D557" i="20"/>
  <c r="E557" i="20"/>
  <c r="F557" i="20"/>
  <c r="H557" i="20"/>
  <c r="I557" i="20"/>
  <c r="J557" i="20"/>
  <c r="K557" i="20"/>
  <c r="M557" i="20"/>
  <c r="N557" i="20"/>
  <c r="O557" i="20"/>
  <c r="P557" i="20"/>
  <c r="Q557" i="20"/>
  <c r="R557" i="20"/>
  <c r="B558" i="20"/>
  <c r="C558" i="20"/>
  <c r="D558" i="20"/>
  <c r="E558" i="20"/>
  <c r="F558" i="20"/>
  <c r="H558" i="20"/>
  <c r="I558" i="20"/>
  <c r="J558" i="20"/>
  <c r="K558" i="20"/>
  <c r="M558" i="20"/>
  <c r="N558" i="20"/>
  <c r="O558" i="20"/>
  <c r="P558" i="20"/>
  <c r="Q558" i="20"/>
  <c r="R558" i="20"/>
  <c r="B559" i="20"/>
  <c r="C559" i="20"/>
  <c r="D559" i="20"/>
  <c r="E559" i="20"/>
  <c r="F559" i="20"/>
  <c r="H559" i="20"/>
  <c r="I559" i="20"/>
  <c r="J559" i="20"/>
  <c r="K559" i="20"/>
  <c r="M559" i="20"/>
  <c r="N559" i="20"/>
  <c r="O559" i="20"/>
  <c r="P559" i="20"/>
  <c r="Q559" i="20"/>
  <c r="R559" i="20"/>
  <c r="B560" i="20"/>
  <c r="C560" i="20"/>
  <c r="D560" i="20"/>
  <c r="E560" i="20"/>
  <c r="F560" i="20"/>
  <c r="H560" i="20"/>
  <c r="I560" i="20"/>
  <c r="J560" i="20"/>
  <c r="K560" i="20"/>
  <c r="M560" i="20"/>
  <c r="N560" i="20"/>
  <c r="O560" i="20"/>
  <c r="P560" i="20"/>
  <c r="Q560" i="20"/>
  <c r="R560" i="20"/>
  <c r="B561" i="20"/>
  <c r="C561" i="20"/>
  <c r="D561" i="20"/>
  <c r="E561" i="20"/>
  <c r="F561" i="20"/>
  <c r="H561" i="20"/>
  <c r="I561" i="20"/>
  <c r="J561" i="20"/>
  <c r="K561" i="20"/>
  <c r="M561" i="20"/>
  <c r="N561" i="20"/>
  <c r="O561" i="20"/>
  <c r="P561" i="20"/>
  <c r="Q561" i="20"/>
  <c r="R561" i="20"/>
  <c r="B562" i="20"/>
  <c r="C562" i="20"/>
  <c r="D562" i="20"/>
  <c r="E562" i="20"/>
  <c r="F562" i="20"/>
  <c r="H562" i="20"/>
  <c r="I562" i="20"/>
  <c r="J562" i="20"/>
  <c r="K562" i="20"/>
  <c r="M562" i="20"/>
  <c r="N562" i="20"/>
  <c r="O562" i="20"/>
  <c r="P562" i="20"/>
  <c r="Q562" i="20"/>
  <c r="R562" i="20"/>
  <c r="B563" i="20"/>
  <c r="C563" i="20"/>
  <c r="D563" i="20"/>
  <c r="E563" i="20"/>
  <c r="F563" i="20"/>
  <c r="H563" i="20"/>
  <c r="I563" i="20"/>
  <c r="J563" i="20"/>
  <c r="K563" i="20"/>
  <c r="M563" i="20"/>
  <c r="N563" i="20"/>
  <c r="O563" i="20"/>
  <c r="P563" i="20"/>
  <c r="Q563" i="20"/>
  <c r="R563" i="20"/>
  <c r="B564" i="20"/>
  <c r="C564" i="20"/>
  <c r="D564" i="20"/>
  <c r="E564" i="20"/>
  <c r="F564" i="20"/>
  <c r="H564" i="20"/>
  <c r="I564" i="20"/>
  <c r="J564" i="20"/>
  <c r="K564" i="20"/>
  <c r="M564" i="20"/>
  <c r="N564" i="20"/>
  <c r="O564" i="20"/>
  <c r="P564" i="20"/>
  <c r="Q564" i="20"/>
  <c r="R564" i="20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464" i="37"/>
  <c r="G464" i="37" s="1"/>
  <c r="I464" i="37" s="1"/>
  <c r="B465" i="37"/>
  <c r="F465" i="37" s="1"/>
  <c r="K465" i="37"/>
  <c r="B466" i="37"/>
  <c r="H466" i="37" s="1"/>
  <c r="B467" i="37"/>
  <c r="J467" i="37" s="1"/>
  <c r="E467" i="37"/>
  <c r="F467" i="37"/>
  <c r="K467" i="37"/>
  <c r="L467" i="37"/>
  <c r="B468" i="37"/>
  <c r="D468" i="37" s="1"/>
  <c r="E468" i="37"/>
  <c r="F468" i="37"/>
  <c r="G468" i="37"/>
  <c r="I468" i="37" s="1"/>
  <c r="J468" i="37"/>
  <c r="K468" i="37"/>
  <c r="B469" i="37"/>
  <c r="K469" i="37" s="1"/>
  <c r="B470" i="37"/>
  <c r="B471" i="37"/>
  <c r="B472" i="37"/>
  <c r="F472" i="37" s="1"/>
  <c r="B473" i="37"/>
  <c r="F473" i="37" s="1"/>
  <c r="B474" i="37"/>
  <c r="B475" i="37"/>
  <c r="E475" i="37" s="1"/>
  <c r="B476" i="37"/>
  <c r="F476" i="37" s="1"/>
  <c r="B477" i="37"/>
  <c r="B478" i="37"/>
  <c r="K478" i="37" s="1"/>
  <c r="B479" i="37"/>
  <c r="G479" i="37"/>
  <c r="I479" i="37" s="1"/>
  <c r="B480" i="37"/>
  <c r="E480" i="37" s="1"/>
  <c r="B481" i="37"/>
  <c r="B482" i="37"/>
  <c r="G482" i="37" s="1"/>
  <c r="I482" i="37" s="1"/>
  <c r="B483" i="37"/>
  <c r="D483" i="37" s="1"/>
  <c r="B484" i="37"/>
  <c r="B485" i="37"/>
  <c r="E485" i="37" s="1"/>
  <c r="H485" i="37"/>
  <c r="B486" i="37"/>
  <c r="G486" i="37" s="1"/>
  <c r="I486" i="37" s="1"/>
  <c r="B487" i="37"/>
  <c r="J487" i="37" s="1"/>
  <c r="B488" i="37"/>
  <c r="G488" i="37" s="1"/>
  <c r="I488" i="37" s="1"/>
  <c r="B489" i="37"/>
  <c r="D489" i="37" s="1"/>
  <c r="B490" i="37"/>
  <c r="H490" i="37" s="1"/>
  <c r="B491" i="37"/>
  <c r="J491" i="37"/>
  <c r="B492" i="37"/>
  <c r="B493" i="37"/>
  <c r="D493" i="37" s="1"/>
  <c r="H493" i="37"/>
  <c r="B464" i="20"/>
  <c r="G464" i="20" s="1"/>
  <c r="I464" i="20" s="1"/>
  <c r="B465" i="20"/>
  <c r="G465" i="20"/>
  <c r="I465" i="20" s="1"/>
  <c r="J465" i="20"/>
  <c r="K465" i="20"/>
  <c r="B466" i="20"/>
  <c r="G466" i="20"/>
  <c r="I466" i="20" s="1"/>
  <c r="K466" i="20"/>
  <c r="B467" i="20"/>
  <c r="B468" i="20"/>
  <c r="F468" i="20"/>
  <c r="K468" i="20"/>
  <c r="B469" i="20"/>
  <c r="F469" i="20" s="1"/>
  <c r="B470" i="20"/>
  <c r="B471" i="20"/>
  <c r="H471" i="20" s="1"/>
  <c r="B472" i="20"/>
  <c r="G472" i="20" s="1"/>
  <c r="I472" i="20" s="1"/>
  <c r="B473" i="20"/>
  <c r="G473" i="20" s="1"/>
  <c r="I473" i="20" s="1"/>
  <c r="B474" i="20"/>
  <c r="B475" i="20"/>
  <c r="F475" i="20" s="1"/>
  <c r="B476" i="20"/>
  <c r="G476" i="20"/>
  <c r="I476" i="20" s="1"/>
  <c r="B477" i="20"/>
  <c r="G477" i="20" s="1"/>
  <c r="I477" i="20" s="1"/>
  <c r="K477" i="20"/>
  <c r="L477" i="20"/>
  <c r="B478" i="20"/>
  <c r="G478" i="20" s="1"/>
  <c r="I478" i="20" s="1"/>
  <c r="E478" i="20"/>
  <c r="F478" i="20"/>
  <c r="K478" i="20"/>
  <c r="B479" i="20"/>
  <c r="F479" i="20" s="1"/>
  <c r="B480" i="20"/>
  <c r="K480" i="20" s="1"/>
  <c r="B481" i="20"/>
  <c r="E481" i="20" s="1"/>
  <c r="B482" i="20"/>
  <c r="B483" i="20"/>
  <c r="G483" i="20" s="1"/>
  <c r="I483" i="20" s="1"/>
  <c r="B484" i="20"/>
  <c r="G484" i="20" s="1"/>
  <c r="I484" i="20" s="1"/>
  <c r="B485" i="20"/>
  <c r="D485" i="20" s="1"/>
  <c r="E485" i="20"/>
  <c r="H485" i="20"/>
  <c r="B486" i="20"/>
  <c r="E486" i="20" s="1"/>
  <c r="L486" i="20"/>
  <c r="B487" i="20"/>
  <c r="G487" i="20"/>
  <c r="I487" i="20" s="1"/>
  <c r="B488" i="20"/>
  <c r="B489" i="20"/>
  <c r="D489" i="20" s="1"/>
  <c r="B490" i="20"/>
  <c r="E490" i="20" s="1"/>
  <c r="H490" i="20"/>
  <c r="B491" i="20"/>
  <c r="J491" i="20" s="1"/>
  <c r="B492" i="20"/>
  <c r="B493" i="20"/>
  <c r="B373" i="37"/>
  <c r="B408" i="37" s="1"/>
  <c r="B374" i="37"/>
  <c r="B409" i="37" s="1"/>
  <c r="B375" i="37"/>
  <c r="B410" i="37" s="1"/>
  <c r="B376" i="37"/>
  <c r="B411" i="37" s="1"/>
  <c r="B377" i="37"/>
  <c r="B412" i="37" s="1"/>
  <c r="B378" i="37"/>
  <c r="B413" i="37" s="1"/>
  <c r="B379" i="37"/>
  <c r="B414" i="37" s="1"/>
  <c r="B380" i="37"/>
  <c r="B415" i="37" s="1"/>
  <c r="B381" i="37"/>
  <c r="B416" i="37" s="1"/>
  <c r="B382" i="37"/>
  <c r="B417" i="37" s="1"/>
  <c r="B383" i="37"/>
  <c r="B418" i="37" s="1"/>
  <c r="B384" i="37"/>
  <c r="B419" i="37" s="1"/>
  <c r="B385" i="37"/>
  <c r="B420" i="37" s="1"/>
  <c r="B386" i="37"/>
  <c r="B421" i="37" s="1"/>
  <c r="B387" i="37"/>
  <c r="B422" i="37" s="1"/>
  <c r="B388" i="37"/>
  <c r="B423" i="37" s="1"/>
  <c r="B373" i="20"/>
  <c r="B408" i="20" s="1"/>
  <c r="B374" i="20"/>
  <c r="B409" i="20" s="1"/>
  <c r="B375" i="20"/>
  <c r="B410" i="20" s="1"/>
  <c r="B376" i="20"/>
  <c r="B411" i="20" s="1"/>
  <c r="B377" i="20"/>
  <c r="B412" i="20" s="1"/>
  <c r="B378" i="20"/>
  <c r="B413" i="20" s="1"/>
  <c r="B379" i="20"/>
  <c r="B414" i="20" s="1"/>
  <c r="B380" i="20"/>
  <c r="B415" i="20" s="1"/>
  <c r="B381" i="20"/>
  <c r="B416" i="20" s="1"/>
  <c r="B382" i="20"/>
  <c r="B417" i="20" s="1"/>
  <c r="B383" i="20"/>
  <c r="B418" i="20" s="1"/>
  <c r="B384" i="20"/>
  <c r="B419" i="20" s="1"/>
  <c r="B385" i="20"/>
  <c r="B420" i="20" s="1"/>
  <c r="B386" i="20"/>
  <c r="B421" i="20" s="1"/>
  <c r="B387" i="20"/>
  <c r="B422" i="20" s="1"/>
  <c r="B388" i="20"/>
  <c r="B423" i="20" s="1"/>
  <c r="B322" i="37"/>
  <c r="H322" i="37" s="1"/>
  <c r="B323" i="37"/>
  <c r="B324" i="37"/>
  <c r="K324" i="37" s="1"/>
  <c r="B325" i="37"/>
  <c r="B326" i="37"/>
  <c r="B327" i="37"/>
  <c r="B328" i="37"/>
  <c r="D328" i="37" s="1"/>
  <c r="B329" i="37"/>
  <c r="K329" i="37" s="1"/>
  <c r="B330" i="37"/>
  <c r="G330" i="37" s="1"/>
  <c r="I330" i="37" s="1"/>
  <c r="B331" i="37"/>
  <c r="K331" i="37" s="1"/>
  <c r="B332" i="37"/>
  <c r="E332" i="37" s="1"/>
  <c r="B333" i="37"/>
  <c r="E333" i="37" s="1"/>
  <c r="B334" i="37"/>
  <c r="F334" i="37" s="1"/>
  <c r="B335" i="37"/>
  <c r="B336" i="37"/>
  <c r="D336" i="37" s="1"/>
  <c r="B337" i="37"/>
  <c r="B338" i="37"/>
  <c r="G338" i="37" s="1"/>
  <c r="I338" i="37" s="1"/>
  <c r="B339" i="37"/>
  <c r="E339" i="37" s="1"/>
  <c r="B340" i="37"/>
  <c r="L340" i="37" s="1"/>
  <c r="B341" i="37"/>
  <c r="J341" i="37" s="1"/>
  <c r="B342" i="37"/>
  <c r="H342" i="37" s="1"/>
  <c r="B343" i="37"/>
  <c r="H343" i="37" s="1"/>
  <c r="B344" i="37"/>
  <c r="G344" i="37" s="1"/>
  <c r="I344" i="37" s="1"/>
  <c r="B345" i="37"/>
  <c r="D345" i="37" s="1"/>
  <c r="B346" i="37"/>
  <c r="E346" i="37" s="1"/>
  <c r="B347" i="37"/>
  <c r="L347" i="37" s="1"/>
  <c r="B348" i="37"/>
  <c r="G348" i="37" s="1"/>
  <c r="I348" i="37" s="1"/>
  <c r="B349" i="37"/>
  <c r="K349" i="37" s="1"/>
  <c r="B350" i="37"/>
  <c r="B351" i="37"/>
  <c r="E351" i="37" s="1"/>
  <c r="B322" i="20"/>
  <c r="E322" i="20" s="1"/>
  <c r="B323" i="20"/>
  <c r="D323" i="20" s="1"/>
  <c r="B324" i="20"/>
  <c r="B325" i="20"/>
  <c r="D325" i="20" s="1"/>
  <c r="B326" i="20"/>
  <c r="E326" i="20" s="1"/>
  <c r="B327" i="20"/>
  <c r="D327" i="20" s="1"/>
  <c r="B328" i="20"/>
  <c r="E328" i="20" s="1"/>
  <c r="B329" i="20"/>
  <c r="E329" i="20" s="1"/>
  <c r="B330" i="20"/>
  <c r="D330" i="20" s="1"/>
  <c r="B331" i="20"/>
  <c r="D331" i="20" s="1"/>
  <c r="B332" i="20"/>
  <c r="B333" i="20"/>
  <c r="E333" i="20" s="1"/>
  <c r="B334" i="20"/>
  <c r="K334" i="20" s="1"/>
  <c r="B335" i="20"/>
  <c r="K335" i="20" s="1"/>
  <c r="B336" i="20"/>
  <c r="E336" i="20" s="1"/>
  <c r="B337" i="20"/>
  <c r="E337" i="20" s="1"/>
  <c r="B338" i="20"/>
  <c r="D338" i="20" s="1"/>
  <c r="B339" i="20"/>
  <c r="G339" i="20" s="1"/>
  <c r="I339" i="20" s="1"/>
  <c r="B340" i="20"/>
  <c r="G340" i="20" s="1"/>
  <c r="I340" i="20" s="1"/>
  <c r="B341" i="20"/>
  <c r="B342" i="20"/>
  <c r="D342" i="20" s="1"/>
  <c r="B343" i="20"/>
  <c r="K343" i="20" s="1"/>
  <c r="B344" i="20"/>
  <c r="F344" i="20" s="1"/>
  <c r="B345" i="20"/>
  <c r="H345" i="20" s="1"/>
  <c r="B346" i="20"/>
  <c r="K346" i="20" s="1"/>
  <c r="B347" i="20"/>
  <c r="B348" i="20"/>
  <c r="F348" i="20" s="1"/>
  <c r="B349" i="20"/>
  <c r="B350" i="20"/>
  <c r="K350" i="20" s="1"/>
  <c r="B351" i="20"/>
  <c r="K334" i="37" l="1"/>
  <c r="J328" i="37"/>
  <c r="H486" i="20"/>
  <c r="H477" i="20"/>
  <c r="K469" i="20"/>
  <c r="H486" i="37"/>
  <c r="D485" i="37"/>
  <c r="H482" i="37"/>
  <c r="K480" i="37"/>
  <c r="K475" i="37"/>
  <c r="G343" i="20"/>
  <c r="I343" i="20" s="1"/>
  <c r="G343" i="37"/>
  <c r="I343" i="37" s="1"/>
  <c r="H334" i="37"/>
  <c r="F328" i="37"/>
  <c r="G486" i="20"/>
  <c r="I486" i="20" s="1"/>
  <c r="E477" i="20"/>
  <c r="J469" i="20"/>
  <c r="E490" i="37"/>
  <c r="K487" i="37"/>
  <c r="G480" i="37"/>
  <c r="I480" i="37" s="1"/>
  <c r="G475" i="37"/>
  <c r="I475" i="37" s="1"/>
  <c r="G469" i="37"/>
  <c r="I469" i="37" s="1"/>
  <c r="E464" i="37"/>
  <c r="G349" i="37"/>
  <c r="I349" i="37" s="1"/>
  <c r="D486" i="20"/>
  <c r="G487" i="37"/>
  <c r="I487" i="37" s="1"/>
  <c r="E493" i="20"/>
  <c r="H493" i="20"/>
  <c r="E470" i="20"/>
  <c r="D470" i="20"/>
  <c r="J470" i="20"/>
  <c r="J487" i="20"/>
  <c r="K487" i="20"/>
  <c r="D482" i="20"/>
  <c r="H482" i="20"/>
  <c r="D475" i="20"/>
  <c r="J475" i="20"/>
  <c r="H470" i="20"/>
  <c r="H464" i="20"/>
  <c r="G477" i="37"/>
  <c r="I477" i="37" s="1"/>
  <c r="K477" i="37"/>
  <c r="J477" i="37"/>
  <c r="G471" i="37"/>
  <c r="I471" i="37" s="1"/>
  <c r="K471" i="37"/>
  <c r="K470" i="20"/>
  <c r="K464" i="20"/>
  <c r="K493" i="20"/>
  <c r="K475" i="20"/>
  <c r="E474" i="20"/>
  <c r="H474" i="20"/>
  <c r="G470" i="20"/>
  <c r="I470" i="20" s="1"/>
  <c r="E464" i="20"/>
  <c r="E486" i="37"/>
  <c r="D486" i="37"/>
  <c r="L486" i="37"/>
  <c r="H479" i="37"/>
  <c r="K479" i="37"/>
  <c r="L479" i="37"/>
  <c r="D466" i="37"/>
  <c r="G466" i="37"/>
  <c r="I466" i="37" s="1"/>
  <c r="K466" i="37"/>
  <c r="K344" i="20"/>
  <c r="D493" i="20"/>
  <c r="K490" i="20"/>
  <c r="K485" i="20"/>
  <c r="J478" i="20"/>
  <c r="G475" i="20"/>
  <c r="I475" i="20" s="1"/>
  <c r="L470" i="20"/>
  <c r="F470" i="20"/>
  <c r="E467" i="20"/>
  <c r="K467" i="20"/>
  <c r="L464" i="20"/>
  <c r="D464" i="20"/>
  <c r="E493" i="37"/>
  <c r="K493" i="37"/>
  <c r="K490" i="37"/>
  <c r="K485" i="37"/>
  <c r="D464" i="37"/>
  <c r="J464" i="37"/>
  <c r="D480" i="37"/>
  <c r="F480" i="37"/>
  <c r="J480" i="37"/>
  <c r="F477" i="37"/>
  <c r="J473" i="37"/>
  <c r="E471" i="37"/>
  <c r="D467" i="37"/>
  <c r="H467" i="37"/>
  <c r="G467" i="37"/>
  <c r="I467" i="37" s="1"/>
  <c r="D491" i="20"/>
  <c r="F491" i="20"/>
  <c r="F490" i="20"/>
  <c r="J490" i="20"/>
  <c r="E489" i="20"/>
  <c r="J483" i="20"/>
  <c r="K482" i="20"/>
  <c r="E482" i="20"/>
  <c r="F481" i="20"/>
  <c r="G481" i="20"/>
  <c r="I481" i="20" s="1"/>
  <c r="L481" i="20"/>
  <c r="G479" i="20"/>
  <c r="I479" i="20" s="1"/>
  <c r="K474" i="20"/>
  <c r="F474" i="20"/>
  <c r="F473" i="20"/>
  <c r="E473" i="20"/>
  <c r="K473" i="20"/>
  <c r="D468" i="20"/>
  <c r="H468" i="20"/>
  <c r="L468" i="20"/>
  <c r="G467" i="20"/>
  <c r="I467" i="20" s="1"/>
  <c r="D491" i="37"/>
  <c r="F491" i="37"/>
  <c r="F490" i="37"/>
  <c r="J490" i="37"/>
  <c r="E489" i="37"/>
  <c r="K483" i="37"/>
  <c r="E483" i="37"/>
  <c r="E481" i="37"/>
  <c r="D481" i="37"/>
  <c r="K481" i="37"/>
  <c r="F481" i="37"/>
  <c r="E348" i="20"/>
  <c r="K491" i="20"/>
  <c r="L490" i="20"/>
  <c r="G490" i="20"/>
  <c r="I490" i="20" s="1"/>
  <c r="K489" i="20"/>
  <c r="K486" i="20"/>
  <c r="F485" i="20"/>
  <c r="G485" i="20"/>
  <c r="I485" i="20" s="1"/>
  <c r="L485" i="20"/>
  <c r="H481" i="20"/>
  <c r="G480" i="20"/>
  <c r="I480" i="20" s="1"/>
  <c r="D478" i="20"/>
  <c r="H478" i="20"/>
  <c r="L478" i="20"/>
  <c r="J474" i="20"/>
  <c r="D474" i="20"/>
  <c r="H473" i="20"/>
  <c r="G468" i="20"/>
  <c r="I468" i="20" s="1"/>
  <c r="L467" i="20"/>
  <c r="D465" i="20"/>
  <c r="F465" i="20"/>
  <c r="F464" i="20"/>
  <c r="J464" i="20"/>
  <c r="K491" i="37"/>
  <c r="L490" i="37"/>
  <c r="G490" i="37"/>
  <c r="I490" i="37" s="1"/>
  <c r="K489" i="37"/>
  <c r="K486" i="37"/>
  <c r="F485" i="37"/>
  <c r="G485" i="37"/>
  <c r="I485" i="37" s="1"/>
  <c r="L485" i="37"/>
  <c r="D482" i="37"/>
  <c r="L482" i="37"/>
  <c r="F483" i="37"/>
  <c r="J483" i="37"/>
  <c r="J481" i="37"/>
  <c r="D476" i="37"/>
  <c r="G476" i="37"/>
  <c r="I476" i="37" s="1"/>
  <c r="E476" i="37"/>
  <c r="J476" i="37"/>
  <c r="K476" i="37"/>
  <c r="F489" i="20"/>
  <c r="G489" i="20"/>
  <c r="I489" i="20" s="1"/>
  <c r="L489" i="20"/>
  <c r="D483" i="20"/>
  <c r="F483" i="20"/>
  <c r="F482" i="20"/>
  <c r="J482" i="20"/>
  <c r="D479" i="20"/>
  <c r="J479" i="20"/>
  <c r="F467" i="20"/>
  <c r="D467" i="20"/>
  <c r="F489" i="37"/>
  <c r="G489" i="37"/>
  <c r="I489" i="37" s="1"/>
  <c r="L489" i="37"/>
  <c r="E484" i="37"/>
  <c r="G484" i="37"/>
  <c r="I484" i="37" s="1"/>
  <c r="H483" i="37"/>
  <c r="E349" i="37"/>
  <c r="F349" i="37"/>
  <c r="F493" i="20"/>
  <c r="G493" i="20"/>
  <c r="I493" i="20" s="1"/>
  <c r="L493" i="20"/>
  <c r="G491" i="20"/>
  <c r="I491" i="20" s="1"/>
  <c r="D490" i="20"/>
  <c r="H489" i="20"/>
  <c r="D487" i="20"/>
  <c r="F487" i="20"/>
  <c r="F486" i="20"/>
  <c r="J486" i="20"/>
  <c r="K483" i="20"/>
  <c r="L482" i="20"/>
  <c r="G482" i="20"/>
  <c r="I482" i="20" s="1"/>
  <c r="K481" i="20"/>
  <c r="D481" i="20"/>
  <c r="K479" i="20"/>
  <c r="F477" i="20"/>
  <c r="D477" i="20"/>
  <c r="L474" i="20"/>
  <c r="G474" i="20"/>
  <c r="I474" i="20" s="1"/>
  <c r="L473" i="20"/>
  <c r="D473" i="20"/>
  <c r="J468" i="20"/>
  <c r="E468" i="20"/>
  <c r="H467" i="20"/>
  <c r="F493" i="37"/>
  <c r="G493" i="37"/>
  <c r="I493" i="37" s="1"/>
  <c r="L493" i="37"/>
  <c r="G491" i="37"/>
  <c r="I491" i="37" s="1"/>
  <c r="D490" i="37"/>
  <c r="H489" i="37"/>
  <c r="D487" i="37"/>
  <c r="F487" i="37"/>
  <c r="F486" i="37"/>
  <c r="J486" i="37"/>
  <c r="L483" i="37"/>
  <c r="G483" i="37"/>
  <c r="I483" i="37" s="1"/>
  <c r="H481" i="37"/>
  <c r="F479" i="37"/>
  <c r="D479" i="37"/>
  <c r="E479" i="37"/>
  <c r="J479" i="37"/>
  <c r="D474" i="37"/>
  <c r="G474" i="37"/>
  <c r="I474" i="37" s="1"/>
  <c r="K474" i="37"/>
  <c r="H474" i="37"/>
  <c r="D475" i="37"/>
  <c r="H475" i="37"/>
  <c r="L475" i="37"/>
  <c r="F475" i="37"/>
  <c r="J475" i="37"/>
  <c r="D472" i="37"/>
  <c r="G472" i="37"/>
  <c r="I472" i="37" s="1"/>
  <c r="E472" i="37"/>
  <c r="J472" i="37"/>
  <c r="K472" i="37"/>
  <c r="D471" i="37"/>
  <c r="H471" i="37"/>
  <c r="L471" i="37"/>
  <c r="F471" i="37"/>
  <c r="J471" i="37"/>
  <c r="J469" i="37"/>
  <c r="F469" i="37"/>
  <c r="K473" i="37"/>
  <c r="J465" i="37"/>
  <c r="K464" i="37"/>
  <c r="F464" i="37"/>
  <c r="E492" i="20"/>
  <c r="F492" i="20"/>
  <c r="J492" i="20"/>
  <c r="D488" i="20"/>
  <c r="H488" i="20"/>
  <c r="L488" i="20"/>
  <c r="E488" i="20"/>
  <c r="F488" i="20"/>
  <c r="J488" i="20"/>
  <c r="H492" i="20"/>
  <c r="K484" i="20"/>
  <c r="D476" i="20"/>
  <c r="H476" i="20"/>
  <c r="L476" i="20"/>
  <c r="E476" i="20"/>
  <c r="F476" i="20"/>
  <c r="J476" i="20"/>
  <c r="G492" i="20"/>
  <c r="I492" i="20" s="1"/>
  <c r="K488" i="20"/>
  <c r="D480" i="20"/>
  <c r="H480" i="20"/>
  <c r="L480" i="20"/>
  <c r="E480" i="20"/>
  <c r="F480" i="20"/>
  <c r="J480" i="20"/>
  <c r="K472" i="20"/>
  <c r="L492" i="20"/>
  <c r="D492" i="20"/>
  <c r="G488" i="20"/>
  <c r="I488" i="20" s="1"/>
  <c r="D484" i="20"/>
  <c r="H484" i="20"/>
  <c r="L484" i="20"/>
  <c r="E484" i="20"/>
  <c r="F484" i="20"/>
  <c r="J484" i="20"/>
  <c r="K476" i="20"/>
  <c r="K492" i="20"/>
  <c r="D472" i="20"/>
  <c r="H472" i="20"/>
  <c r="L472" i="20"/>
  <c r="E472" i="20"/>
  <c r="F472" i="20"/>
  <c r="J472" i="20"/>
  <c r="F471" i="20"/>
  <c r="J471" i="20"/>
  <c r="D471" i="20"/>
  <c r="E471" i="20"/>
  <c r="K471" i="20"/>
  <c r="G471" i="20"/>
  <c r="I471" i="20" s="1"/>
  <c r="L471" i="20"/>
  <c r="D492" i="37"/>
  <c r="H492" i="37"/>
  <c r="L492" i="37"/>
  <c r="E492" i="37"/>
  <c r="F492" i="37"/>
  <c r="J492" i="37"/>
  <c r="E491" i="20"/>
  <c r="E487" i="20"/>
  <c r="E483" i="20"/>
  <c r="E479" i="20"/>
  <c r="E475" i="20"/>
  <c r="G469" i="20"/>
  <c r="I469" i="20" s="1"/>
  <c r="D466" i="20"/>
  <c r="H466" i="20"/>
  <c r="L466" i="20"/>
  <c r="E466" i="20"/>
  <c r="F466" i="20"/>
  <c r="J466" i="20"/>
  <c r="K488" i="37"/>
  <c r="E470" i="37"/>
  <c r="F470" i="37"/>
  <c r="J470" i="37"/>
  <c r="D470" i="37"/>
  <c r="L470" i="37"/>
  <c r="G470" i="37"/>
  <c r="I470" i="37" s="1"/>
  <c r="H470" i="37"/>
  <c r="J493" i="20"/>
  <c r="L491" i="20"/>
  <c r="H491" i="20"/>
  <c r="J489" i="20"/>
  <c r="L487" i="20"/>
  <c r="H487" i="20"/>
  <c r="J485" i="20"/>
  <c r="L483" i="20"/>
  <c r="H483" i="20"/>
  <c r="J481" i="20"/>
  <c r="L479" i="20"/>
  <c r="H479" i="20"/>
  <c r="J477" i="20"/>
  <c r="L475" i="20"/>
  <c r="H475" i="20"/>
  <c r="J473" i="20"/>
  <c r="K492" i="37"/>
  <c r="E478" i="37"/>
  <c r="F478" i="37"/>
  <c r="J478" i="37"/>
  <c r="D478" i="37"/>
  <c r="L478" i="37"/>
  <c r="G478" i="37"/>
  <c r="I478" i="37" s="1"/>
  <c r="H478" i="37"/>
  <c r="D469" i="20"/>
  <c r="H469" i="20"/>
  <c r="L469" i="20"/>
  <c r="E469" i="20"/>
  <c r="G492" i="37"/>
  <c r="I492" i="37" s="1"/>
  <c r="D488" i="37"/>
  <c r="H488" i="37"/>
  <c r="L488" i="37"/>
  <c r="E488" i="37"/>
  <c r="F488" i="37"/>
  <c r="J488" i="37"/>
  <c r="K470" i="37"/>
  <c r="E465" i="20"/>
  <c r="E491" i="37"/>
  <c r="E487" i="37"/>
  <c r="K484" i="37"/>
  <c r="F484" i="37"/>
  <c r="K482" i="37"/>
  <c r="E482" i="37"/>
  <c r="D477" i="37"/>
  <c r="H477" i="37"/>
  <c r="L477" i="37"/>
  <c r="E477" i="37"/>
  <c r="L474" i="37"/>
  <c r="G473" i="37"/>
  <c r="I473" i="37" s="1"/>
  <c r="D469" i="37"/>
  <c r="H469" i="37"/>
  <c r="L469" i="37"/>
  <c r="E469" i="37"/>
  <c r="L466" i="37"/>
  <c r="G465" i="37"/>
  <c r="I465" i="37" s="1"/>
  <c r="J467" i="20"/>
  <c r="L465" i="20"/>
  <c r="H465" i="20"/>
  <c r="J493" i="37"/>
  <c r="L491" i="37"/>
  <c r="H491" i="37"/>
  <c r="J489" i="37"/>
  <c r="L487" i="37"/>
  <c r="H487" i="37"/>
  <c r="J485" i="37"/>
  <c r="J484" i="37"/>
  <c r="L481" i="37"/>
  <c r="G481" i="37"/>
  <c r="I481" i="37" s="1"/>
  <c r="E474" i="37"/>
  <c r="F474" i="37"/>
  <c r="J474" i="37"/>
  <c r="E466" i="37"/>
  <c r="F466" i="37"/>
  <c r="J466" i="37"/>
  <c r="D484" i="37"/>
  <c r="H484" i="37"/>
  <c r="L484" i="37"/>
  <c r="F482" i="37"/>
  <c r="J482" i="37"/>
  <c r="D473" i="37"/>
  <c r="H473" i="37"/>
  <c r="L473" i="37"/>
  <c r="E473" i="37"/>
  <c r="D465" i="37"/>
  <c r="H465" i="37"/>
  <c r="L465" i="37"/>
  <c r="E465" i="37"/>
  <c r="L480" i="37"/>
  <c r="H480" i="37"/>
  <c r="L476" i="37"/>
  <c r="H476" i="37"/>
  <c r="L472" i="37"/>
  <c r="H472" i="37"/>
  <c r="L468" i="37"/>
  <c r="H468" i="37"/>
  <c r="L464" i="37"/>
  <c r="H464" i="37"/>
  <c r="G344" i="20"/>
  <c r="I344" i="20" s="1"/>
  <c r="L342" i="20"/>
  <c r="J340" i="20"/>
  <c r="J349" i="37"/>
  <c r="D340" i="37"/>
  <c r="G340" i="37"/>
  <c r="I340" i="37" s="1"/>
  <c r="H340" i="37"/>
  <c r="J340" i="37"/>
  <c r="K348" i="20"/>
  <c r="G342" i="20"/>
  <c r="I342" i="20" s="1"/>
  <c r="J325" i="20"/>
  <c r="K325" i="20"/>
  <c r="D349" i="37"/>
  <c r="H349" i="37"/>
  <c r="L349" i="37"/>
  <c r="G327" i="37"/>
  <c r="I327" i="37" s="1"/>
  <c r="K327" i="37"/>
  <c r="E326" i="37"/>
  <c r="G326" i="37"/>
  <c r="I326" i="37" s="1"/>
  <c r="H326" i="37"/>
  <c r="J326" i="37"/>
  <c r="G334" i="37"/>
  <c r="I334" i="37" s="1"/>
  <c r="K328" i="37"/>
  <c r="E328" i="37"/>
  <c r="L334" i="37"/>
  <c r="G328" i="37"/>
  <c r="I328" i="37" s="1"/>
  <c r="G336" i="37"/>
  <c r="I336" i="37" s="1"/>
  <c r="E344" i="20"/>
  <c r="E342" i="20"/>
  <c r="K323" i="20"/>
  <c r="D347" i="37"/>
  <c r="J336" i="37"/>
  <c r="F336" i="37"/>
  <c r="K336" i="37"/>
  <c r="L342" i="37"/>
  <c r="E336" i="37"/>
  <c r="G348" i="20"/>
  <c r="I348" i="20" s="1"/>
  <c r="J344" i="20"/>
  <c r="H342" i="20"/>
  <c r="L343" i="37"/>
  <c r="G342" i="37"/>
  <c r="I342" i="37" s="1"/>
  <c r="L336" i="37"/>
  <c r="H336" i="37"/>
  <c r="E324" i="37"/>
  <c r="D343" i="20"/>
  <c r="H343" i="20"/>
  <c r="L343" i="20"/>
  <c r="E343" i="20"/>
  <c r="G332" i="20"/>
  <c r="I332" i="20" s="1"/>
  <c r="J332" i="20"/>
  <c r="K332" i="20"/>
  <c r="K324" i="20"/>
  <c r="E324" i="20"/>
  <c r="G324" i="20"/>
  <c r="I324" i="20" s="1"/>
  <c r="G323" i="37"/>
  <c r="I323" i="37" s="1"/>
  <c r="K323" i="37"/>
  <c r="E322" i="37"/>
  <c r="D322" i="37"/>
  <c r="J322" i="37"/>
  <c r="F322" i="37"/>
  <c r="K322" i="37"/>
  <c r="G350" i="20"/>
  <c r="I350" i="20" s="1"/>
  <c r="F350" i="20"/>
  <c r="J350" i="20"/>
  <c r="G346" i="20"/>
  <c r="I346" i="20" s="1"/>
  <c r="E346" i="20"/>
  <c r="H346" i="20"/>
  <c r="J343" i="20"/>
  <c r="G334" i="20"/>
  <c r="I334" i="20" s="1"/>
  <c r="E334" i="20"/>
  <c r="H334" i="20"/>
  <c r="K327" i="20"/>
  <c r="F350" i="37"/>
  <c r="E350" i="37"/>
  <c r="K350" i="37"/>
  <c r="F346" i="37"/>
  <c r="G346" i="37"/>
  <c r="I346" i="37" s="1"/>
  <c r="K346" i="37"/>
  <c r="F341" i="37"/>
  <c r="E341" i="37"/>
  <c r="G341" i="37"/>
  <c r="I341" i="37" s="1"/>
  <c r="L322" i="37"/>
  <c r="D338" i="37"/>
  <c r="H338" i="37"/>
  <c r="J338" i="37"/>
  <c r="G335" i="37"/>
  <c r="I335" i="37" s="1"/>
  <c r="L335" i="37"/>
  <c r="G333" i="37"/>
  <c r="I333" i="37" s="1"/>
  <c r="K333" i="37"/>
  <c r="D347" i="20"/>
  <c r="H347" i="20"/>
  <c r="F343" i="20"/>
  <c r="F335" i="20"/>
  <c r="E335" i="20"/>
  <c r="G335" i="20"/>
  <c r="I335" i="20" s="1"/>
  <c r="F332" i="20"/>
  <c r="E325" i="20"/>
  <c r="F325" i="20"/>
  <c r="H325" i="20"/>
  <c r="E347" i="37"/>
  <c r="H347" i="37"/>
  <c r="J347" i="37"/>
  <c r="E343" i="37"/>
  <c r="D343" i="37"/>
  <c r="J343" i="37"/>
  <c r="F343" i="37"/>
  <c r="K343" i="37"/>
  <c r="E342" i="37"/>
  <c r="D342" i="37"/>
  <c r="J342" i="37"/>
  <c r="F342" i="37"/>
  <c r="K342" i="37"/>
  <c r="L339" i="37"/>
  <c r="E337" i="37"/>
  <c r="J337" i="37"/>
  <c r="F324" i="37"/>
  <c r="G324" i="37"/>
  <c r="I324" i="37" s="1"/>
  <c r="G322" i="37"/>
  <c r="I322" i="37" s="1"/>
  <c r="K342" i="20"/>
  <c r="F340" i="20"/>
  <c r="K331" i="20"/>
  <c r="K328" i="20"/>
  <c r="K326" i="20"/>
  <c r="G323" i="20"/>
  <c r="I323" i="20" s="1"/>
  <c r="K345" i="37"/>
  <c r="K340" i="37"/>
  <c r="F340" i="37"/>
  <c r="L328" i="37"/>
  <c r="H328" i="37"/>
  <c r="L326" i="37"/>
  <c r="D326" i="37"/>
  <c r="K339" i="20"/>
  <c r="G351" i="20"/>
  <c r="I351" i="20" s="1"/>
  <c r="D351" i="20"/>
  <c r="L351" i="20"/>
  <c r="D349" i="20"/>
  <c r="E349" i="20"/>
  <c r="J349" i="20"/>
  <c r="F349" i="20"/>
  <c r="K349" i="20"/>
  <c r="G349" i="20"/>
  <c r="I349" i="20" s="1"/>
  <c r="D339" i="20"/>
  <c r="H339" i="20"/>
  <c r="L339" i="20"/>
  <c r="E339" i="20"/>
  <c r="F339" i="20"/>
  <c r="J339" i="20"/>
  <c r="H338" i="20"/>
  <c r="G331" i="20"/>
  <c r="I331" i="20" s="1"/>
  <c r="H329" i="20"/>
  <c r="K330" i="37"/>
  <c r="F325" i="37"/>
  <c r="E325" i="37"/>
  <c r="G325" i="37"/>
  <c r="I325" i="37" s="1"/>
  <c r="L348" i="20"/>
  <c r="H348" i="20"/>
  <c r="D348" i="20"/>
  <c r="G347" i="20"/>
  <c r="I347" i="20" s="1"/>
  <c r="D346" i="20"/>
  <c r="K340" i="20"/>
  <c r="E340" i="20"/>
  <c r="L338" i="20"/>
  <c r="G338" i="20"/>
  <c r="I338" i="20" s="1"/>
  <c r="H337" i="20"/>
  <c r="G336" i="20"/>
  <c r="I336" i="20" s="1"/>
  <c r="L335" i="20"/>
  <c r="H335" i="20"/>
  <c r="D335" i="20"/>
  <c r="D334" i="20"/>
  <c r="E332" i="20"/>
  <c r="J331" i="20"/>
  <c r="F331" i="20"/>
  <c r="L330" i="20"/>
  <c r="G330" i="20"/>
  <c r="I330" i="20" s="1"/>
  <c r="L329" i="20"/>
  <c r="G329" i="20"/>
  <c r="I329" i="20" s="1"/>
  <c r="J327" i="20"/>
  <c r="F327" i="20"/>
  <c r="J323" i="20"/>
  <c r="F323" i="20"/>
  <c r="K322" i="20"/>
  <c r="L351" i="37"/>
  <c r="G351" i="37"/>
  <c r="I351" i="37" s="1"/>
  <c r="J345" i="37"/>
  <c r="F345" i="37"/>
  <c r="E340" i="37"/>
  <c r="H339" i="37"/>
  <c r="L338" i="37"/>
  <c r="F337" i="37"/>
  <c r="G337" i="37"/>
  <c r="I337" i="37" s="1"/>
  <c r="H335" i="37"/>
  <c r="E334" i="37"/>
  <c r="D334" i="37"/>
  <c r="J334" i="37"/>
  <c r="L332" i="37"/>
  <c r="G332" i="37"/>
  <c r="I332" i="37" s="1"/>
  <c r="H330" i="37"/>
  <c r="H330" i="20"/>
  <c r="F329" i="37"/>
  <c r="G329" i="37"/>
  <c r="I329" i="37" s="1"/>
  <c r="K338" i="20"/>
  <c r="E338" i="20"/>
  <c r="F336" i="20"/>
  <c r="E331" i="20"/>
  <c r="K330" i="20"/>
  <c r="E330" i="20"/>
  <c r="K329" i="20"/>
  <c r="F329" i="20"/>
  <c r="E327" i="20"/>
  <c r="E323" i="20"/>
  <c r="G322" i="20"/>
  <c r="I322" i="20" s="1"/>
  <c r="K351" i="37"/>
  <c r="F351" i="37"/>
  <c r="G347" i="37"/>
  <c r="I347" i="37" s="1"/>
  <c r="E345" i="37"/>
  <c r="G339" i="37"/>
  <c r="I339" i="37" s="1"/>
  <c r="E338" i="37"/>
  <c r="F338" i="37"/>
  <c r="K338" i="37"/>
  <c r="K332" i="37"/>
  <c r="F332" i="37"/>
  <c r="G331" i="37"/>
  <c r="I331" i="37" s="1"/>
  <c r="E331" i="37"/>
  <c r="J336" i="20"/>
  <c r="G327" i="20"/>
  <c r="I327" i="20" s="1"/>
  <c r="H351" i="37"/>
  <c r="G345" i="37"/>
  <c r="I345" i="37" s="1"/>
  <c r="H332" i="37"/>
  <c r="E330" i="37"/>
  <c r="D330" i="37"/>
  <c r="J330" i="37"/>
  <c r="J348" i="20"/>
  <c r="K347" i="20"/>
  <c r="L346" i="20"/>
  <c r="K336" i="20"/>
  <c r="J335" i="20"/>
  <c r="L334" i="20"/>
  <c r="H333" i="20"/>
  <c r="L331" i="20"/>
  <c r="H331" i="20"/>
  <c r="J329" i="20"/>
  <c r="D329" i="20"/>
  <c r="L327" i="20"/>
  <c r="H327" i="20"/>
  <c r="L325" i="20"/>
  <c r="G325" i="20"/>
  <c r="I325" i="20" s="1"/>
  <c r="L323" i="20"/>
  <c r="H323" i="20"/>
  <c r="J351" i="37"/>
  <c r="D351" i="37"/>
  <c r="G350" i="37"/>
  <c r="I350" i="37" s="1"/>
  <c r="K347" i="37"/>
  <c r="F347" i="37"/>
  <c r="L345" i="37"/>
  <c r="H345" i="37"/>
  <c r="D339" i="37"/>
  <c r="E335" i="37"/>
  <c r="D335" i="37"/>
  <c r="J332" i="37"/>
  <c r="D332" i="37"/>
  <c r="L330" i="37"/>
  <c r="F330" i="37"/>
  <c r="E329" i="37"/>
  <c r="K325" i="37"/>
  <c r="K326" i="37"/>
  <c r="F326" i="37"/>
  <c r="L324" i="37"/>
  <c r="H324" i="37"/>
  <c r="D324" i="37"/>
  <c r="J324" i="37"/>
  <c r="E341" i="20"/>
  <c r="D341" i="20"/>
  <c r="J341" i="20"/>
  <c r="F341" i="20"/>
  <c r="K341" i="20"/>
  <c r="G341" i="20"/>
  <c r="I341" i="20" s="1"/>
  <c r="L341" i="20"/>
  <c r="K351" i="20"/>
  <c r="H351" i="20"/>
  <c r="D350" i="20"/>
  <c r="H350" i="20"/>
  <c r="L350" i="20"/>
  <c r="E350" i="20"/>
  <c r="L347" i="20"/>
  <c r="E347" i="20"/>
  <c r="F347" i="20"/>
  <c r="J347" i="20"/>
  <c r="E345" i="20"/>
  <c r="D345" i="20"/>
  <c r="J345" i="20"/>
  <c r="F345" i="20"/>
  <c r="K345" i="20"/>
  <c r="G345" i="20"/>
  <c r="I345" i="20" s="1"/>
  <c r="L345" i="20"/>
  <c r="H341" i="20"/>
  <c r="E351" i="20"/>
  <c r="F351" i="20"/>
  <c r="J351" i="20"/>
  <c r="L337" i="20"/>
  <c r="G337" i="20"/>
  <c r="I337" i="20" s="1"/>
  <c r="L333" i="20"/>
  <c r="G333" i="20"/>
  <c r="I333" i="20" s="1"/>
  <c r="D348" i="37"/>
  <c r="H348" i="37"/>
  <c r="L348" i="37"/>
  <c r="E348" i="37"/>
  <c r="F348" i="37"/>
  <c r="J348" i="37"/>
  <c r="L349" i="20"/>
  <c r="H349" i="20"/>
  <c r="F346" i="20"/>
  <c r="J346" i="20"/>
  <c r="D344" i="20"/>
  <c r="H344" i="20"/>
  <c r="L344" i="20"/>
  <c r="F342" i="20"/>
  <c r="J342" i="20"/>
  <c r="D340" i="20"/>
  <c r="H340" i="20"/>
  <c r="L340" i="20"/>
  <c r="F338" i="20"/>
  <c r="J338" i="20"/>
  <c r="K337" i="20"/>
  <c r="F337" i="20"/>
  <c r="D336" i="20"/>
  <c r="H336" i="20"/>
  <c r="L336" i="20"/>
  <c r="F334" i="20"/>
  <c r="J334" i="20"/>
  <c r="K333" i="20"/>
  <c r="F333" i="20"/>
  <c r="D332" i="20"/>
  <c r="H332" i="20"/>
  <c r="L332" i="20"/>
  <c r="F330" i="20"/>
  <c r="J330" i="20"/>
  <c r="G328" i="20"/>
  <c r="I328" i="20" s="1"/>
  <c r="G326" i="20"/>
  <c r="I326" i="20" s="1"/>
  <c r="F324" i="20"/>
  <c r="J324" i="20"/>
  <c r="D324" i="20"/>
  <c r="H324" i="20"/>
  <c r="L324" i="20"/>
  <c r="D322" i="20"/>
  <c r="H322" i="20"/>
  <c r="L322" i="20"/>
  <c r="F322" i="20"/>
  <c r="J322" i="20"/>
  <c r="K344" i="37"/>
  <c r="J337" i="20"/>
  <c r="D337" i="20"/>
  <c r="J333" i="20"/>
  <c r="D333" i="20"/>
  <c r="K348" i="37"/>
  <c r="F328" i="20"/>
  <c r="J328" i="20"/>
  <c r="D328" i="20"/>
  <c r="H328" i="20"/>
  <c r="L328" i="20"/>
  <c r="D326" i="20"/>
  <c r="H326" i="20"/>
  <c r="L326" i="20"/>
  <c r="F326" i="20"/>
  <c r="J326" i="20"/>
  <c r="D344" i="37"/>
  <c r="H344" i="37"/>
  <c r="L344" i="37"/>
  <c r="E344" i="37"/>
  <c r="F344" i="37"/>
  <c r="J344" i="37"/>
  <c r="L350" i="37"/>
  <c r="H350" i="37"/>
  <c r="D350" i="37"/>
  <c r="L346" i="37"/>
  <c r="H346" i="37"/>
  <c r="D346" i="37"/>
  <c r="K341" i="37"/>
  <c r="K339" i="37"/>
  <c r="K337" i="37"/>
  <c r="K335" i="37"/>
  <c r="D323" i="37"/>
  <c r="H323" i="37"/>
  <c r="L323" i="37"/>
  <c r="E323" i="37"/>
  <c r="F323" i="37"/>
  <c r="J323" i="37"/>
  <c r="D327" i="37"/>
  <c r="H327" i="37"/>
  <c r="L327" i="37"/>
  <c r="E327" i="37"/>
  <c r="F327" i="37"/>
  <c r="J327" i="37"/>
  <c r="J350" i="37"/>
  <c r="J346" i="37"/>
  <c r="D341" i="37"/>
  <c r="H341" i="37"/>
  <c r="L341" i="37"/>
  <c r="F339" i="37"/>
  <c r="J339" i="37"/>
  <c r="D337" i="37"/>
  <c r="H337" i="37"/>
  <c r="L337" i="37"/>
  <c r="F335" i="37"/>
  <c r="J335" i="37"/>
  <c r="F333" i="37"/>
  <c r="J333" i="37"/>
  <c r="D333" i="37"/>
  <c r="H333" i="37"/>
  <c r="L333" i="37"/>
  <c r="D331" i="37"/>
  <c r="H331" i="37"/>
  <c r="L331" i="37"/>
  <c r="F331" i="37"/>
  <c r="J331" i="37"/>
  <c r="L329" i="37"/>
  <c r="H329" i="37"/>
  <c r="D329" i="37"/>
  <c r="L325" i="37"/>
  <c r="H325" i="37"/>
  <c r="D325" i="37"/>
  <c r="J329" i="37"/>
  <c r="J325" i="37"/>
  <c r="B231" i="37"/>
  <c r="B266" i="37" s="1"/>
  <c r="B232" i="37"/>
  <c r="B267" i="37" s="1"/>
  <c r="B233" i="37"/>
  <c r="B268" i="37" s="1"/>
  <c r="B234" i="37"/>
  <c r="B269" i="37" s="1"/>
  <c r="B235" i="37"/>
  <c r="B270" i="37" s="1"/>
  <c r="B236" i="37"/>
  <c r="B271" i="37" s="1"/>
  <c r="B237" i="37"/>
  <c r="B272" i="37" s="1"/>
  <c r="B238" i="37"/>
  <c r="B273" i="37" s="1"/>
  <c r="B239" i="37"/>
  <c r="B274" i="37" s="1"/>
  <c r="B240" i="37"/>
  <c r="B275" i="37" s="1"/>
  <c r="B241" i="37"/>
  <c r="B276" i="37" s="1"/>
  <c r="B242" i="37"/>
  <c r="B277" i="37" s="1"/>
  <c r="B243" i="37"/>
  <c r="B278" i="37" s="1"/>
  <c r="B244" i="37"/>
  <c r="B279" i="37" s="1"/>
  <c r="B245" i="37"/>
  <c r="B280" i="37" s="1"/>
  <c r="B246" i="37"/>
  <c r="B281" i="37" s="1"/>
  <c r="B231" i="20"/>
  <c r="B266" i="20" s="1"/>
  <c r="B232" i="20"/>
  <c r="B267" i="20" s="1"/>
  <c r="B233" i="20"/>
  <c r="B268" i="20" s="1"/>
  <c r="B234" i="20"/>
  <c r="B269" i="20" s="1"/>
  <c r="B235" i="20"/>
  <c r="B270" i="20" s="1"/>
  <c r="B236" i="20"/>
  <c r="B271" i="20" s="1"/>
  <c r="B237" i="20"/>
  <c r="B272" i="20" s="1"/>
  <c r="B238" i="20"/>
  <c r="B273" i="20" s="1"/>
  <c r="B239" i="20"/>
  <c r="B274" i="20" s="1"/>
  <c r="B240" i="20"/>
  <c r="B275" i="20" s="1"/>
  <c r="B241" i="20"/>
  <c r="B276" i="20" s="1"/>
  <c r="B242" i="20"/>
  <c r="B277" i="20" s="1"/>
  <c r="B243" i="20"/>
  <c r="B278" i="20" s="1"/>
  <c r="B244" i="20"/>
  <c r="B279" i="20" s="1"/>
  <c r="B245" i="20"/>
  <c r="B280" i="20" s="1"/>
  <c r="B246" i="20"/>
  <c r="B281" i="20" s="1"/>
  <c r="B180" i="37"/>
  <c r="E180" i="37" s="1"/>
  <c r="B181" i="37"/>
  <c r="G181" i="37" s="1"/>
  <c r="I181" i="37" s="1"/>
  <c r="B182" i="37"/>
  <c r="D182" i="37" s="1"/>
  <c r="B183" i="37"/>
  <c r="K183" i="37" s="1"/>
  <c r="B184" i="37"/>
  <c r="H184" i="37" s="1"/>
  <c r="B185" i="37"/>
  <c r="G185" i="37" s="1"/>
  <c r="I185" i="37" s="1"/>
  <c r="B186" i="37"/>
  <c r="D186" i="37" s="1"/>
  <c r="B187" i="37"/>
  <c r="E187" i="37" s="1"/>
  <c r="B188" i="37"/>
  <c r="B189" i="37"/>
  <c r="B190" i="37"/>
  <c r="K190" i="37" s="1"/>
  <c r="B191" i="37"/>
  <c r="G191" i="37" s="1"/>
  <c r="I191" i="37" s="1"/>
  <c r="B192" i="37"/>
  <c r="D192" i="37" s="1"/>
  <c r="B193" i="37"/>
  <c r="B194" i="37"/>
  <c r="J194" i="37" s="1"/>
  <c r="B195" i="37"/>
  <c r="F195" i="37" s="1"/>
  <c r="B196" i="37"/>
  <c r="E196" i="37" s="1"/>
  <c r="B197" i="37"/>
  <c r="B198" i="37"/>
  <c r="F198" i="37" s="1"/>
  <c r="B199" i="37"/>
  <c r="E199" i="37" s="1"/>
  <c r="B200" i="37"/>
  <c r="E200" i="37" s="1"/>
  <c r="B201" i="37"/>
  <c r="D201" i="37" s="1"/>
  <c r="B202" i="37"/>
  <c r="G202" i="37" s="1"/>
  <c r="I202" i="37" s="1"/>
  <c r="B203" i="37"/>
  <c r="E203" i="37" s="1"/>
  <c r="B204" i="37"/>
  <c r="B205" i="37"/>
  <c r="F205" i="37" s="1"/>
  <c r="B206" i="37"/>
  <c r="B207" i="37"/>
  <c r="D207" i="37" s="1"/>
  <c r="B208" i="37"/>
  <c r="E208" i="37" s="1"/>
  <c r="B209" i="37"/>
  <c r="D209" i="37" s="1"/>
  <c r="B210" i="37"/>
  <c r="F210" i="37" s="1"/>
  <c r="B180" i="20"/>
  <c r="H180" i="20" s="1"/>
  <c r="B181" i="20"/>
  <c r="K181" i="20" s="1"/>
  <c r="B182" i="20"/>
  <c r="H182" i="20" s="1"/>
  <c r="B183" i="20"/>
  <c r="F183" i="20" s="1"/>
  <c r="B184" i="20"/>
  <c r="G184" i="20" s="1"/>
  <c r="I184" i="20" s="1"/>
  <c r="B185" i="20"/>
  <c r="D185" i="20" s="1"/>
  <c r="B186" i="20"/>
  <c r="D186" i="20" s="1"/>
  <c r="B187" i="20"/>
  <c r="K187" i="20" s="1"/>
  <c r="B188" i="20"/>
  <c r="D188" i="20" s="1"/>
  <c r="B189" i="20"/>
  <c r="B190" i="20"/>
  <c r="D190" i="20" s="1"/>
  <c r="B191" i="20"/>
  <c r="E191" i="20" s="1"/>
  <c r="B192" i="20"/>
  <c r="D192" i="20" s="1"/>
  <c r="B193" i="20"/>
  <c r="D193" i="20" s="1"/>
  <c r="B194" i="20"/>
  <c r="D194" i="20" s="1"/>
  <c r="B195" i="20"/>
  <c r="D195" i="20" s="1"/>
  <c r="B196" i="20"/>
  <c r="B197" i="20"/>
  <c r="D197" i="20" s="1"/>
  <c r="B198" i="20"/>
  <c r="G198" i="20" s="1"/>
  <c r="I198" i="20" s="1"/>
  <c r="B199" i="20"/>
  <c r="G199" i="20" s="1"/>
  <c r="I199" i="20" s="1"/>
  <c r="B200" i="20"/>
  <c r="D200" i="20" s="1"/>
  <c r="B201" i="20"/>
  <c r="D201" i="20" s="1"/>
  <c r="B202" i="20"/>
  <c r="B203" i="20"/>
  <c r="D203" i="20" s="1"/>
  <c r="B204" i="20"/>
  <c r="D204" i="20" s="1"/>
  <c r="B205" i="20"/>
  <c r="B206" i="20"/>
  <c r="G206" i="20" s="1"/>
  <c r="I206" i="20" s="1"/>
  <c r="B207" i="20"/>
  <c r="D207" i="20" s="1"/>
  <c r="B208" i="20"/>
  <c r="D208" i="20" s="1"/>
  <c r="B209" i="20"/>
  <c r="F209" i="20" s="1"/>
  <c r="B210" i="20"/>
  <c r="K210" i="20" s="1"/>
  <c r="B89" i="37"/>
  <c r="B124" i="37" s="1"/>
  <c r="B90" i="37"/>
  <c r="B125" i="37" s="1"/>
  <c r="B91" i="37"/>
  <c r="B126" i="37" s="1"/>
  <c r="B92" i="37"/>
  <c r="B127" i="37" s="1"/>
  <c r="B93" i="37"/>
  <c r="B128" i="37" s="1"/>
  <c r="B94" i="37"/>
  <c r="B129" i="37" s="1"/>
  <c r="B95" i="37"/>
  <c r="B130" i="37" s="1"/>
  <c r="B96" i="37"/>
  <c r="B131" i="37" s="1"/>
  <c r="B97" i="37"/>
  <c r="B132" i="37" s="1"/>
  <c r="B98" i="37"/>
  <c r="B133" i="37" s="1"/>
  <c r="B99" i="37"/>
  <c r="B134" i="37" s="1"/>
  <c r="B100" i="37"/>
  <c r="B135" i="37" s="1"/>
  <c r="B101" i="37"/>
  <c r="B136" i="37" s="1"/>
  <c r="B102" i="37"/>
  <c r="B137" i="37" s="1"/>
  <c r="B103" i="37"/>
  <c r="B138" i="37" s="1"/>
  <c r="B104" i="37"/>
  <c r="B139" i="37" s="1"/>
  <c r="B89" i="20"/>
  <c r="B124" i="20" s="1"/>
  <c r="B90" i="20"/>
  <c r="B125" i="20" s="1"/>
  <c r="B91" i="20"/>
  <c r="B126" i="20" s="1"/>
  <c r="B92" i="20"/>
  <c r="B127" i="20" s="1"/>
  <c r="B93" i="20"/>
  <c r="B128" i="20" s="1"/>
  <c r="B94" i="20"/>
  <c r="B129" i="20" s="1"/>
  <c r="B95" i="20"/>
  <c r="B130" i="20" s="1"/>
  <c r="B96" i="20"/>
  <c r="B131" i="20" s="1"/>
  <c r="B97" i="20"/>
  <c r="B132" i="20" s="1"/>
  <c r="B98" i="20"/>
  <c r="B133" i="20" s="1"/>
  <c r="B99" i="20"/>
  <c r="B134" i="20" s="1"/>
  <c r="B100" i="20"/>
  <c r="B135" i="20" s="1"/>
  <c r="B101" i="20"/>
  <c r="B136" i="20" s="1"/>
  <c r="B102" i="20"/>
  <c r="B137" i="20" s="1"/>
  <c r="B103" i="20"/>
  <c r="B138" i="20" s="1"/>
  <c r="B104" i="20"/>
  <c r="B139" i="20" s="1"/>
  <c r="B38" i="37"/>
  <c r="J38" i="37" s="1"/>
  <c r="B39" i="37"/>
  <c r="F39" i="37" s="1"/>
  <c r="B40" i="37"/>
  <c r="D40" i="37" s="1"/>
  <c r="B41" i="37"/>
  <c r="F41" i="37" s="1"/>
  <c r="B42" i="37"/>
  <c r="E42" i="37" s="1"/>
  <c r="B43" i="37"/>
  <c r="B44" i="37"/>
  <c r="D44" i="37" s="1"/>
  <c r="B45" i="37"/>
  <c r="F45" i="37" s="1"/>
  <c r="B46" i="37"/>
  <c r="E46" i="37" s="1"/>
  <c r="B47" i="37"/>
  <c r="E47" i="37" s="1"/>
  <c r="B48" i="37"/>
  <c r="D48" i="37" s="1"/>
  <c r="B49" i="37"/>
  <c r="F49" i="37" s="1"/>
  <c r="B50" i="37"/>
  <c r="E50" i="37" s="1"/>
  <c r="B51" i="37"/>
  <c r="E51" i="37" s="1"/>
  <c r="B52" i="37"/>
  <c r="D52" i="37" s="1"/>
  <c r="B53" i="37"/>
  <c r="F53" i="37" s="1"/>
  <c r="B54" i="37"/>
  <c r="E54" i="37" s="1"/>
  <c r="B55" i="37"/>
  <c r="E55" i="37" s="1"/>
  <c r="B56" i="37"/>
  <c r="D56" i="37" s="1"/>
  <c r="B57" i="37"/>
  <c r="F57" i="37" s="1"/>
  <c r="B58" i="37"/>
  <c r="E58" i="37" s="1"/>
  <c r="B59" i="37"/>
  <c r="F59" i="37" s="1"/>
  <c r="B60" i="37"/>
  <c r="F60" i="37" s="1"/>
  <c r="B61" i="37"/>
  <c r="K61" i="37" s="1"/>
  <c r="B62" i="37"/>
  <c r="D62" i="37" s="1"/>
  <c r="B63" i="37"/>
  <c r="H63" i="37" s="1"/>
  <c r="B64" i="37"/>
  <c r="K64" i="37" s="1"/>
  <c r="B65" i="37"/>
  <c r="B66" i="37"/>
  <c r="B67" i="37"/>
  <c r="B38" i="20"/>
  <c r="F38" i="20" s="1"/>
  <c r="B39" i="20"/>
  <c r="B40" i="20"/>
  <c r="F40" i="20" s="1"/>
  <c r="B41" i="20"/>
  <c r="F41" i="20" s="1"/>
  <c r="B42" i="20"/>
  <c r="K42" i="20" s="1"/>
  <c r="B43" i="20"/>
  <c r="E43" i="20" s="1"/>
  <c r="B44" i="20"/>
  <c r="B45" i="20"/>
  <c r="K45" i="20" s="1"/>
  <c r="B46" i="20"/>
  <c r="G46" i="20" s="1"/>
  <c r="I46" i="20" s="1"/>
  <c r="B47" i="20"/>
  <c r="L47" i="20" s="1"/>
  <c r="B48" i="20"/>
  <c r="F48" i="20" s="1"/>
  <c r="B49" i="20"/>
  <c r="E49" i="20" s="1"/>
  <c r="B50" i="20"/>
  <c r="G50" i="20" s="1"/>
  <c r="I50" i="20" s="1"/>
  <c r="B51" i="20"/>
  <c r="B52" i="20"/>
  <c r="F52" i="20" s="1"/>
  <c r="B53" i="20"/>
  <c r="D53" i="20" s="1"/>
  <c r="B54" i="20"/>
  <c r="B55" i="20"/>
  <c r="B56" i="20"/>
  <c r="H56" i="20" s="1"/>
  <c r="B57" i="20"/>
  <c r="G57" i="20" s="1"/>
  <c r="I57" i="20" s="1"/>
  <c r="B58" i="20"/>
  <c r="J58" i="20" s="1"/>
  <c r="B59" i="20"/>
  <c r="G59" i="20" s="1"/>
  <c r="I59" i="20" s="1"/>
  <c r="B60" i="20"/>
  <c r="H60" i="20" s="1"/>
  <c r="B61" i="20"/>
  <c r="G61" i="20" s="1"/>
  <c r="I61" i="20" s="1"/>
  <c r="B62" i="20"/>
  <c r="F62" i="20" s="1"/>
  <c r="B63" i="20"/>
  <c r="K63" i="20" s="1"/>
  <c r="B64" i="20"/>
  <c r="G64" i="20" s="1"/>
  <c r="I64" i="20" s="1"/>
  <c r="B65" i="20"/>
  <c r="F65" i="20" s="1"/>
  <c r="B66" i="20"/>
  <c r="F66" i="20" s="1"/>
  <c r="B67" i="20"/>
  <c r="E67" i="20" s="1"/>
  <c r="B330" i="21"/>
  <c r="C330" i="21"/>
  <c r="D330" i="21"/>
  <c r="I330" i="21"/>
  <c r="I331" i="21" s="1"/>
  <c r="I332" i="21" s="1"/>
  <c r="I333" i="21" s="1"/>
  <c r="V330" i="21"/>
  <c r="AB330" i="21"/>
  <c r="AC330" i="21"/>
  <c r="AF330" i="21"/>
  <c r="AG330" i="21"/>
  <c r="AH330" i="21"/>
  <c r="AI330" i="21"/>
  <c r="AI331" i="21" s="1"/>
  <c r="AI332" i="21" s="1"/>
  <c r="AJ330" i="21"/>
  <c r="AJ331" i="21" s="1"/>
  <c r="AJ332" i="21" s="1"/>
  <c r="AJ333" i="21" s="1"/>
  <c r="AJ334" i="21" s="1"/>
  <c r="AJ335" i="21" s="1"/>
  <c r="AJ336" i="21" s="1"/>
  <c r="AJ337" i="21" s="1"/>
  <c r="AQ330" i="21"/>
  <c r="AQ331" i="21" s="1"/>
  <c r="AQ332" i="21" s="1"/>
  <c r="AU330" i="21"/>
  <c r="AU331" i="21" s="1"/>
  <c r="AU332" i="21" s="1"/>
  <c r="AW330" i="21"/>
  <c r="AX330" i="21"/>
  <c r="BA330" i="21"/>
  <c r="BB330" i="21"/>
  <c r="BC330" i="21"/>
  <c r="BD330" i="21"/>
  <c r="BE330" i="21"/>
  <c r="BF330" i="21"/>
  <c r="BG330" i="21"/>
  <c r="BH330" i="21"/>
  <c r="BI330" i="21"/>
  <c r="BJ330" i="21"/>
  <c r="BK330" i="21"/>
  <c r="BL330" i="21"/>
  <c r="BM330" i="21"/>
  <c r="BN330" i="21"/>
  <c r="BO330" i="21"/>
  <c r="BP330" i="21"/>
  <c r="B331" i="21"/>
  <c r="C331" i="21"/>
  <c r="V331" i="21"/>
  <c r="V332" i="21" s="1"/>
  <c r="V333" i="21" s="1"/>
  <c r="V334" i="21" s="1"/>
  <c r="AB331" i="21"/>
  <c r="AF331" i="21"/>
  <c r="AG331" i="21"/>
  <c r="AH331" i="21"/>
  <c r="AW331" i="21"/>
  <c r="BA331" i="21"/>
  <c r="BB331" i="21"/>
  <c r="BC331" i="21"/>
  <c r="BD331" i="21"/>
  <c r="BE331" i="21"/>
  <c r="BF331" i="21"/>
  <c r="BG331" i="21"/>
  <c r="BH331" i="21"/>
  <c r="BI331" i="21"/>
  <c r="BJ331" i="21"/>
  <c r="BK331" i="21"/>
  <c r="BL331" i="21"/>
  <c r="BM331" i="21"/>
  <c r="BN331" i="21"/>
  <c r="BO331" i="21"/>
  <c r="BP331" i="21"/>
  <c r="B332" i="21"/>
  <c r="C332" i="21"/>
  <c r="F332" i="21"/>
  <c r="AB332" i="21"/>
  <c r="AC332" i="21"/>
  <c r="AG332" i="21"/>
  <c r="AG333" i="21" s="1"/>
  <c r="AG334" i="21" s="1"/>
  <c r="AG335" i="21" s="1"/>
  <c r="AG336" i="21" s="1"/>
  <c r="AG337" i="21" s="1"/>
  <c r="AG338" i="21" s="1"/>
  <c r="AG339" i="21" s="1"/>
  <c r="AG340" i="21" s="1"/>
  <c r="AG341" i="21" s="1"/>
  <c r="AH332" i="21"/>
  <c r="AW332" i="21"/>
  <c r="AW333" i="21" s="1"/>
  <c r="AW334" i="21" s="1"/>
  <c r="AX332" i="21"/>
  <c r="BA332" i="21"/>
  <c r="AF332" i="21" s="1"/>
  <c r="BB332" i="21"/>
  <c r="BC332" i="21"/>
  <c r="BD332" i="21"/>
  <c r="BE332" i="21"/>
  <c r="BF332" i="21"/>
  <c r="BG332" i="21"/>
  <c r="BH332" i="21"/>
  <c r="BI332" i="21"/>
  <c r="BJ332" i="21"/>
  <c r="BK332" i="21"/>
  <c r="BL332" i="21"/>
  <c r="BM332" i="21"/>
  <c r="BN332" i="21"/>
  <c r="BO332" i="21"/>
  <c r="BP332" i="21"/>
  <c r="B333" i="21"/>
  <c r="C333" i="21"/>
  <c r="AB333" i="21"/>
  <c r="AC333" i="21"/>
  <c r="AH333" i="21"/>
  <c r="AH334" i="21" s="1"/>
  <c r="AH335" i="21" s="1"/>
  <c r="AH336" i="21" s="1"/>
  <c r="AI333" i="21"/>
  <c r="AQ333" i="21"/>
  <c r="AQ334" i="21" s="1"/>
  <c r="AQ335" i="21" s="1"/>
  <c r="AQ336" i="21" s="1"/>
  <c r="AQ337" i="21" s="1"/>
  <c r="AQ338" i="21" s="1"/>
  <c r="AQ339" i="21" s="1"/>
  <c r="AQ340" i="21" s="1"/>
  <c r="AQ341" i="21" s="1"/>
  <c r="AQ342" i="21" s="1"/>
  <c r="AQ343" i="21" s="1"/>
  <c r="AQ344" i="21" s="1"/>
  <c r="AQ345" i="21" s="1"/>
  <c r="AQ346" i="21" s="1"/>
  <c r="AQ347" i="21" s="1"/>
  <c r="AQ348" i="21" s="1"/>
  <c r="AQ349" i="21" s="1"/>
  <c r="AQ350" i="21" s="1"/>
  <c r="AQ351" i="21" s="1"/>
  <c r="AQ352" i="21" s="1"/>
  <c r="AU333" i="21"/>
  <c r="AU334" i="21" s="1"/>
  <c r="AU335" i="21" s="1"/>
  <c r="AU336" i="21" s="1"/>
  <c r="AX333" i="21"/>
  <c r="BA333" i="21"/>
  <c r="BB333" i="21"/>
  <c r="BC333" i="21"/>
  <c r="BD333" i="21"/>
  <c r="BE333" i="21"/>
  <c r="BF333" i="21"/>
  <c r="BG333" i="21"/>
  <c r="BH333" i="21"/>
  <c r="BI333" i="21"/>
  <c r="BJ333" i="21"/>
  <c r="BK333" i="21"/>
  <c r="BL333" i="21"/>
  <c r="BM333" i="21"/>
  <c r="BN333" i="21"/>
  <c r="BO333" i="21"/>
  <c r="BP333" i="21"/>
  <c r="B334" i="21"/>
  <c r="C334" i="21"/>
  <c r="D334" i="21"/>
  <c r="I334" i="21"/>
  <c r="I335" i="21" s="1"/>
  <c r="AB334" i="21"/>
  <c r="AC334" i="21"/>
  <c r="AF334" i="21"/>
  <c r="AI334" i="21"/>
  <c r="AI335" i="21" s="1"/>
  <c r="AI336" i="21" s="1"/>
  <c r="AX334" i="21"/>
  <c r="BA334" i="21"/>
  <c r="BB334" i="21"/>
  <c r="BC334" i="21"/>
  <c r="BD334" i="21"/>
  <c r="BE334" i="21"/>
  <c r="BF334" i="21"/>
  <c r="BG334" i="21"/>
  <c r="BH334" i="21"/>
  <c r="BI334" i="21"/>
  <c r="BJ334" i="21"/>
  <c r="BK334" i="21"/>
  <c r="BL334" i="21"/>
  <c r="BM334" i="21"/>
  <c r="BN334" i="21"/>
  <c r="BO334" i="21"/>
  <c r="BP334" i="21"/>
  <c r="B335" i="21"/>
  <c r="C335" i="21"/>
  <c r="V335" i="21"/>
  <c r="V336" i="21" s="1"/>
  <c r="V337" i="21" s="1"/>
  <c r="V338" i="21" s="1"/>
  <c r="AB335" i="21"/>
  <c r="AW335" i="21"/>
  <c r="BA335" i="21"/>
  <c r="BB335" i="21"/>
  <c r="AF335" i="21" s="1"/>
  <c r="BC335" i="21"/>
  <c r="BD335" i="21"/>
  <c r="BE335" i="21"/>
  <c r="BF335" i="21"/>
  <c r="BG335" i="21"/>
  <c r="BH335" i="21"/>
  <c r="BI335" i="21"/>
  <c r="BJ335" i="21"/>
  <c r="BK335" i="21"/>
  <c r="BL335" i="21"/>
  <c r="BM335" i="21"/>
  <c r="BN335" i="21"/>
  <c r="BO335" i="21"/>
  <c r="BP335" i="21"/>
  <c r="B336" i="21"/>
  <c r="C336" i="21"/>
  <c r="AB336" i="21"/>
  <c r="AC336" i="21"/>
  <c r="AW336" i="21"/>
  <c r="AW337" i="21" s="1"/>
  <c r="AX336" i="21"/>
  <c r="BA336" i="21"/>
  <c r="BB336" i="21"/>
  <c r="BC336" i="21"/>
  <c r="BD336" i="21"/>
  <c r="BE336" i="21"/>
  <c r="BF336" i="21"/>
  <c r="BG336" i="21"/>
  <c r="BH336" i="21"/>
  <c r="BI336" i="21"/>
  <c r="BJ336" i="21"/>
  <c r="BK336" i="21"/>
  <c r="BL336" i="21"/>
  <c r="BM336" i="21"/>
  <c r="BN336" i="21"/>
  <c r="BO336" i="21"/>
  <c r="BP336" i="21"/>
  <c r="B337" i="21"/>
  <c r="C337" i="21"/>
  <c r="AB337" i="21"/>
  <c r="AC337" i="21"/>
  <c r="AH337" i="21"/>
  <c r="AH338" i="21" s="1"/>
  <c r="AI337" i="21"/>
  <c r="AI338" i="21" s="1"/>
  <c r="AI339" i="21" s="1"/>
  <c r="AI340" i="21" s="1"/>
  <c r="AI341" i="21" s="1"/>
  <c r="AI342" i="21" s="1"/>
  <c r="AI343" i="21" s="1"/>
  <c r="AI344" i="21" s="1"/>
  <c r="AI345" i="21" s="1"/>
  <c r="AI346" i="21" s="1"/>
  <c r="AI347" i="21" s="1"/>
  <c r="AI348" i="21" s="1"/>
  <c r="AI349" i="21" s="1"/>
  <c r="AI350" i="21" s="1"/>
  <c r="AI351" i="21" s="1"/>
  <c r="AI352" i="21" s="1"/>
  <c r="AI353" i="21" s="1"/>
  <c r="AI354" i="21" s="1"/>
  <c r="AI355" i="21" s="1"/>
  <c r="AI356" i="21" s="1"/>
  <c r="AI357" i="21" s="1"/>
  <c r="AI358" i="21" s="1"/>
  <c r="AI359" i="21" s="1"/>
  <c r="AU337" i="21"/>
  <c r="AU338" i="21" s="1"/>
  <c r="AU339" i="21" s="1"/>
  <c r="AU340" i="21" s="1"/>
  <c r="AU341" i="21" s="1"/>
  <c r="AX337" i="21"/>
  <c r="BA337" i="21"/>
  <c r="BB337" i="21"/>
  <c r="BC337" i="21"/>
  <c r="BD337" i="21"/>
  <c r="BE337" i="21"/>
  <c r="BF337" i="21"/>
  <c r="BG337" i="21"/>
  <c r="BH337" i="21"/>
  <c r="BI337" i="21"/>
  <c r="BJ337" i="21"/>
  <c r="BK337" i="21"/>
  <c r="BL337" i="21"/>
  <c r="BM337" i="21"/>
  <c r="BN337" i="21"/>
  <c r="BO337" i="21"/>
  <c r="BP337" i="21"/>
  <c r="B338" i="21"/>
  <c r="C338" i="21"/>
  <c r="D338" i="21"/>
  <c r="AB338" i="21"/>
  <c r="AC338" i="21"/>
  <c r="AJ338" i="21"/>
  <c r="AJ339" i="21" s="1"/>
  <c r="AJ340" i="21" s="1"/>
  <c r="AJ341" i="21" s="1"/>
  <c r="AJ342" i="21" s="1"/>
  <c r="AW338" i="21"/>
  <c r="AX338" i="21"/>
  <c r="BA338" i="21"/>
  <c r="AF338" i="21" s="1"/>
  <c r="BB338" i="21"/>
  <c r="BC338" i="21"/>
  <c r="BD338" i="21"/>
  <c r="BE338" i="21"/>
  <c r="BF338" i="21"/>
  <c r="BG338" i="21"/>
  <c r="BH338" i="21"/>
  <c r="BI338" i="21"/>
  <c r="BJ338" i="21"/>
  <c r="BK338" i="21"/>
  <c r="BL338" i="21"/>
  <c r="BM338" i="21"/>
  <c r="BN338" i="21"/>
  <c r="BO338" i="21"/>
  <c r="BP338" i="21"/>
  <c r="B339" i="21"/>
  <c r="C339" i="21"/>
  <c r="V339" i="21"/>
  <c r="V340" i="21" s="1"/>
  <c r="AB339" i="21"/>
  <c r="AC339" i="21"/>
  <c r="AH339" i="21"/>
  <c r="AH340" i="21" s="1"/>
  <c r="AW339" i="21"/>
  <c r="AX339" i="21"/>
  <c r="BA339" i="21"/>
  <c r="BB339" i="21"/>
  <c r="BC339" i="21"/>
  <c r="BD339" i="21"/>
  <c r="BE339" i="21"/>
  <c r="BF339" i="21"/>
  <c r="BG339" i="21"/>
  <c r="BH339" i="21"/>
  <c r="BI339" i="21"/>
  <c r="BJ339" i="21"/>
  <c r="BK339" i="21"/>
  <c r="BL339" i="21"/>
  <c r="BM339" i="21"/>
  <c r="BN339" i="21"/>
  <c r="BO339" i="21"/>
  <c r="BP339" i="21"/>
  <c r="B340" i="21"/>
  <c r="C340" i="21"/>
  <c r="AW340" i="21"/>
  <c r="AW341" i="21" s="1"/>
  <c r="BA340" i="21"/>
  <c r="BB340" i="21"/>
  <c r="BC340" i="21"/>
  <c r="BD340" i="21"/>
  <c r="BE340" i="21"/>
  <c r="BF340" i="21"/>
  <c r="BG340" i="21"/>
  <c r="BH340" i="21"/>
  <c r="BI340" i="21"/>
  <c r="BJ340" i="21"/>
  <c r="BK340" i="21"/>
  <c r="BL340" i="21"/>
  <c r="BM340" i="21"/>
  <c r="BN340" i="21"/>
  <c r="BO340" i="21"/>
  <c r="BP340" i="21"/>
  <c r="B341" i="21"/>
  <c r="C341" i="21"/>
  <c r="D341" i="21"/>
  <c r="V341" i="21"/>
  <c r="V342" i="21" s="1"/>
  <c r="AB341" i="21"/>
  <c r="AC341" i="21"/>
  <c r="AH341" i="21"/>
  <c r="AH342" i="21" s="1"/>
  <c r="AH343" i="21" s="1"/>
  <c r="AH344" i="21" s="1"/>
  <c r="AH345" i="21" s="1"/>
  <c r="AH346" i="21" s="1"/>
  <c r="AH347" i="21" s="1"/>
  <c r="AH348" i="21" s="1"/>
  <c r="AH349" i="21" s="1"/>
  <c r="AH350" i="21" s="1"/>
  <c r="AH351" i="21" s="1"/>
  <c r="AH352" i="21" s="1"/>
  <c r="AH353" i="21" s="1"/>
  <c r="AH354" i="21" s="1"/>
  <c r="AH355" i="21" s="1"/>
  <c r="AH356" i="21" s="1"/>
  <c r="AH357" i="21" s="1"/>
  <c r="AH358" i="21" s="1"/>
  <c r="AH359" i="21" s="1"/>
  <c r="AX341" i="21"/>
  <c r="BA341" i="21"/>
  <c r="BB341" i="21"/>
  <c r="BC341" i="21"/>
  <c r="AF341" i="21" s="1"/>
  <c r="BD341" i="21"/>
  <c r="BE341" i="21"/>
  <c r="BF341" i="21"/>
  <c r="BG341" i="21"/>
  <c r="BH341" i="21"/>
  <c r="BI341" i="21"/>
  <c r="BJ341" i="21"/>
  <c r="BK341" i="21"/>
  <c r="BL341" i="21"/>
  <c r="BM341" i="21"/>
  <c r="BN341" i="21"/>
  <c r="BO341" i="21"/>
  <c r="BP341" i="21"/>
  <c r="B342" i="21"/>
  <c r="C342" i="21"/>
  <c r="D342" i="21"/>
  <c r="AG342" i="21"/>
  <c r="AG343" i="21" s="1"/>
  <c r="AU342" i="21"/>
  <c r="AW342" i="21"/>
  <c r="AW343" i="21" s="1"/>
  <c r="AX342" i="21"/>
  <c r="BA342" i="21"/>
  <c r="BB342" i="21"/>
  <c r="BC342" i="21"/>
  <c r="AF342" i="21" s="1"/>
  <c r="BD342" i="21"/>
  <c r="BE342" i="21"/>
  <c r="BF342" i="21"/>
  <c r="BG342" i="21"/>
  <c r="BH342" i="21"/>
  <c r="BI342" i="21"/>
  <c r="BJ342" i="21"/>
  <c r="BK342" i="21"/>
  <c r="BL342" i="21"/>
  <c r="BM342" i="21"/>
  <c r="BN342" i="21"/>
  <c r="BO342" i="21"/>
  <c r="BP342" i="21"/>
  <c r="B343" i="21"/>
  <c r="C343" i="21"/>
  <c r="D343" i="21"/>
  <c r="V343" i="21"/>
  <c r="V344" i="21" s="1"/>
  <c r="V345" i="21" s="1"/>
  <c r="V346" i="21" s="1"/>
  <c r="AB343" i="21"/>
  <c r="AC343" i="21"/>
  <c r="AJ343" i="21"/>
  <c r="AJ344" i="21" s="1"/>
  <c r="AJ345" i="21" s="1"/>
  <c r="AJ346" i="21" s="1"/>
  <c r="AJ347" i="21" s="1"/>
  <c r="AJ348" i="21" s="1"/>
  <c r="AJ349" i="21" s="1"/>
  <c r="AJ350" i="21" s="1"/>
  <c r="AU343" i="21"/>
  <c r="AU344" i="21" s="1"/>
  <c r="AU345" i="21" s="1"/>
  <c r="AX343" i="21"/>
  <c r="BA343" i="21"/>
  <c r="AF343" i="21" s="1"/>
  <c r="BB343" i="21"/>
  <c r="BC343" i="21"/>
  <c r="BD343" i="21"/>
  <c r="BE343" i="21"/>
  <c r="BF343" i="21"/>
  <c r="BG343" i="21"/>
  <c r="BH343" i="21"/>
  <c r="BI343" i="21"/>
  <c r="BJ343" i="21"/>
  <c r="BK343" i="21"/>
  <c r="BL343" i="21"/>
  <c r="BM343" i="21"/>
  <c r="BN343" i="21"/>
  <c r="BO343" i="21"/>
  <c r="BP343" i="21"/>
  <c r="B344" i="21"/>
  <c r="AB344" i="21" s="1"/>
  <c r="C344" i="21"/>
  <c r="AG344" i="21"/>
  <c r="AG345" i="21" s="1"/>
  <c r="AG346" i="21" s="1"/>
  <c r="AG347" i="21" s="1"/>
  <c r="AG348" i="21" s="1"/>
  <c r="AG349" i="21" s="1"/>
  <c r="AG350" i="21" s="1"/>
  <c r="AG351" i="21" s="1"/>
  <c r="AG352" i="21" s="1"/>
  <c r="AG353" i="21" s="1"/>
  <c r="AG354" i="21" s="1"/>
  <c r="AG355" i="21" s="1"/>
  <c r="AG356" i="21" s="1"/>
  <c r="AG357" i="21" s="1"/>
  <c r="AG358" i="21" s="1"/>
  <c r="AG359" i="21" s="1"/>
  <c r="AW344" i="21"/>
  <c r="AW345" i="21" s="1"/>
  <c r="AW346" i="21" s="1"/>
  <c r="AW347" i="21" s="1"/>
  <c r="BA344" i="21"/>
  <c r="AF344" i="21" s="1"/>
  <c r="BB344" i="21"/>
  <c r="BC344" i="21"/>
  <c r="BD344" i="21"/>
  <c r="BE344" i="21"/>
  <c r="BF344" i="21"/>
  <c r="BG344" i="21"/>
  <c r="BH344" i="21"/>
  <c r="BI344" i="21"/>
  <c r="BJ344" i="21"/>
  <c r="BK344" i="21"/>
  <c r="BL344" i="21"/>
  <c r="BM344" i="21"/>
  <c r="BN344" i="21"/>
  <c r="BO344" i="21"/>
  <c r="BP344" i="21"/>
  <c r="B345" i="21"/>
  <c r="D345" i="21" s="1"/>
  <c r="C345" i="21"/>
  <c r="AB345" i="21"/>
  <c r="AX345" i="21"/>
  <c r="BA345" i="21"/>
  <c r="BB345" i="21"/>
  <c r="BC345" i="21"/>
  <c r="BD345" i="21"/>
  <c r="BE345" i="21"/>
  <c r="BF345" i="21"/>
  <c r="BG345" i="21"/>
  <c r="BH345" i="21"/>
  <c r="BI345" i="21"/>
  <c r="BJ345" i="21"/>
  <c r="BK345" i="21"/>
  <c r="BL345" i="21"/>
  <c r="BM345" i="21"/>
  <c r="BN345" i="21"/>
  <c r="BO345" i="21"/>
  <c r="BP345" i="21"/>
  <c r="B346" i="21"/>
  <c r="D346" i="21" s="1"/>
  <c r="C346" i="21"/>
  <c r="AC346" i="21"/>
  <c r="AU346" i="21"/>
  <c r="AU347" i="21" s="1"/>
  <c r="AU348" i="21" s="1"/>
  <c r="AU349" i="21" s="1"/>
  <c r="AU350" i="21" s="1"/>
  <c r="AU351" i="21" s="1"/>
  <c r="AU352" i="21" s="1"/>
  <c r="AU353" i="21" s="1"/>
  <c r="AU354" i="21" s="1"/>
  <c r="AU355" i="21" s="1"/>
  <c r="AU356" i="21" s="1"/>
  <c r="AU357" i="21" s="1"/>
  <c r="AU358" i="21" s="1"/>
  <c r="AU359" i="21" s="1"/>
  <c r="BA346" i="21"/>
  <c r="BB346" i="21"/>
  <c r="BC346" i="21"/>
  <c r="BD346" i="21"/>
  <c r="BE346" i="21"/>
  <c r="BF346" i="21"/>
  <c r="BG346" i="21"/>
  <c r="BH346" i="21"/>
  <c r="BI346" i="21"/>
  <c r="BJ346" i="21"/>
  <c r="BK346" i="21"/>
  <c r="BL346" i="21"/>
  <c r="BM346" i="21"/>
  <c r="BN346" i="21"/>
  <c r="BO346" i="21"/>
  <c r="BP346" i="21"/>
  <c r="B347" i="21"/>
  <c r="C347" i="21"/>
  <c r="D347" i="21"/>
  <c r="V347" i="21"/>
  <c r="V348" i="21" s="1"/>
  <c r="AB347" i="21"/>
  <c r="AC347" i="21"/>
  <c r="AX347" i="21"/>
  <c r="BA347" i="21"/>
  <c r="BB347" i="21"/>
  <c r="BC347" i="21"/>
  <c r="BD347" i="21"/>
  <c r="BE347" i="21"/>
  <c r="BF347" i="21"/>
  <c r="BG347" i="21"/>
  <c r="BH347" i="21"/>
  <c r="BI347" i="21"/>
  <c r="BJ347" i="21"/>
  <c r="BK347" i="21"/>
  <c r="BL347" i="21"/>
  <c r="BM347" i="21"/>
  <c r="BN347" i="21"/>
  <c r="BO347" i="21"/>
  <c r="BP347" i="21"/>
  <c r="B348" i="21"/>
  <c r="C348" i="21"/>
  <c r="D348" i="21"/>
  <c r="AB348" i="21"/>
  <c r="AW348" i="21"/>
  <c r="AW349" i="21" s="1"/>
  <c r="AW350" i="21" s="1"/>
  <c r="BA348" i="21"/>
  <c r="BB348" i="21"/>
  <c r="AF348" i="21" s="1"/>
  <c r="BC348" i="21"/>
  <c r="BD348" i="21"/>
  <c r="BE348" i="21"/>
  <c r="BF348" i="21"/>
  <c r="BG348" i="21"/>
  <c r="BH348" i="21"/>
  <c r="BI348" i="21"/>
  <c r="BJ348" i="21"/>
  <c r="BK348" i="21"/>
  <c r="BL348" i="21"/>
  <c r="BM348" i="21"/>
  <c r="BN348" i="21"/>
  <c r="BO348" i="21"/>
  <c r="BP348" i="21"/>
  <c r="B349" i="21"/>
  <c r="C349" i="21"/>
  <c r="V349" i="21"/>
  <c r="V350" i="21" s="1"/>
  <c r="AB349" i="21"/>
  <c r="AC349" i="21"/>
  <c r="AX349" i="21"/>
  <c r="BA349" i="21"/>
  <c r="AF349" i="21" s="1"/>
  <c r="BB349" i="21"/>
  <c r="BC349" i="21"/>
  <c r="BD349" i="21"/>
  <c r="BE349" i="21"/>
  <c r="BF349" i="21"/>
  <c r="BG349" i="21"/>
  <c r="BH349" i="21"/>
  <c r="BI349" i="21"/>
  <c r="BJ349" i="21"/>
  <c r="BK349" i="21"/>
  <c r="BL349" i="21"/>
  <c r="BM349" i="21"/>
  <c r="BN349" i="21"/>
  <c r="BO349" i="21"/>
  <c r="BP349" i="21"/>
  <c r="B350" i="21"/>
  <c r="D350" i="21" s="1"/>
  <c r="C350" i="21"/>
  <c r="AC350" i="21"/>
  <c r="BA350" i="21"/>
  <c r="BB350" i="21"/>
  <c r="BC350" i="21"/>
  <c r="BD350" i="21"/>
  <c r="BE350" i="21"/>
  <c r="BF350" i="21"/>
  <c r="BG350" i="21"/>
  <c r="BH350" i="21"/>
  <c r="BI350" i="21"/>
  <c r="BJ350" i="21"/>
  <c r="BK350" i="21"/>
  <c r="BL350" i="21"/>
  <c r="BM350" i="21"/>
  <c r="BN350" i="21"/>
  <c r="BO350" i="21"/>
  <c r="BP350" i="21"/>
  <c r="B351" i="21"/>
  <c r="C351" i="21"/>
  <c r="D351" i="21"/>
  <c r="V351" i="21"/>
  <c r="V352" i="21" s="1"/>
  <c r="V353" i="21" s="1"/>
  <c r="AB351" i="21"/>
  <c r="AC351" i="21"/>
  <c r="AJ351" i="21"/>
  <c r="AJ352" i="21" s="1"/>
  <c r="AJ353" i="21" s="1"/>
  <c r="AW351" i="21"/>
  <c r="AX351" i="21"/>
  <c r="BA351" i="21"/>
  <c r="AF351" i="21" s="1"/>
  <c r="BB351" i="21"/>
  <c r="BC351" i="21"/>
  <c r="BD351" i="21"/>
  <c r="BE351" i="21"/>
  <c r="BF351" i="21"/>
  <c r="BG351" i="21"/>
  <c r="BH351" i="21"/>
  <c r="BI351" i="21"/>
  <c r="BJ351" i="21"/>
  <c r="BK351" i="21"/>
  <c r="BL351" i="21"/>
  <c r="BM351" i="21"/>
  <c r="BN351" i="21"/>
  <c r="BO351" i="21"/>
  <c r="BP351" i="21"/>
  <c r="B352" i="21"/>
  <c r="C352" i="21"/>
  <c r="AB352" i="21"/>
  <c r="AC352" i="21"/>
  <c r="AW352" i="21"/>
  <c r="AW353" i="21" s="1"/>
  <c r="AW354" i="21" s="1"/>
  <c r="BA352" i="21"/>
  <c r="BB352" i="21"/>
  <c r="BC352" i="21"/>
  <c r="BD352" i="21"/>
  <c r="BE352" i="21"/>
  <c r="BF352" i="21"/>
  <c r="BG352" i="21"/>
  <c r="BH352" i="21"/>
  <c r="BI352" i="21"/>
  <c r="BJ352" i="21"/>
  <c r="BK352" i="21"/>
  <c r="BL352" i="21"/>
  <c r="BM352" i="21"/>
  <c r="BN352" i="21"/>
  <c r="BO352" i="21"/>
  <c r="BP352" i="21"/>
  <c r="B353" i="21"/>
  <c r="C353" i="21"/>
  <c r="AB353" i="21"/>
  <c r="AC353" i="21"/>
  <c r="AQ353" i="21"/>
  <c r="AQ354" i="21" s="1"/>
  <c r="AQ355" i="21" s="1"/>
  <c r="AQ356" i="21" s="1"/>
  <c r="AQ357" i="21" s="1"/>
  <c r="AQ358" i="21" s="1"/>
  <c r="AQ359" i="21" s="1"/>
  <c r="AX353" i="21"/>
  <c r="BA353" i="21"/>
  <c r="BB353" i="21"/>
  <c r="BC353" i="21"/>
  <c r="BD353" i="21"/>
  <c r="BE353" i="21"/>
  <c r="BF353" i="21"/>
  <c r="BG353" i="21"/>
  <c r="BH353" i="21"/>
  <c r="BI353" i="21"/>
  <c r="BJ353" i="21"/>
  <c r="BK353" i="21"/>
  <c r="BL353" i="21"/>
  <c r="BM353" i="21"/>
  <c r="BN353" i="21"/>
  <c r="BO353" i="21"/>
  <c r="BP353" i="21"/>
  <c r="B354" i="21"/>
  <c r="C354" i="21"/>
  <c r="D354" i="21"/>
  <c r="V354" i="21"/>
  <c r="V355" i="21" s="1"/>
  <c r="V356" i="21" s="1"/>
  <c r="V357" i="21" s="1"/>
  <c r="V358" i="21" s="1"/>
  <c r="V359" i="21" s="1"/>
  <c r="AB354" i="21"/>
  <c r="AC354" i="21"/>
  <c r="AJ354" i="21"/>
  <c r="AJ355" i="21" s="1"/>
  <c r="AJ356" i="21" s="1"/>
  <c r="AJ357" i="21" s="1"/>
  <c r="AJ358" i="21" s="1"/>
  <c r="AJ359" i="21" s="1"/>
  <c r="AX354" i="21"/>
  <c r="BA354" i="21"/>
  <c r="AF354" i="21" s="1"/>
  <c r="BB354" i="21"/>
  <c r="BC354" i="21"/>
  <c r="BD354" i="21"/>
  <c r="BE354" i="21"/>
  <c r="BF354" i="21"/>
  <c r="BG354" i="21"/>
  <c r="BH354" i="21"/>
  <c r="BI354" i="21"/>
  <c r="BJ354" i="21"/>
  <c r="BK354" i="21"/>
  <c r="BL354" i="21"/>
  <c r="BM354" i="21"/>
  <c r="BN354" i="21"/>
  <c r="BO354" i="21"/>
  <c r="BP354" i="21"/>
  <c r="B355" i="21"/>
  <c r="AB355" i="21" s="1"/>
  <c r="C355" i="21"/>
  <c r="AW355" i="21"/>
  <c r="AW356" i="21" s="1"/>
  <c r="AW357" i="21" s="1"/>
  <c r="AW358" i="21" s="1"/>
  <c r="AW359" i="21" s="1"/>
  <c r="BA355" i="21"/>
  <c r="AF355" i="21" s="1"/>
  <c r="BB355" i="21"/>
  <c r="BC355" i="21"/>
  <c r="BD355" i="21"/>
  <c r="BE355" i="21"/>
  <c r="BF355" i="21"/>
  <c r="BG355" i="21"/>
  <c r="BH355" i="21"/>
  <c r="BI355" i="21"/>
  <c r="BJ355" i="21"/>
  <c r="BK355" i="21"/>
  <c r="BL355" i="21"/>
  <c r="BM355" i="21"/>
  <c r="BN355" i="21"/>
  <c r="BO355" i="21"/>
  <c r="BP355" i="21"/>
  <c r="B356" i="21"/>
  <c r="D356" i="21" s="1"/>
  <c r="C356" i="21"/>
  <c r="AB356" i="21"/>
  <c r="AX356" i="21"/>
  <c r="BA356" i="21"/>
  <c r="AF356" i="21" s="1"/>
  <c r="BB356" i="21"/>
  <c r="BC356" i="21"/>
  <c r="BD356" i="21"/>
  <c r="BE356" i="21"/>
  <c r="BF356" i="21"/>
  <c r="BG356" i="21"/>
  <c r="BH356" i="21"/>
  <c r="BI356" i="21"/>
  <c r="BJ356" i="21"/>
  <c r="BK356" i="21"/>
  <c r="BL356" i="21"/>
  <c r="BM356" i="21"/>
  <c r="BN356" i="21"/>
  <c r="BO356" i="21"/>
  <c r="BP356" i="21"/>
  <c r="B357" i="21"/>
  <c r="C357" i="21"/>
  <c r="D357" i="21"/>
  <c r="AB357" i="21"/>
  <c r="AC357" i="21"/>
  <c r="AX357" i="21"/>
  <c r="BA357" i="21"/>
  <c r="BB357" i="21"/>
  <c r="BC357" i="21"/>
  <c r="BD357" i="21"/>
  <c r="BE357" i="21"/>
  <c r="BF357" i="21"/>
  <c r="BG357" i="21"/>
  <c r="BH357" i="21"/>
  <c r="BI357" i="21"/>
  <c r="BJ357" i="21"/>
  <c r="BK357" i="21"/>
  <c r="BL357" i="21"/>
  <c r="BM357" i="21"/>
  <c r="BN357" i="21"/>
  <c r="BO357" i="21"/>
  <c r="BP357" i="21"/>
  <c r="B358" i="21"/>
  <c r="C358" i="21"/>
  <c r="D358" i="21"/>
  <c r="AB358" i="21"/>
  <c r="AC358" i="21"/>
  <c r="AX358" i="21"/>
  <c r="BA358" i="21"/>
  <c r="BB358" i="21"/>
  <c r="BC358" i="21"/>
  <c r="AF358" i="21" s="1"/>
  <c r="BD358" i="21"/>
  <c r="BE358" i="21"/>
  <c r="BF358" i="21"/>
  <c r="BG358" i="21"/>
  <c r="BH358" i="21"/>
  <c r="BI358" i="21"/>
  <c r="BJ358" i="21"/>
  <c r="BK358" i="21"/>
  <c r="BL358" i="21"/>
  <c r="BM358" i="21"/>
  <c r="BN358" i="21"/>
  <c r="BO358" i="21"/>
  <c r="BP358" i="21"/>
  <c r="B359" i="21"/>
  <c r="C359" i="21"/>
  <c r="D359" i="21"/>
  <c r="AB359" i="21"/>
  <c r="AC359" i="21"/>
  <c r="AX359" i="21"/>
  <c r="BA359" i="21"/>
  <c r="AF359" i="21" s="1"/>
  <c r="BB359" i="21"/>
  <c r="BC359" i="21"/>
  <c r="BD359" i="21"/>
  <c r="BE359" i="21"/>
  <c r="BF359" i="21"/>
  <c r="BG359" i="21"/>
  <c r="BH359" i="21"/>
  <c r="BI359" i="21"/>
  <c r="BJ359" i="21"/>
  <c r="BK359" i="21"/>
  <c r="BL359" i="21"/>
  <c r="BM359" i="21"/>
  <c r="BN359" i="21"/>
  <c r="BO359" i="21"/>
  <c r="BP359" i="21"/>
  <c r="B237" i="21"/>
  <c r="C237" i="21"/>
  <c r="D237" i="21"/>
  <c r="AB237" i="21"/>
  <c r="AC237" i="21"/>
  <c r="AX237" i="21"/>
  <c r="BA237" i="21"/>
  <c r="AF237" i="21" s="1"/>
  <c r="BB237" i="21"/>
  <c r="BC237" i="21"/>
  <c r="BD237" i="21"/>
  <c r="BE237" i="21"/>
  <c r="BF237" i="21"/>
  <c r="BG237" i="21"/>
  <c r="BH237" i="21"/>
  <c r="BI237" i="21"/>
  <c r="BJ237" i="21"/>
  <c r="BK237" i="21"/>
  <c r="BL237" i="21"/>
  <c r="BM237" i="21"/>
  <c r="BN237" i="21"/>
  <c r="BO237" i="21"/>
  <c r="BP237" i="21"/>
  <c r="B238" i="21"/>
  <c r="C238" i="21"/>
  <c r="AB238" i="21"/>
  <c r="BA238" i="21"/>
  <c r="BB238" i="21"/>
  <c r="BC238" i="21"/>
  <c r="BD238" i="21"/>
  <c r="BE238" i="21"/>
  <c r="BF238" i="21"/>
  <c r="BG238" i="21"/>
  <c r="BH238" i="21"/>
  <c r="BI238" i="21"/>
  <c r="BJ238" i="21"/>
  <c r="BK238" i="21"/>
  <c r="BL238" i="21"/>
  <c r="BM238" i="21"/>
  <c r="BN238" i="21"/>
  <c r="BO238" i="21"/>
  <c r="BP238" i="21"/>
  <c r="B239" i="21"/>
  <c r="C239" i="21"/>
  <c r="AB239" i="21"/>
  <c r="AC239" i="21"/>
  <c r="AX239" i="21"/>
  <c r="BA239" i="21"/>
  <c r="BB239" i="21"/>
  <c r="BC239" i="21"/>
  <c r="BD239" i="21"/>
  <c r="BE239" i="21"/>
  <c r="BF239" i="21"/>
  <c r="BG239" i="21"/>
  <c r="BH239" i="21"/>
  <c r="BI239" i="21"/>
  <c r="BJ239" i="21"/>
  <c r="BK239" i="21"/>
  <c r="BL239" i="21"/>
  <c r="BM239" i="21"/>
  <c r="BN239" i="21"/>
  <c r="BO239" i="21"/>
  <c r="BP239" i="21"/>
  <c r="B240" i="21"/>
  <c r="D240" i="21" s="1"/>
  <c r="C240" i="21"/>
  <c r="AC240" i="21"/>
  <c r="AX240" i="21"/>
  <c r="BA240" i="21"/>
  <c r="BB240" i="21"/>
  <c r="BC240" i="21"/>
  <c r="BD240" i="21"/>
  <c r="BE240" i="21"/>
  <c r="BF240" i="21"/>
  <c r="BG240" i="21"/>
  <c r="BH240" i="21"/>
  <c r="BI240" i="21"/>
  <c r="BJ240" i="21"/>
  <c r="BK240" i="21"/>
  <c r="BL240" i="21"/>
  <c r="BM240" i="21"/>
  <c r="BN240" i="21"/>
  <c r="BO240" i="21"/>
  <c r="BP240" i="21"/>
  <c r="B241" i="21"/>
  <c r="AB241" i="21" s="1"/>
  <c r="C241" i="21"/>
  <c r="AC241" i="21"/>
  <c r="BA241" i="21"/>
  <c r="AF241" i="21" s="1"/>
  <c r="BB241" i="21"/>
  <c r="BC241" i="21"/>
  <c r="BD241" i="21"/>
  <c r="BE241" i="21"/>
  <c r="BF241" i="21"/>
  <c r="BG241" i="21"/>
  <c r="BH241" i="21"/>
  <c r="BI241" i="21"/>
  <c r="BJ241" i="21"/>
  <c r="BK241" i="21"/>
  <c r="BL241" i="21"/>
  <c r="BM241" i="21"/>
  <c r="BN241" i="21"/>
  <c r="BO241" i="21"/>
  <c r="BP241" i="21"/>
  <c r="B242" i="21"/>
  <c r="AB242" i="21" s="1"/>
  <c r="C242" i="21"/>
  <c r="BA242" i="21"/>
  <c r="BB242" i="21"/>
  <c r="BC242" i="21"/>
  <c r="BD242" i="21"/>
  <c r="BE242" i="21"/>
  <c r="BF242" i="21"/>
  <c r="BG242" i="21"/>
  <c r="BH242" i="21"/>
  <c r="BI242" i="21"/>
  <c r="BJ242" i="21"/>
  <c r="BK242" i="21"/>
  <c r="BL242" i="21"/>
  <c r="BM242" i="21"/>
  <c r="BN242" i="21"/>
  <c r="BO242" i="21"/>
  <c r="BP242" i="21"/>
  <c r="B243" i="21"/>
  <c r="C243" i="21"/>
  <c r="AB243" i="21"/>
  <c r="AC243" i="21"/>
  <c r="AX243" i="21"/>
  <c r="BA243" i="21"/>
  <c r="BB243" i="21"/>
  <c r="BC243" i="21"/>
  <c r="BD243" i="21"/>
  <c r="BE243" i="21"/>
  <c r="BF243" i="21"/>
  <c r="BG243" i="21"/>
  <c r="BH243" i="21"/>
  <c r="BI243" i="21"/>
  <c r="BJ243" i="21"/>
  <c r="BK243" i="21"/>
  <c r="BL243" i="21"/>
  <c r="BM243" i="21"/>
  <c r="BN243" i="21"/>
  <c r="BO243" i="21"/>
  <c r="BP243" i="21"/>
  <c r="B244" i="21"/>
  <c r="C244" i="21"/>
  <c r="D244" i="21"/>
  <c r="AB244" i="21"/>
  <c r="AC244" i="21"/>
  <c r="AX244" i="21"/>
  <c r="BA244" i="21"/>
  <c r="BB244" i="21"/>
  <c r="BC244" i="21"/>
  <c r="BD244" i="21"/>
  <c r="BE244" i="21"/>
  <c r="BF244" i="21"/>
  <c r="BG244" i="21"/>
  <c r="BH244" i="21"/>
  <c r="BI244" i="21"/>
  <c r="BJ244" i="21"/>
  <c r="BK244" i="21"/>
  <c r="BL244" i="21"/>
  <c r="BM244" i="21"/>
  <c r="BN244" i="21"/>
  <c r="BO244" i="21"/>
  <c r="BP244" i="21"/>
  <c r="B245" i="21"/>
  <c r="AB245" i="21" s="1"/>
  <c r="C245" i="21"/>
  <c r="D245" i="21"/>
  <c r="AC245" i="21"/>
  <c r="AX245" i="21"/>
  <c r="BA245" i="21"/>
  <c r="BB245" i="21"/>
  <c r="BC245" i="21"/>
  <c r="BD245" i="21"/>
  <c r="BE245" i="21"/>
  <c r="BF245" i="21"/>
  <c r="BG245" i="21"/>
  <c r="BH245" i="21"/>
  <c r="BI245" i="21"/>
  <c r="BJ245" i="21"/>
  <c r="BK245" i="21"/>
  <c r="BL245" i="21"/>
  <c r="BM245" i="21"/>
  <c r="BN245" i="21"/>
  <c r="BO245" i="21"/>
  <c r="BP245" i="21"/>
  <c r="B246" i="21"/>
  <c r="AB246" i="21" s="1"/>
  <c r="C246" i="21"/>
  <c r="BA246" i="21"/>
  <c r="BB246" i="21"/>
  <c r="BC246" i="21"/>
  <c r="BD246" i="21"/>
  <c r="BE246" i="21"/>
  <c r="BF246" i="21"/>
  <c r="BG246" i="21"/>
  <c r="BH246" i="21"/>
  <c r="BI246" i="21"/>
  <c r="BJ246" i="21"/>
  <c r="BK246" i="21"/>
  <c r="BL246" i="21"/>
  <c r="BM246" i="21"/>
  <c r="BN246" i="21"/>
  <c r="BO246" i="21"/>
  <c r="BP246" i="21"/>
  <c r="B247" i="21"/>
  <c r="AC247" i="21" s="1"/>
  <c r="C247" i="21"/>
  <c r="AB247" i="21"/>
  <c r="BA247" i="21"/>
  <c r="BB247" i="21"/>
  <c r="BC247" i="21"/>
  <c r="BD247" i="21"/>
  <c r="BE247" i="21"/>
  <c r="BF247" i="21"/>
  <c r="BG247" i="21"/>
  <c r="BH247" i="21"/>
  <c r="BI247" i="21"/>
  <c r="BJ247" i="21"/>
  <c r="BK247" i="21"/>
  <c r="BL247" i="21"/>
  <c r="BM247" i="21"/>
  <c r="BN247" i="21"/>
  <c r="BO247" i="21"/>
  <c r="BP247" i="21"/>
  <c r="B248" i="21"/>
  <c r="C248" i="21"/>
  <c r="AB248" i="21"/>
  <c r="AC248" i="21"/>
  <c r="AX248" i="21"/>
  <c r="BA248" i="21"/>
  <c r="BB248" i="21"/>
  <c r="BC248" i="21"/>
  <c r="BD248" i="21"/>
  <c r="BE248" i="21"/>
  <c r="BF248" i="21"/>
  <c r="BG248" i="21"/>
  <c r="BH248" i="21"/>
  <c r="BI248" i="21"/>
  <c r="BJ248" i="21"/>
  <c r="BK248" i="21"/>
  <c r="BL248" i="21"/>
  <c r="BM248" i="21"/>
  <c r="BN248" i="21"/>
  <c r="BO248" i="21"/>
  <c r="BP248" i="21"/>
  <c r="B249" i="21"/>
  <c r="C249" i="21"/>
  <c r="BA249" i="21"/>
  <c r="BB249" i="21"/>
  <c r="BC249" i="21"/>
  <c r="BD249" i="21"/>
  <c r="BE249" i="21"/>
  <c r="BF249" i="21"/>
  <c r="BG249" i="21"/>
  <c r="BH249" i="21"/>
  <c r="BI249" i="21"/>
  <c r="BJ249" i="21"/>
  <c r="BK249" i="21"/>
  <c r="BL249" i="21"/>
  <c r="BM249" i="21"/>
  <c r="BN249" i="21"/>
  <c r="BO249" i="21"/>
  <c r="BP249" i="21"/>
  <c r="B250" i="21"/>
  <c r="AB250" i="21" s="1"/>
  <c r="C250" i="21"/>
  <c r="AC250" i="21"/>
  <c r="BA250" i="21"/>
  <c r="BB250" i="21"/>
  <c r="BC250" i="21"/>
  <c r="BD250" i="21"/>
  <c r="BE250" i="21"/>
  <c r="BF250" i="21"/>
  <c r="BG250" i="21"/>
  <c r="BH250" i="21"/>
  <c r="BI250" i="21"/>
  <c r="BJ250" i="21"/>
  <c r="BK250" i="21"/>
  <c r="BL250" i="21"/>
  <c r="BM250" i="21"/>
  <c r="BN250" i="21"/>
  <c r="BO250" i="21"/>
  <c r="BP250" i="21"/>
  <c r="B251" i="21"/>
  <c r="AX251" i="21" s="1"/>
  <c r="C251" i="21"/>
  <c r="BA251" i="21"/>
  <c r="BB251" i="21"/>
  <c r="BC251" i="21"/>
  <c r="BD251" i="21"/>
  <c r="BE251" i="21"/>
  <c r="BF251" i="21"/>
  <c r="BG251" i="21"/>
  <c r="BH251" i="21"/>
  <c r="BI251" i="21"/>
  <c r="BJ251" i="21"/>
  <c r="BK251" i="21"/>
  <c r="BL251" i="21"/>
  <c r="BM251" i="21"/>
  <c r="BN251" i="21"/>
  <c r="BO251" i="21"/>
  <c r="BP251" i="21"/>
  <c r="B252" i="21"/>
  <c r="C252" i="21"/>
  <c r="BA252" i="21"/>
  <c r="BB252" i="21"/>
  <c r="BC252" i="21"/>
  <c r="BD252" i="21"/>
  <c r="BE252" i="21"/>
  <c r="BF252" i="21"/>
  <c r="BG252" i="21"/>
  <c r="BH252" i="21"/>
  <c r="BI252" i="21"/>
  <c r="BJ252" i="21"/>
  <c r="BK252" i="21"/>
  <c r="BL252" i="21"/>
  <c r="BM252" i="21"/>
  <c r="BN252" i="21"/>
  <c r="BO252" i="21"/>
  <c r="BP252" i="21"/>
  <c r="B253" i="21"/>
  <c r="C253" i="21"/>
  <c r="BA253" i="21"/>
  <c r="BB253" i="21"/>
  <c r="BC253" i="21"/>
  <c r="BD253" i="21"/>
  <c r="BE253" i="21"/>
  <c r="BF253" i="21"/>
  <c r="BG253" i="21"/>
  <c r="BH253" i="21"/>
  <c r="BI253" i="21"/>
  <c r="BJ253" i="21"/>
  <c r="BK253" i="21"/>
  <c r="BL253" i="21"/>
  <c r="BM253" i="21"/>
  <c r="BN253" i="21"/>
  <c r="BO253" i="21"/>
  <c r="BP253" i="21"/>
  <c r="B254" i="21"/>
  <c r="C254" i="21"/>
  <c r="D254" i="21"/>
  <c r="AB254" i="21"/>
  <c r="AC254" i="21"/>
  <c r="AX254" i="21"/>
  <c r="BA254" i="21"/>
  <c r="BB254" i="21"/>
  <c r="BC254" i="21"/>
  <c r="BD254" i="21"/>
  <c r="BE254" i="21"/>
  <c r="BF254" i="21"/>
  <c r="BG254" i="21"/>
  <c r="BH254" i="21"/>
  <c r="BI254" i="21"/>
  <c r="BJ254" i="21"/>
  <c r="BK254" i="21"/>
  <c r="BL254" i="21"/>
  <c r="BM254" i="21"/>
  <c r="BN254" i="21"/>
  <c r="BO254" i="21"/>
  <c r="BP254" i="21"/>
  <c r="B255" i="21"/>
  <c r="D255" i="21" s="1"/>
  <c r="C255" i="21"/>
  <c r="AC255" i="21"/>
  <c r="BA255" i="21"/>
  <c r="BB255" i="21"/>
  <c r="BC255" i="21"/>
  <c r="BD255" i="21"/>
  <c r="BE255" i="21"/>
  <c r="BF255" i="21"/>
  <c r="BG255" i="21"/>
  <c r="BH255" i="21"/>
  <c r="BI255" i="21"/>
  <c r="BJ255" i="21"/>
  <c r="BK255" i="21"/>
  <c r="BL255" i="21"/>
  <c r="BM255" i="21"/>
  <c r="BN255" i="21"/>
  <c r="BO255" i="21"/>
  <c r="BP255" i="21"/>
  <c r="B256" i="21"/>
  <c r="C256" i="21"/>
  <c r="BA256" i="21"/>
  <c r="BB256" i="21"/>
  <c r="BC256" i="21"/>
  <c r="BD256" i="21"/>
  <c r="BE256" i="21"/>
  <c r="BF256" i="21"/>
  <c r="BG256" i="21"/>
  <c r="BH256" i="21"/>
  <c r="BI256" i="21"/>
  <c r="BJ256" i="21"/>
  <c r="BK256" i="21"/>
  <c r="BL256" i="21"/>
  <c r="BM256" i="21"/>
  <c r="BN256" i="21"/>
  <c r="BO256" i="21"/>
  <c r="BP256" i="21"/>
  <c r="B257" i="21"/>
  <c r="C257" i="21"/>
  <c r="AB257" i="21"/>
  <c r="AC257" i="21"/>
  <c r="BA257" i="21"/>
  <c r="BB257" i="21"/>
  <c r="BC257" i="21"/>
  <c r="BD257" i="21"/>
  <c r="BE257" i="21"/>
  <c r="BF257" i="21"/>
  <c r="BG257" i="21"/>
  <c r="BH257" i="21"/>
  <c r="BI257" i="21"/>
  <c r="BJ257" i="21"/>
  <c r="BK257" i="21"/>
  <c r="BL257" i="21"/>
  <c r="BM257" i="21"/>
  <c r="BN257" i="21"/>
  <c r="BO257" i="21"/>
  <c r="BP257" i="21"/>
  <c r="B258" i="21"/>
  <c r="C258" i="21"/>
  <c r="AB258" i="21"/>
  <c r="AC258" i="21"/>
  <c r="AX258" i="21"/>
  <c r="BA258" i="21"/>
  <c r="BB258" i="21"/>
  <c r="BC258" i="21"/>
  <c r="BD258" i="21"/>
  <c r="BE258" i="21"/>
  <c r="BF258" i="21"/>
  <c r="BG258" i="21"/>
  <c r="BH258" i="21"/>
  <c r="BI258" i="21"/>
  <c r="BJ258" i="21"/>
  <c r="BK258" i="21"/>
  <c r="BL258" i="21"/>
  <c r="BM258" i="21"/>
  <c r="BN258" i="21"/>
  <c r="BO258" i="21"/>
  <c r="BP258" i="21"/>
  <c r="B259" i="21"/>
  <c r="AX259" i="21" s="1"/>
  <c r="C259" i="21"/>
  <c r="BA259" i="21"/>
  <c r="BB259" i="21"/>
  <c r="BC259" i="21"/>
  <c r="BD259" i="21"/>
  <c r="BE259" i="21"/>
  <c r="BF259" i="21"/>
  <c r="BG259" i="21"/>
  <c r="BH259" i="21"/>
  <c r="BI259" i="21"/>
  <c r="BJ259" i="21"/>
  <c r="BK259" i="21"/>
  <c r="BL259" i="21"/>
  <c r="BM259" i="21"/>
  <c r="BN259" i="21"/>
  <c r="BO259" i="21"/>
  <c r="BP259" i="21"/>
  <c r="B260" i="21"/>
  <c r="AB260" i="21" s="1"/>
  <c r="C260" i="21"/>
  <c r="D260" i="21"/>
  <c r="AC260" i="21"/>
  <c r="AX260" i="21"/>
  <c r="BA260" i="21"/>
  <c r="BB260" i="21"/>
  <c r="BC260" i="21"/>
  <c r="BD260" i="21"/>
  <c r="BE260" i="21"/>
  <c r="BF260" i="21"/>
  <c r="BG260" i="21"/>
  <c r="BH260" i="21"/>
  <c r="BI260" i="21"/>
  <c r="BJ260" i="21"/>
  <c r="BK260" i="21"/>
  <c r="BL260" i="21"/>
  <c r="BM260" i="21"/>
  <c r="BN260" i="21"/>
  <c r="BO260" i="21"/>
  <c r="BP260" i="21"/>
  <c r="B261" i="21"/>
  <c r="C261" i="21"/>
  <c r="AB261" i="21"/>
  <c r="BA261" i="21"/>
  <c r="BB261" i="21"/>
  <c r="BC261" i="21"/>
  <c r="BD261" i="21"/>
  <c r="BE261" i="21"/>
  <c r="BF261" i="21"/>
  <c r="BG261" i="21"/>
  <c r="BH261" i="21"/>
  <c r="BI261" i="21"/>
  <c r="BJ261" i="21"/>
  <c r="BK261" i="21"/>
  <c r="BL261" i="21"/>
  <c r="BM261" i="21"/>
  <c r="BN261" i="21"/>
  <c r="BO261" i="21"/>
  <c r="BP261" i="21"/>
  <c r="B262" i="21"/>
  <c r="AB262" i="21" s="1"/>
  <c r="C262" i="21"/>
  <c r="BA262" i="21"/>
  <c r="BB262" i="21"/>
  <c r="BC262" i="21"/>
  <c r="BD262" i="21"/>
  <c r="BE262" i="21"/>
  <c r="BF262" i="21"/>
  <c r="BG262" i="21"/>
  <c r="BH262" i="21"/>
  <c r="BI262" i="21"/>
  <c r="BJ262" i="21"/>
  <c r="BK262" i="21"/>
  <c r="BL262" i="21"/>
  <c r="BM262" i="21"/>
  <c r="BN262" i="21"/>
  <c r="BO262" i="21"/>
  <c r="BP262" i="21"/>
  <c r="B263" i="21"/>
  <c r="AB263" i="21" s="1"/>
  <c r="C263" i="21"/>
  <c r="D263" i="21" s="1"/>
  <c r="AX263" i="21"/>
  <c r="BA263" i="21"/>
  <c r="BB263" i="21"/>
  <c r="BC263" i="21"/>
  <c r="BD263" i="21"/>
  <c r="BE263" i="21"/>
  <c r="BF263" i="21"/>
  <c r="BG263" i="21"/>
  <c r="BH263" i="21"/>
  <c r="BI263" i="21"/>
  <c r="BJ263" i="21"/>
  <c r="BK263" i="21"/>
  <c r="BL263" i="21"/>
  <c r="BM263" i="21"/>
  <c r="BN263" i="21"/>
  <c r="BO263" i="21"/>
  <c r="BP263" i="21"/>
  <c r="B264" i="21"/>
  <c r="AX264" i="21" s="1"/>
  <c r="C264" i="21"/>
  <c r="AC264" i="21"/>
  <c r="BA264" i="21"/>
  <c r="BB264" i="21"/>
  <c r="BC264" i="21"/>
  <c r="BD264" i="21"/>
  <c r="BE264" i="21"/>
  <c r="BF264" i="21"/>
  <c r="BG264" i="21"/>
  <c r="BH264" i="21"/>
  <c r="BI264" i="21"/>
  <c r="BJ264" i="21"/>
  <c r="BK264" i="21"/>
  <c r="BL264" i="21"/>
  <c r="BM264" i="21"/>
  <c r="BN264" i="21"/>
  <c r="BO264" i="21"/>
  <c r="BP264" i="21"/>
  <c r="B265" i="21"/>
  <c r="C265" i="21"/>
  <c r="AB265" i="21"/>
  <c r="BA265" i="21"/>
  <c r="AF265" i="21" s="1"/>
  <c r="BB265" i="21"/>
  <c r="BC265" i="21"/>
  <c r="BD265" i="21"/>
  <c r="BE265" i="21"/>
  <c r="BF265" i="21"/>
  <c r="BG265" i="21"/>
  <c r="BH265" i="21"/>
  <c r="BI265" i="21"/>
  <c r="BJ265" i="21"/>
  <c r="BK265" i="21"/>
  <c r="BL265" i="21"/>
  <c r="BM265" i="21"/>
  <c r="BN265" i="21"/>
  <c r="BO265" i="21"/>
  <c r="BP265" i="21"/>
  <c r="B266" i="21"/>
  <c r="C266" i="21"/>
  <c r="AB266" i="21"/>
  <c r="BA266" i="21"/>
  <c r="BB266" i="21"/>
  <c r="BC266" i="21"/>
  <c r="BD266" i="21"/>
  <c r="BE266" i="21"/>
  <c r="BF266" i="21"/>
  <c r="BG266" i="21"/>
  <c r="BH266" i="21"/>
  <c r="BI266" i="21"/>
  <c r="BJ266" i="21"/>
  <c r="BK266" i="21"/>
  <c r="BL266" i="21"/>
  <c r="BM266" i="21"/>
  <c r="BN266" i="21"/>
  <c r="BO266" i="21"/>
  <c r="BP266" i="21"/>
  <c r="B144" i="21"/>
  <c r="C144" i="21"/>
  <c r="AB144" i="21"/>
  <c r="BA144" i="21"/>
  <c r="AF144" i="21" s="1"/>
  <c r="BB144" i="21"/>
  <c r="BC144" i="21"/>
  <c r="BD144" i="21"/>
  <c r="BE144" i="21"/>
  <c r="BF144" i="21"/>
  <c r="BG144" i="21"/>
  <c r="BH144" i="21"/>
  <c r="BI144" i="21"/>
  <c r="BJ144" i="21"/>
  <c r="BK144" i="21"/>
  <c r="BL144" i="21"/>
  <c r="BM144" i="21"/>
  <c r="BN144" i="21"/>
  <c r="BO144" i="21"/>
  <c r="BP144" i="21"/>
  <c r="B145" i="21"/>
  <c r="C145" i="21"/>
  <c r="BA145" i="21"/>
  <c r="BB145" i="21"/>
  <c r="BC145" i="21"/>
  <c r="BD145" i="21"/>
  <c r="BE145" i="21"/>
  <c r="BF145" i="21"/>
  <c r="BG145" i="21"/>
  <c r="BH145" i="21"/>
  <c r="BI145" i="21"/>
  <c r="BJ145" i="21"/>
  <c r="BK145" i="21"/>
  <c r="BL145" i="21"/>
  <c r="BM145" i="21"/>
  <c r="BN145" i="21"/>
  <c r="BO145" i="21"/>
  <c r="BP145" i="21"/>
  <c r="B146" i="21"/>
  <c r="AC146" i="21" s="1"/>
  <c r="C146" i="21"/>
  <c r="AB146" i="21"/>
  <c r="BA146" i="21"/>
  <c r="BB146" i="21"/>
  <c r="BC146" i="21"/>
  <c r="BD146" i="21"/>
  <c r="BE146" i="21"/>
  <c r="BF146" i="21"/>
  <c r="BG146" i="21"/>
  <c r="BH146" i="21"/>
  <c r="BI146" i="21"/>
  <c r="BJ146" i="21"/>
  <c r="BK146" i="21"/>
  <c r="BL146" i="21"/>
  <c r="BM146" i="21"/>
  <c r="BN146" i="21"/>
  <c r="BO146" i="21"/>
  <c r="BP146" i="21"/>
  <c r="B147" i="21"/>
  <c r="AC147" i="21" s="1"/>
  <c r="C147" i="21"/>
  <c r="AB147" i="21"/>
  <c r="BA147" i="21"/>
  <c r="AF147" i="21" s="1"/>
  <c r="BB147" i="21"/>
  <c r="BC147" i="21"/>
  <c r="BD147" i="21"/>
  <c r="BE147" i="21"/>
  <c r="BF147" i="21"/>
  <c r="BG147" i="21"/>
  <c r="BH147" i="21"/>
  <c r="BI147" i="21"/>
  <c r="BJ147" i="21"/>
  <c r="BK147" i="21"/>
  <c r="BL147" i="21"/>
  <c r="BM147" i="21"/>
  <c r="BN147" i="21"/>
  <c r="BO147" i="21"/>
  <c r="BP147" i="21"/>
  <c r="B148" i="21"/>
  <c r="AB148" i="21" s="1"/>
  <c r="C148" i="21"/>
  <c r="BA148" i="21"/>
  <c r="BB148" i="21"/>
  <c r="BC148" i="21"/>
  <c r="BD148" i="21"/>
  <c r="BE148" i="21"/>
  <c r="BF148" i="21"/>
  <c r="BG148" i="21"/>
  <c r="BH148" i="21"/>
  <c r="BI148" i="21"/>
  <c r="BJ148" i="21"/>
  <c r="BK148" i="21"/>
  <c r="BL148" i="21"/>
  <c r="BM148" i="21"/>
  <c r="BN148" i="21"/>
  <c r="BO148" i="21"/>
  <c r="BP148" i="21"/>
  <c r="B149" i="21"/>
  <c r="AB149" i="21" s="1"/>
  <c r="C149" i="21"/>
  <c r="BA149" i="21"/>
  <c r="BB149" i="21"/>
  <c r="BC149" i="21"/>
  <c r="BD149" i="21"/>
  <c r="BE149" i="21"/>
  <c r="BF149" i="21"/>
  <c r="BG149" i="21"/>
  <c r="BH149" i="21"/>
  <c r="BI149" i="21"/>
  <c r="BJ149" i="21"/>
  <c r="BK149" i="21"/>
  <c r="BL149" i="21"/>
  <c r="BM149" i="21"/>
  <c r="BN149" i="21"/>
  <c r="BO149" i="21"/>
  <c r="BP149" i="21"/>
  <c r="B150" i="21"/>
  <c r="AB150" i="21" s="1"/>
  <c r="C150" i="21"/>
  <c r="AX150" i="21"/>
  <c r="BA150" i="21"/>
  <c r="BB150" i="21"/>
  <c r="BC150" i="21"/>
  <c r="BD150" i="21"/>
  <c r="BE150" i="21"/>
  <c r="BF150" i="21"/>
  <c r="BG150" i="21"/>
  <c r="BH150" i="21"/>
  <c r="BI150" i="21"/>
  <c r="BJ150" i="21"/>
  <c r="BK150" i="21"/>
  <c r="BL150" i="21"/>
  <c r="BM150" i="21"/>
  <c r="BN150" i="21"/>
  <c r="BO150" i="21"/>
  <c r="BP150" i="21"/>
  <c r="B151" i="21"/>
  <c r="AB151" i="21" s="1"/>
  <c r="C151" i="21"/>
  <c r="D151" i="21"/>
  <c r="AC151" i="21"/>
  <c r="BA151" i="21"/>
  <c r="BB151" i="21"/>
  <c r="BC151" i="21"/>
  <c r="BD151" i="21"/>
  <c r="BE151" i="21"/>
  <c r="BF151" i="21"/>
  <c r="BG151" i="21"/>
  <c r="BH151" i="21"/>
  <c r="BI151" i="21"/>
  <c r="BJ151" i="21"/>
  <c r="BK151" i="21"/>
  <c r="BL151" i="21"/>
  <c r="BM151" i="21"/>
  <c r="BN151" i="21"/>
  <c r="BO151" i="21"/>
  <c r="BP151" i="21"/>
  <c r="B152" i="21"/>
  <c r="AC152" i="21" s="1"/>
  <c r="C152" i="21"/>
  <c r="BA152" i="21"/>
  <c r="BB152" i="21"/>
  <c r="BC152" i="21"/>
  <c r="BD152" i="21"/>
  <c r="BE152" i="21"/>
  <c r="BF152" i="21"/>
  <c r="BG152" i="21"/>
  <c r="BH152" i="21"/>
  <c r="BI152" i="21"/>
  <c r="BJ152" i="21"/>
  <c r="BK152" i="21"/>
  <c r="BL152" i="21"/>
  <c r="BM152" i="21"/>
  <c r="BN152" i="21"/>
  <c r="BO152" i="21"/>
  <c r="BP152" i="21"/>
  <c r="B153" i="21"/>
  <c r="C153" i="21"/>
  <c r="BA153" i="21"/>
  <c r="BB153" i="21"/>
  <c r="BC153" i="21"/>
  <c r="BD153" i="21"/>
  <c r="BE153" i="21"/>
  <c r="BF153" i="21"/>
  <c r="BG153" i="21"/>
  <c r="BH153" i="21"/>
  <c r="BI153" i="21"/>
  <c r="BJ153" i="21"/>
  <c r="BK153" i="21"/>
  <c r="BL153" i="21"/>
  <c r="BM153" i="21"/>
  <c r="BN153" i="21"/>
  <c r="BO153" i="21"/>
  <c r="BP153" i="21"/>
  <c r="B154" i="21"/>
  <c r="AB154" i="21" s="1"/>
  <c r="C154" i="21"/>
  <c r="D154" i="21"/>
  <c r="AC154" i="21"/>
  <c r="BA154" i="21"/>
  <c r="BB154" i="21"/>
  <c r="BC154" i="21"/>
  <c r="BD154" i="21"/>
  <c r="BE154" i="21"/>
  <c r="BF154" i="21"/>
  <c r="BG154" i="21"/>
  <c r="BH154" i="21"/>
  <c r="BI154" i="21"/>
  <c r="BJ154" i="21"/>
  <c r="BK154" i="21"/>
  <c r="BL154" i="21"/>
  <c r="BM154" i="21"/>
  <c r="BN154" i="21"/>
  <c r="BO154" i="21"/>
  <c r="BP154" i="21"/>
  <c r="B155" i="21"/>
  <c r="D155" i="21" s="1"/>
  <c r="C155" i="21"/>
  <c r="AC155" i="21"/>
  <c r="AX155" i="21"/>
  <c r="BA155" i="21"/>
  <c r="BB155" i="21"/>
  <c r="BC155" i="21"/>
  <c r="BD155" i="21"/>
  <c r="BE155" i="21"/>
  <c r="BF155" i="21"/>
  <c r="BG155" i="21"/>
  <c r="BH155" i="21"/>
  <c r="BI155" i="21"/>
  <c r="BJ155" i="21"/>
  <c r="BK155" i="21"/>
  <c r="BL155" i="21"/>
  <c r="BM155" i="21"/>
  <c r="BN155" i="21"/>
  <c r="BO155" i="21"/>
  <c r="BP155" i="21"/>
  <c r="B156" i="21"/>
  <c r="C156" i="21"/>
  <c r="BA156" i="21"/>
  <c r="BB156" i="21"/>
  <c r="BC156" i="21"/>
  <c r="BD156" i="21"/>
  <c r="BE156" i="21"/>
  <c r="BF156" i="21"/>
  <c r="BG156" i="21"/>
  <c r="BH156" i="21"/>
  <c r="BI156" i="21"/>
  <c r="BJ156" i="21"/>
  <c r="BK156" i="21"/>
  <c r="BL156" i="21"/>
  <c r="BM156" i="21"/>
  <c r="BN156" i="21"/>
  <c r="BO156" i="21"/>
  <c r="BP156" i="21"/>
  <c r="B157" i="21"/>
  <c r="C157" i="21"/>
  <c r="BA157" i="21"/>
  <c r="BB157" i="21"/>
  <c r="BC157" i="21"/>
  <c r="BD157" i="21"/>
  <c r="BE157" i="21"/>
  <c r="BF157" i="21"/>
  <c r="BG157" i="21"/>
  <c r="BH157" i="21"/>
  <c r="BI157" i="21"/>
  <c r="BJ157" i="21"/>
  <c r="BK157" i="21"/>
  <c r="BL157" i="21"/>
  <c r="BM157" i="21"/>
  <c r="BN157" i="21"/>
  <c r="BO157" i="21"/>
  <c r="BP157" i="21"/>
  <c r="B158" i="21"/>
  <c r="C158" i="21"/>
  <c r="AB158" i="21"/>
  <c r="BA158" i="21"/>
  <c r="BB158" i="21"/>
  <c r="BC158" i="21"/>
  <c r="BD158" i="21"/>
  <c r="BE158" i="21"/>
  <c r="BF158" i="21"/>
  <c r="BG158" i="21"/>
  <c r="BH158" i="21"/>
  <c r="BI158" i="21"/>
  <c r="BJ158" i="21"/>
  <c r="BK158" i="21"/>
  <c r="BL158" i="21"/>
  <c r="BM158" i="21"/>
  <c r="BN158" i="21"/>
  <c r="BO158" i="21"/>
  <c r="BP158" i="21"/>
  <c r="B159" i="21"/>
  <c r="AB159" i="21" s="1"/>
  <c r="C159" i="21"/>
  <c r="BA159" i="21"/>
  <c r="BB159" i="21"/>
  <c r="BC159" i="21"/>
  <c r="BD159" i="21"/>
  <c r="BE159" i="21"/>
  <c r="BF159" i="21"/>
  <c r="BG159" i="21"/>
  <c r="BH159" i="21"/>
  <c r="BI159" i="21"/>
  <c r="BJ159" i="21"/>
  <c r="BK159" i="21"/>
  <c r="BL159" i="21"/>
  <c r="BM159" i="21"/>
  <c r="BN159" i="21"/>
  <c r="BO159" i="21"/>
  <c r="BP159" i="21"/>
  <c r="B160" i="21"/>
  <c r="AX160" i="21" s="1"/>
  <c r="C160" i="21"/>
  <c r="AC160" i="21"/>
  <c r="BA160" i="21"/>
  <c r="BB160" i="21"/>
  <c r="BC160" i="21"/>
  <c r="BD160" i="21"/>
  <c r="BE160" i="21"/>
  <c r="BF160" i="21"/>
  <c r="BG160" i="21"/>
  <c r="BH160" i="21"/>
  <c r="BI160" i="21"/>
  <c r="BJ160" i="21"/>
  <c r="BK160" i="21"/>
  <c r="BL160" i="21"/>
  <c r="BM160" i="21"/>
  <c r="BN160" i="21"/>
  <c r="BO160" i="21"/>
  <c r="BP160" i="21"/>
  <c r="B161" i="21"/>
  <c r="AX161" i="21" s="1"/>
  <c r="C161" i="21"/>
  <c r="D161" i="21"/>
  <c r="AB161" i="21"/>
  <c r="AC161" i="21"/>
  <c r="BA161" i="21"/>
  <c r="BB161" i="21"/>
  <c r="BC161" i="21"/>
  <c r="BD161" i="21"/>
  <c r="BE161" i="21"/>
  <c r="BF161" i="21"/>
  <c r="BG161" i="21"/>
  <c r="BH161" i="21"/>
  <c r="BI161" i="21"/>
  <c r="BJ161" i="21"/>
  <c r="BK161" i="21"/>
  <c r="BL161" i="21"/>
  <c r="BM161" i="21"/>
  <c r="BN161" i="21"/>
  <c r="BO161" i="21"/>
  <c r="BP161" i="21"/>
  <c r="B162" i="21"/>
  <c r="D162" i="21" s="1"/>
  <c r="C162" i="21"/>
  <c r="BA162" i="21"/>
  <c r="BB162" i="21"/>
  <c r="BC162" i="21"/>
  <c r="BD162" i="21"/>
  <c r="BE162" i="21"/>
  <c r="BF162" i="21"/>
  <c r="BG162" i="21"/>
  <c r="BH162" i="21"/>
  <c r="BI162" i="21"/>
  <c r="BJ162" i="21"/>
  <c r="BK162" i="21"/>
  <c r="BL162" i="21"/>
  <c r="BM162" i="21"/>
  <c r="BN162" i="21"/>
  <c r="BO162" i="21"/>
  <c r="BP162" i="21"/>
  <c r="B163" i="21"/>
  <c r="C163" i="21"/>
  <c r="AB163" i="21"/>
  <c r="AX163" i="21"/>
  <c r="BA163" i="21"/>
  <c r="BB163" i="21"/>
  <c r="BC163" i="21"/>
  <c r="BD163" i="21"/>
  <c r="BE163" i="21"/>
  <c r="BF163" i="21"/>
  <c r="BG163" i="21"/>
  <c r="BH163" i="21"/>
  <c r="BI163" i="21"/>
  <c r="BJ163" i="21"/>
  <c r="BK163" i="21"/>
  <c r="BL163" i="21"/>
  <c r="BM163" i="21"/>
  <c r="BN163" i="21"/>
  <c r="BO163" i="21"/>
  <c r="BP163" i="21"/>
  <c r="B164" i="21"/>
  <c r="C164" i="21"/>
  <c r="AC164" i="21"/>
  <c r="AX164" i="21"/>
  <c r="BA164" i="21"/>
  <c r="BB164" i="21"/>
  <c r="BC164" i="21"/>
  <c r="BD164" i="21"/>
  <c r="BE164" i="21"/>
  <c r="BF164" i="21"/>
  <c r="BG164" i="21"/>
  <c r="BH164" i="21"/>
  <c r="BI164" i="21"/>
  <c r="BJ164" i="21"/>
  <c r="BK164" i="21"/>
  <c r="BL164" i="21"/>
  <c r="BM164" i="21"/>
  <c r="BN164" i="21"/>
  <c r="BO164" i="21"/>
  <c r="BP164" i="21"/>
  <c r="B165" i="21"/>
  <c r="AB165" i="21" s="1"/>
  <c r="C165" i="21"/>
  <c r="BA165" i="21"/>
  <c r="BB165" i="21"/>
  <c r="BC165" i="21"/>
  <c r="BD165" i="21"/>
  <c r="BE165" i="21"/>
  <c r="BF165" i="21"/>
  <c r="BG165" i="21"/>
  <c r="BH165" i="21"/>
  <c r="BI165" i="21"/>
  <c r="BJ165" i="21"/>
  <c r="BK165" i="21"/>
  <c r="BL165" i="21"/>
  <c r="BM165" i="21"/>
  <c r="BN165" i="21"/>
  <c r="BO165" i="21"/>
  <c r="BP165" i="21"/>
  <c r="B166" i="21"/>
  <c r="AX166" i="21" s="1"/>
  <c r="C166" i="21"/>
  <c r="BA166" i="21"/>
  <c r="BB166" i="21"/>
  <c r="BC166" i="21"/>
  <c r="BD166" i="21"/>
  <c r="BE166" i="21"/>
  <c r="BF166" i="21"/>
  <c r="BG166" i="21"/>
  <c r="BH166" i="21"/>
  <c r="BI166" i="21"/>
  <c r="BJ166" i="21"/>
  <c r="BK166" i="21"/>
  <c r="BL166" i="21"/>
  <c r="BM166" i="21"/>
  <c r="BN166" i="21"/>
  <c r="BO166" i="21"/>
  <c r="BP166" i="21"/>
  <c r="B167" i="21"/>
  <c r="C167" i="21"/>
  <c r="AB167" i="21"/>
  <c r="AC167" i="21"/>
  <c r="AX167" i="21"/>
  <c r="BA167" i="21"/>
  <c r="BB167" i="21"/>
  <c r="BC167" i="21"/>
  <c r="BD167" i="21"/>
  <c r="BE167" i="21"/>
  <c r="BF167" i="21"/>
  <c r="BG167" i="21"/>
  <c r="BH167" i="21"/>
  <c r="BI167" i="21"/>
  <c r="BJ167" i="21"/>
  <c r="BK167" i="21"/>
  <c r="BL167" i="21"/>
  <c r="BM167" i="21"/>
  <c r="BN167" i="21"/>
  <c r="BO167" i="21"/>
  <c r="BP167" i="21"/>
  <c r="B168" i="21"/>
  <c r="D168" i="21" s="1"/>
  <c r="C168" i="21"/>
  <c r="AX168" i="21"/>
  <c r="BA168" i="21"/>
  <c r="BB168" i="21"/>
  <c r="BC168" i="21"/>
  <c r="BD168" i="21"/>
  <c r="BE168" i="21"/>
  <c r="BF168" i="21"/>
  <c r="BG168" i="21"/>
  <c r="BH168" i="21"/>
  <c r="BI168" i="21"/>
  <c r="BJ168" i="21"/>
  <c r="BK168" i="21"/>
  <c r="BL168" i="21"/>
  <c r="BM168" i="21"/>
  <c r="BN168" i="21"/>
  <c r="BO168" i="21"/>
  <c r="BP168" i="21"/>
  <c r="B169" i="21"/>
  <c r="AB169" i="21" s="1"/>
  <c r="C169" i="21"/>
  <c r="BA169" i="21"/>
  <c r="BB169" i="21"/>
  <c r="BC169" i="21"/>
  <c r="BD169" i="21"/>
  <c r="BE169" i="21"/>
  <c r="BF169" i="21"/>
  <c r="BG169" i="21"/>
  <c r="BH169" i="21"/>
  <c r="BI169" i="21"/>
  <c r="BJ169" i="21"/>
  <c r="BK169" i="21"/>
  <c r="BL169" i="21"/>
  <c r="BM169" i="21"/>
  <c r="BN169" i="21"/>
  <c r="BO169" i="21"/>
  <c r="BP169" i="21"/>
  <c r="B170" i="21"/>
  <c r="C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171" i="21"/>
  <c r="AX171" i="21" s="1"/>
  <c r="C171" i="21"/>
  <c r="D171" i="21"/>
  <c r="AB171" i="21"/>
  <c r="AC171" i="21"/>
  <c r="BA171" i="21"/>
  <c r="BB171" i="21"/>
  <c r="BC171" i="21"/>
  <c r="BD171" i="21"/>
  <c r="BE171" i="21"/>
  <c r="BF171" i="21"/>
  <c r="BG171" i="21"/>
  <c r="BH171" i="21"/>
  <c r="BI171" i="21"/>
  <c r="BJ171" i="21"/>
  <c r="BK171" i="21"/>
  <c r="BL171" i="21"/>
  <c r="BM171" i="21"/>
  <c r="BN171" i="21"/>
  <c r="BO171" i="21"/>
  <c r="BP171" i="21"/>
  <c r="B172" i="21"/>
  <c r="C172" i="21"/>
  <c r="BA172" i="21"/>
  <c r="AF172" i="21" s="1"/>
  <c r="BB172" i="21"/>
  <c r="BC172" i="21"/>
  <c r="BD172" i="21"/>
  <c r="BE172" i="21"/>
  <c r="BF172" i="21"/>
  <c r="BG172" i="21"/>
  <c r="BH172" i="21"/>
  <c r="BI172" i="21"/>
  <c r="BJ172" i="21"/>
  <c r="BK172" i="21"/>
  <c r="BL172" i="21"/>
  <c r="BM172" i="21"/>
  <c r="BN172" i="21"/>
  <c r="BO172" i="21"/>
  <c r="BP172" i="21"/>
  <c r="B173" i="21"/>
  <c r="AB173" i="21" s="1"/>
  <c r="C173" i="21"/>
  <c r="BA173" i="21"/>
  <c r="BB173" i="21"/>
  <c r="BC173" i="21"/>
  <c r="BD173" i="21"/>
  <c r="BE173" i="21"/>
  <c r="BF173" i="21"/>
  <c r="BG173" i="21"/>
  <c r="BH173" i="21"/>
  <c r="BI173" i="21"/>
  <c r="BJ173" i="21"/>
  <c r="BK173" i="21"/>
  <c r="BL173" i="21"/>
  <c r="BM173" i="21"/>
  <c r="BN173" i="21"/>
  <c r="BO173" i="21"/>
  <c r="BP173" i="21"/>
  <c r="B51" i="21"/>
  <c r="AX51" i="21" s="1"/>
  <c r="C51" i="21"/>
  <c r="D51" i="21"/>
  <c r="AB51" i="21"/>
  <c r="AC51" i="21"/>
  <c r="BA51" i="21"/>
  <c r="BB51" i="21"/>
  <c r="BC51" i="21"/>
  <c r="BD51" i="21"/>
  <c r="BE51" i="21"/>
  <c r="BF51" i="21"/>
  <c r="BG51" i="21"/>
  <c r="BH51" i="21"/>
  <c r="BI51" i="21"/>
  <c r="BJ51" i="21"/>
  <c r="BK51" i="21"/>
  <c r="BL51" i="21"/>
  <c r="BM51" i="21"/>
  <c r="BN51" i="21"/>
  <c r="BO51" i="21"/>
  <c r="BP51" i="21"/>
  <c r="B52" i="21"/>
  <c r="AB52" i="21" s="1"/>
  <c r="C52" i="21"/>
  <c r="BA52" i="21"/>
  <c r="BB52" i="21"/>
  <c r="BC52" i="21"/>
  <c r="BD52" i="21"/>
  <c r="BE52" i="21"/>
  <c r="BF52" i="21"/>
  <c r="BG52" i="21"/>
  <c r="BH52" i="21"/>
  <c r="BI52" i="21"/>
  <c r="BJ52" i="21"/>
  <c r="BK52" i="21"/>
  <c r="BL52" i="21"/>
  <c r="BM52" i="21"/>
  <c r="BN52" i="21"/>
  <c r="BO52" i="21"/>
  <c r="BP52" i="21"/>
  <c r="B53" i="21"/>
  <c r="C53" i="21"/>
  <c r="AB53" i="21"/>
  <c r="AX53" i="21"/>
  <c r="BA53" i="21"/>
  <c r="BB53" i="21"/>
  <c r="BC53" i="21"/>
  <c r="BD53" i="21"/>
  <c r="BE53" i="21"/>
  <c r="BF53" i="21"/>
  <c r="BG53" i="21"/>
  <c r="BH53" i="21"/>
  <c r="BI53" i="21"/>
  <c r="BJ53" i="21"/>
  <c r="BK53" i="21"/>
  <c r="BL53" i="21"/>
  <c r="BM53" i="21"/>
  <c r="BN53" i="21"/>
  <c r="BO53" i="21"/>
  <c r="BP53" i="21"/>
  <c r="B54" i="21"/>
  <c r="AX54" i="21" s="1"/>
  <c r="C54" i="21"/>
  <c r="D54" i="21"/>
  <c r="AB54" i="21"/>
  <c r="AC54" i="21"/>
  <c r="BA54" i="21"/>
  <c r="BB54" i="21"/>
  <c r="BC54" i="21"/>
  <c r="BD54" i="21"/>
  <c r="BE54" i="21"/>
  <c r="BF54" i="21"/>
  <c r="BG54" i="21"/>
  <c r="BH54" i="21"/>
  <c r="BI54" i="21"/>
  <c r="BJ54" i="21"/>
  <c r="BK54" i="21"/>
  <c r="BL54" i="21"/>
  <c r="BM54" i="21"/>
  <c r="BN54" i="21"/>
  <c r="BO54" i="21"/>
  <c r="BP54" i="21"/>
  <c r="B55" i="21"/>
  <c r="AX55" i="21" s="1"/>
  <c r="C55" i="21"/>
  <c r="BA55" i="21"/>
  <c r="BB55" i="21"/>
  <c r="BC55" i="21"/>
  <c r="BD55" i="21"/>
  <c r="BE55" i="21"/>
  <c r="BF55" i="21"/>
  <c r="BG55" i="21"/>
  <c r="BH55" i="21"/>
  <c r="BI55" i="21"/>
  <c r="BJ55" i="21"/>
  <c r="BK55" i="21"/>
  <c r="BL55" i="21"/>
  <c r="BM55" i="21"/>
  <c r="BN55" i="21"/>
  <c r="BO55" i="21"/>
  <c r="BP55" i="21"/>
  <c r="B56" i="21"/>
  <c r="C56" i="21"/>
  <c r="BA56" i="21"/>
  <c r="BB56" i="21"/>
  <c r="BC56" i="21"/>
  <c r="BD56" i="21"/>
  <c r="BE56" i="21"/>
  <c r="BF56" i="21"/>
  <c r="BG56" i="21"/>
  <c r="BH56" i="21"/>
  <c r="BI56" i="21"/>
  <c r="BJ56" i="21"/>
  <c r="BK56" i="21"/>
  <c r="BL56" i="21"/>
  <c r="BM56" i="21"/>
  <c r="BN56" i="21"/>
  <c r="BO56" i="21"/>
  <c r="BP56" i="21"/>
  <c r="B57" i="21"/>
  <c r="C57" i="21"/>
  <c r="BA57" i="21"/>
  <c r="BB57" i="21"/>
  <c r="BC57" i="21"/>
  <c r="BD57" i="21"/>
  <c r="BE57" i="21"/>
  <c r="BF57" i="21"/>
  <c r="BG57" i="21"/>
  <c r="BH57" i="21"/>
  <c r="BI57" i="21"/>
  <c r="BJ57" i="21"/>
  <c r="BK57" i="21"/>
  <c r="BL57" i="21"/>
  <c r="BM57" i="21"/>
  <c r="BN57" i="21"/>
  <c r="BO57" i="21"/>
  <c r="BP57" i="21"/>
  <c r="B58" i="21"/>
  <c r="C58" i="21"/>
  <c r="BA58" i="21"/>
  <c r="BB58" i="21"/>
  <c r="BC58" i="21"/>
  <c r="BD58" i="21"/>
  <c r="BE58" i="21"/>
  <c r="BF58" i="21"/>
  <c r="BG58" i="21"/>
  <c r="BH58" i="21"/>
  <c r="BI58" i="21"/>
  <c r="BJ58" i="21"/>
  <c r="BK58" i="21"/>
  <c r="BL58" i="21"/>
  <c r="BM58" i="21"/>
  <c r="BN58" i="21"/>
  <c r="BO58" i="21"/>
  <c r="BP58" i="21"/>
  <c r="B59" i="21"/>
  <c r="D59" i="21" s="1"/>
  <c r="C59" i="21"/>
  <c r="BA59" i="21"/>
  <c r="BB59" i="21"/>
  <c r="BC59" i="21"/>
  <c r="BD59" i="21"/>
  <c r="BE59" i="21"/>
  <c r="BF59" i="21"/>
  <c r="BG59" i="21"/>
  <c r="BH59" i="21"/>
  <c r="BI59" i="21"/>
  <c r="BJ59" i="21"/>
  <c r="BK59" i="21"/>
  <c r="BL59" i="21"/>
  <c r="BM59" i="21"/>
  <c r="BN59" i="21"/>
  <c r="BO59" i="21"/>
  <c r="BP59" i="21"/>
  <c r="B60" i="21"/>
  <c r="AB60" i="21" s="1"/>
  <c r="C60" i="21"/>
  <c r="BA60" i="21"/>
  <c r="BB60" i="21"/>
  <c r="BC60" i="21"/>
  <c r="BD60" i="21"/>
  <c r="BE60" i="21"/>
  <c r="BF60" i="21"/>
  <c r="BG60" i="21"/>
  <c r="BH60" i="21"/>
  <c r="BI60" i="21"/>
  <c r="BJ60" i="21"/>
  <c r="BK60" i="21"/>
  <c r="BL60" i="21"/>
  <c r="BM60" i="21"/>
  <c r="BN60" i="21"/>
  <c r="BO60" i="21"/>
  <c r="BP60" i="21"/>
  <c r="B61" i="21"/>
  <c r="AB61" i="21" s="1"/>
  <c r="C61" i="21"/>
  <c r="BA61" i="21"/>
  <c r="BB61" i="21"/>
  <c r="BC61" i="21"/>
  <c r="BD61" i="21"/>
  <c r="BE61" i="21"/>
  <c r="BF61" i="21"/>
  <c r="BG61" i="21"/>
  <c r="BH61" i="21"/>
  <c r="BI61" i="21"/>
  <c r="BJ61" i="21"/>
  <c r="BK61" i="21"/>
  <c r="BL61" i="21"/>
  <c r="BM61" i="21"/>
  <c r="BN61" i="21"/>
  <c r="BO61" i="21"/>
  <c r="BP61" i="21"/>
  <c r="B62" i="21"/>
  <c r="AB62" i="21" s="1"/>
  <c r="C62" i="21"/>
  <c r="AX62" i="21"/>
  <c r="BA62" i="21"/>
  <c r="BB62" i="21"/>
  <c r="BC62" i="21"/>
  <c r="BD62" i="21"/>
  <c r="BE62" i="21"/>
  <c r="BF62" i="21"/>
  <c r="BG62" i="21"/>
  <c r="BH62" i="21"/>
  <c r="BI62" i="21"/>
  <c r="BJ62" i="21"/>
  <c r="BK62" i="21"/>
  <c r="BL62" i="21"/>
  <c r="BM62" i="21"/>
  <c r="BN62" i="21"/>
  <c r="BO62" i="21"/>
  <c r="BP62" i="21"/>
  <c r="B63" i="21"/>
  <c r="AX63" i="21" s="1"/>
  <c r="C63" i="21"/>
  <c r="D63" i="21"/>
  <c r="AB63" i="21"/>
  <c r="AC63" i="21"/>
  <c r="BA63" i="21"/>
  <c r="BB63" i="21"/>
  <c r="BC63" i="21"/>
  <c r="BD63" i="21"/>
  <c r="BE63" i="21"/>
  <c r="BF63" i="21"/>
  <c r="BG63" i="21"/>
  <c r="BH63" i="21"/>
  <c r="BI63" i="21"/>
  <c r="BJ63" i="21"/>
  <c r="BK63" i="21"/>
  <c r="BL63" i="21"/>
  <c r="BM63" i="21"/>
  <c r="BN63" i="21"/>
  <c r="BO63" i="21"/>
  <c r="BP63" i="21"/>
  <c r="B64" i="21"/>
  <c r="AB64" i="21" s="1"/>
  <c r="C64" i="21"/>
  <c r="BA64" i="21"/>
  <c r="BB64" i="21"/>
  <c r="BC64" i="21"/>
  <c r="BD64" i="21"/>
  <c r="BE64" i="21"/>
  <c r="BF64" i="21"/>
  <c r="BG64" i="21"/>
  <c r="BH64" i="21"/>
  <c r="BI64" i="21"/>
  <c r="BJ64" i="21"/>
  <c r="BK64" i="21"/>
  <c r="BL64" i="21"/>
  <c r="BM64" i="21"/>
  <c r="BN64" i="21"/>
  <c r="BO64" i="21"/>
  <c r="BP64" i="21"/>
  <c r="B65" i="21"/>
  <c r="AC65" i="21" s="1"/>
  <c r="C65" i="21"/>
  <c r="BA65" i="21"/>
  <c r="BB65" i="21"/>
  <c r="BC65" i="21"/>
  <c r="BD65" i="21"/>
  <c r="BE65" i="21"/>
  <c r="BF65" i="21"/>
  <c r="BG65" i="21"/>
  <c r="BH65" i="21"/>
  <c r="BI65" i="21"/>
  <c r="BJ65" i="21"/>
  <c r="BK65" i="21"/>
  <c r="BL65" i="21"/>
  <c r="BM65" i="21"/>
  <c r="BN65" i="21"/>
  <c r="BO65" i="21"/>
  <c r="BP65" i="21"/>
  <c r="B66" i="21"/>
  <c r="D66" i="21" s="1"/>
  <c r="C66" i="21"/>
  <c r="AC66" i="21"/>
  <c r="AX66" i="21"/>
  <c r="BA66" i="21"/>
  <c r="BB66" i="21"/>
  <c r="BC66" i="21"/>
  <c r="BD66" i="21"/>
  <c r="BE66" i="21"/>
  <c r="BF66" i="21"/>
  <c r="BG66" i="21"/>
  <c r="BH66" i="21"/>
  <c r="BI66" i="21"/>
  <c r="BJ66" i="21"/>
  <c r="BK66" i="21"/>
  <c r="BL66" i="21"/>
  <c r="BM66" i="21"/>
  <c r="BN66" i="21"/>
  <c r="BO66" i="21"/>
  <c r="BP66" i="21"/>
  <c r="B67" i="21"/>
  <c r="AB67" i="21" s="1"/>
  <c r="C67" i="21"/>
  <c r="BA67" i="21"/>
  <c r="BB67" i="21"/>
  <c r="BC67" i="21"/>
  <c r="BD67" i="21"/>
  <c r="BE67" i="21"/>
  <c r="BF67" i="21"/>
  <c r="BG67" i="21"/>
  <c r="BH67" i="21"/>
  <c r="BI67" i="21"/>
  <c r="BJ67" i="21"/>
  <c r="AF67" i="21" s="1"/>
  <c r="BK67" i="21"/>
  <c r="BL67" i="21"/>
  <c r="BM67" i="21"/>
  <c r="BN67" i="21"/>
  <c r="BO67" i="21"/>
  <c r="BP67" i="21"/>
  <c r="B68" i="21"/>
  <c r="AB68" i="21" s="1"/>
  <c r="C68" i="21"/>
  <c r="BA68" i="21"/>
  <c r="BB68" i="21"/>
  <c r="BC68" i="21"/>
  <c r="BD68" i="21"/>
  <c r="BE68" i="21"/>
  <c r="BF68" i="21"/>
  <c r="BG68" i="21"/>
  <c r="BH68" i="21"/>
  <c r="BI68" i="21"/>
  <c r="BJ68" i="21"/>
  <c r="BK68" i="21"/>
  <c r="BL68" i="21"/>
  <c r="BM68" i="21"/>
  <c r="BN68" i="21"/>
  <c r="BO68" i="21"/>
  <c r="BP68" i="21"/>
  <c r="B69" i="21"/>
  <c r="C69" i="21"/>
  <c r="AB69" i="21"/>
  <c r="AC69" i="21"/>
  <c r="AX69" i="21"/>
  <c r="BA69" i="21"/>
  <c r="BB69" i="21"/>
  <c r="BC69" i="21"/>
  <c r="BD69" i="21"/>
  <c r="BE69" i="21"/>
  <c r="BF69" i="21"/>
  <c r="BG69" i="21"/>
  <c r="BH69" i="21"/>
  <c r="BI69" i="21"/>
  <c r="BJ69" i="21"/>
  <c r="BK69" i="21"/>
  <c r="BL69" i="21"/>
  <c r="BM69" i="21"/>
  <c r="BN69" i="21"/>
  <c r="BO69" i="21"/>
  <c r="BP69" i="21"/>
  <c r="B70" i="21"/>
  <c r="C70" i="21"/>
  <c r="AC70" i="21"/>
  <c r="AX70" i="21"/>
  <c r="BA70" i="21"/>
  <c r="BB70" i="21"/>
  <c r="BC70" i="21"/>
  <c r="BD70" i="21"/>
  <c r="BE70" i="21"/>
  <c r="BF70" i="21"/>
  <c r="BG70" i="21"/>
  <c r="BH70" i="21"/>
  <c r="BI70" i="21"/>
  <c r="BJ70" i="21"/>
  <c r="BK70" i="21"/>
  <c r="BL70" i="21"/>
  <c r="BM70" i="21"/>
  <c r="BN70" i="21"/>
  <c r="BO70" i="21"/>
  <c r="BP70" i="21"/>
  <c r="B71" i="21"/>
  <c r="C71" i="21"/>
  <c r="BA71" i="21"/>
  <c r="BB71" i="21"/>
  <c r="BC71" i="21"/>
  <c r="BD71" i="21"/>
  <c r="BE71" i="21"/>
  <c r="BF71" i="21"/>
  <c r="BG71" i="21"/>
  <c r="BH71" i="21"/>
  <c r="BI71" i="21"/>
  <c r="BJ71" i="21"/>
  <c r="BK71" i="21"/>
  <c r="BL71" i="21"/>
  <c r="BM71" i="21"/>
  <c r="BN71" i="21"/>
  <c r="BO71" i="21"/>
  <c r="BP71" i="21"/>
  <c r="B72" i="21"/>
  <c r="AB72" i="21" s="1"/>
  <c r="C72" i="21"/>
  <c r="BA72" i="21"/>
  <c r="BB72" i="21"/>
  <c r="BC72" i="21"/>
  <c r="BD72" i="21"/>
  <c r="BE72" i="21"/>
  <c r="BF72" i="21"/>
  <c r="BG72" i="21"/>
  <c r="BH72" i="21"/>
  <c r="BI72" i="21"/>
  <c r="BJ72" i="21"/>
  <c r="BK72" i="21"/>
  <c r="BL72" i="21"/>
  <c r="BM72" i="21"/>
  <c r="BN72" i="21"/>
  <c r="BO72" i="21"/>
  <c r="BP72" i="21"/>
  <c r="B73" i="21"/>
  <c r="C73" i="21"/>
  <c r="D73" i="21"/>
  <c r="AB73" i="21"/>
  <c r="AC73" i="21"/>
  <c r="AX73" i="21"/>
  <c r="BA73" i="21"/>
  <c r="BB73" i="21"/>
  <c r="BC73" i="21"/>
  <c r="BD73" i="21"/>
  <c r="BE73" i="21"/>
  <c r="BF73" i="21"/>
  <c r="BG73" i="21"/>
  <c r="BH73" i="21"/>
  <c r="BI73" i="21"/>
  <c r="BJ73" i="21"/>
  <c r="BK73" i="21"/>
  <c r="BL73" i="21"/>
  <c r="BM73" i="21"/>
  <c r="BN73" i="21"/>
  <c r="BO73" i="21"/>
  <c r="BP73" i="21"/>
  <c r="B74" i="21"/>
  <c r="AB74" i="21" s="1"/>
  <c r="C74" i="21"/>
  <c r="BA74" i="21"/>
  <c r="BB74" i="21"/>
  <c r="BC74" i="21"/>
  <c r="BD74" i="21"/>
  <c r="BE74" i="21"/>
  <c r="BF74" i="21"/>
  <c r="BG74" i="21"/>
  <c r="BH74" i="21"/>
  <c r="BI74" i="21"/>
  <c r="BJ74" i="21"/>
  <c r="BK74" i="21"/>
  <c r="BL74" i="21"/>
  <c r="BM74" i="21"/>
  <c r="BN74" i="21"/>
  <c r="BO74" i="21"/>
  <c r="BP74" i="21"/>
  <c r="B75" i="21"/>
  <c r="AB75" i="21" s="1"/>
  <c r="C75" i="21"/>
  <c r="AX75" i="21"/>
  <c r="BA75" i="21"/>
  <c r="BB75" i="21"/>
  <c r="BC75" i="21"/>
  <c r="BD75" i="21"/>
  <c r="BE75" i="21"/>
  <c r="BF75" i="21"/>
  <c r="BG75" i="21"/>
  <c r="BH75" i="21"/>
  <c r="BI75" i="21"/>
  <c r="BJ75" i="21"/>
  <c r="BK75" i="21"/>
  <c r="BL75" i="21"/>
  <c r="BM75" i="21"/>
  <c r="BN75" i="21"/>
  <c r="BO75" i="21"/>
  <c r="BP75" i="21"/>
  <c r="B76" i="21"/>
  <c r="AB76" i="21" s="1"/>
  <c r="C76" i="21"/>
  <c r="BA76" i="21"/>
  <c r="BB76" i="21"/>
  <c r="BC76" i="21"/>
  <c r="BD76" i="21"/>
  <c r="BE76" i="21"/>
  <c r="BF76" i="21"/>
  <c r="BG76" i="21"/>
  <c r="BH76" i="21"/>
  <c r="BI76" i="21"/>
  <c r="BJ76" i="21"/>
  <c r="BK76" i="21"/>
  <c r="BL76" i="21"/>
  <c r="BM76" i="21"/>
  <c r="BN76" i="21"/>
  <c r="BO76" i="21"/>
  <c r="BP76" i="21"/>
  <c r="B77" i="21"/>
  <c r="C77" i="21"/>
  <c r="BA77" i="21"/>
  <c r="BB77" i="21"/>
  <c r="BC77" i="21"/>
  <c r="BD77" i="21"/>
  <c r="BE77" i="21"/>
  <c r="BF77" i="21"/>
  <c r="BG77" i="21"/>
  <c r="BH77" i="21"/>
  <c r="BI77" i="21"/>
  <c r="BJ77" i="21"/>
  <c r="BK77" i="21"/>
  <c r="BL77" i="21"/>
  <c r="BM77" i="21"/>
  <c r="BN77" i="21"/>
  <c r="BO77" i="21"/>
  <c r="BP77" i="21"/>
  <c r="B78" i="21"/>
  <c r="AB78" i="21" s="1"/>
  <c r="C78" i="21"/>
  <c r="BA78" i="21"/>
  <c r="BB78" i="21"/>
  <c r="BC78" i="21"/>
  <c r="BD78" i="21"/>
  <c r="BE78" i="21"/>
  <c r="BF78" i="21"/>
  <c r="BG78" i="21"/>
  <c r="BH78" i="21"/>
  <c r="BI78" i="21"/>
  <c r="BJ78" i="21"/>
  <c r="BK78" i="21"/>
  <c r="BL78" i="21"/>
  <c r="BM78" i="21"/>
  <c r="BN78" i="21"/>
  <c r="BO78" i="21"/>
  <c r="BP78" i="21"/>
  <c r="B79" i="21"/>
  <c r="AB79" i="21" s="1"/>
  <c r="C79" i="21"/>
  <c r="BA79" i="21"/>
  <c r="BB79" i="21"/>
  <c r="BC79" i="21"/>
  <c r="BD79" i="21"/>
  <c r="BE79" i="21"/>
  <c r="BF79" i="21"/>
  <c r="BG79" i="21"/>
  <c r="BH79" i="21"/>
  <c r="BI79" i="21"/>
  <c r="BJ79" i="21"/>
  <c r="BK79" i="21"/>
  <c r="BL79" i="21"/>
  <c r="BM79" i="21"/>
  <c r="BN79" i="21"/>
  <c r="BO79" i="21"/>
  <c r="BP79" i="21"/>
  <c r="B80" i="21"/>
  <c r="AX80" i="21" s="1"/>
  <c r="C80" i="21"/>
  <c r="BA80" i="21"/>
  <c r="BB80" i="21"/>
  <c r="BC80" i="21"/>
  <c r="BD80" i="21"/>
  <c r="BE80" i="21"/>
  <c r="BF80" i="21"/>
  <c r="BG80" i="21"/>
  <c r="BH80" i="21"/>
  <c r="BI80" i="21"/>
  <c r="BJ80" i="21"/>
  <c r="BK80" i="21"/>
  <c r="BL80" i="21"/>
  <c r="BM80" i="21"/>
  <c r="BN80" i="21"/>
  <c r="BO80" i="21"/>
  <c r="BP80" i="21"/>
  <c r="D194" i="37" l="1"/>
  <c r="F50" i="20"/>
  <c r="G47" i="20"/>
  <c r="I47" i="20" s="1"/>
  <c r="K195" i="20"/>
  <c r="F208" i="37"/>
  <c r="G203" i="37"/>
  <c r="I203" i="37" s="1"/>
  <c r="K193" i="20"/>
  <c r="H182" i="37"/>
  <c r="K50" i="20"/>
  <c r="J208" i="20"/>
  <c r="G187" i="20"/>
  <c r="I187" i="20" s="1"/>
  <c r="J208" i="37"/>
  <c r="G192" i="37"/>
  <c r="I192" i="37" s="1"/>
  <c r="G182" i="37"/>
  <c r="I182" i="37" s="1"/>
  <c r="L181" i="20"/>
  <c r="K197" i="20"/>
  <c r="K186" i="20"/>
  <c r="H181" i="20"/>
  <c r="K194" i="37"/>
  <c r="K203" i="20"/>
  <c r="F181" i="20"/>
  <c r="K203" i="37"/>
  <c r="H194" i="37"/>
  <c r="J192" i="37"/>
  <c r="H186" i="37"/>
  <c r="K207" i="20"/>
  <c r="J207" i="20"/>
  <c r="K199" i="20"/>
  <c r="F197" i="20"/>
  <c r="G195" i="20"/>
  <c r="I195" i="20" s="1"/>
  <c r="G186" i="20"/>
  <c r="I186" i="20" s="1"/>
  <c r="K208" i="37"/>
  <c r="D208" i="37"/>
  <c r="E208" i="20"/>
  <c r="G207" i="20"/>
  <c r="I207" i="20" s="1"/>
  <c r="G192" i="20"/>
  <c r="I192" i="20" s="1"/>
  <c r="G209" i="37"/>
  <c r="I209" i="37" s="1"/>
  <c r="K198" i="37"/>
  <c r="K209" i="20"/>
  <c r="F207" i="20"/>
  <c r="E192" i="20"/>
  <c r="E209" i="37"/>
  <c r="H208" i="37"/>
  <c r="E198" i="37"/>
  <c r="L41" i="20"/>
  <c r="E52" i="20"/>
  <c r="K41" i="20"/>
  <c r="E207" i="20"/>
  <c r="G200" i="20"/>
  <c r="I200" i="20" s="1"/>
  <c r="G191" i="20"/>
  <c r="I191" i="20" s="1"/>
  <c r="L182" i="20"/>
  <c r="K195" i="37"/>
  <c r="L186" i="37"/>
  <c r="G186" i="37"/>
  <c r="I186" i="37" s="1"/>
  <c r="L182" i="37"/>
  <c r="E182" i="37"/>
  <c r="J180" i="37"/>
  <c r="J191" i="20"/>
  <c r="H41" i="20"/>
  <c r="K62" i="37"/>
  <c r="L210" i="20"/>
  <c r="L207" i="20"/>
  <c r="H207" i="20"/>
  <c r="K204" i="20"/>
  <c r="E200" i="20"/>
  <c r="G194" i="20"/>
  <c r="I194" i="20" s="1"/>
  <c r="J192" i="20"/>
  <c r="L191" i="20"/>
  <c r="F191" i="20"/>
  <c r="K185" i="20"/>
  <c r="K182" i="20"/>
  <c r="L180" i="20"/>
  <c r="J209" i="37"/>
  <c r="L208" i="37"/>
  <c r="G208" i="37"/>
  <c r="I208" i="37" s="1"/>
  <c r="K207" i="37"/>
  <c r="K202" i="37"/>
  <c r="G195" i="37"/>
  <c r="I195" i="37" s="1"/>
  <c r="K191" i="37"/>
  <c r="K186" i="37"/>
  <c r="F186" i="37"/>
  <c r="K182" i="37"/>
  <c r="H180" i="37"/>
  <c r="E41" i="20"/>
  <c r="G64" i="37"/>
  <c r="I64" i="37" s="1"/>
  <c r="G62" i="37"/>
  <c r="I62" i="37" s="1"/>
  <c r="H47" i="37"/>
  <c r="D210" i="20"/>
  <c r="F204" i="20"/>
  <c r="K191" i="20"/>
  <c r="G185" i="20"/>
  <c r="I185" i="20" s="1"/>
  <c r="H183" i="20"/>
  <c r="G180" i="20"/>
  <c r="I180" i="20" s="1"/>
  <c r="J186" i="37"/>
  <c r="E186" i="37"/>
  <c r="D205" i="20"/>
  <c r="F205" i="20"/>
  <c r="J205" i="20"/>
  <c r="K205" i="20"/>
  <c r="G206" i="37"/>
  <c r="I206" i="37" s="1"/>
  <c r="F206" i="37"/>
  <c r="K206" i="37"/>
  <c r="K202" i="20"/>
  <c r="G202" i="20"/>
  <c r="I202" i="20" s="1"/>
  <c r="D196" i="20"/>
  <c r="F196" i="20"/>
  <c r="K196" i="20"/>
  <c r="D189" i="20"/>
  <c r="J189" i="20"/>
  <c r="F189" i="20"/>
  <c r="G189" i="20"/>
  <c r="I189" i="20" s="1"/>
  <c r="K189" i="20"/>
  <c r="D204" i="37"/>
  <c r="G204" i="37"/>
  <c r="I204" i="37" s="1"/>
  <c r="K204" i="37"/>
  <c r="H188" i="37"/>
  <c r="G188" i="37"/>
  <c r="I188" i="37" s="1"/>
  <c r="L188" i="37"/>
  <c r="G66" i="37"/>
  <c r="I66" i="37" s="1"/>
  <c r="L66" i="37"/>
  <c r="D199" i="20"/>
  <c r="H199" i="20"/>
  <c r="L199" i="20"/>
  <c r="E199" i="20"/>
  <c r="F199" i="20"/>
  <c r="J199" i="20"/>
  <c r="D47" i="20"/>
  <c r="D41" i="20"/>
  <c r="G203" i="20"/>
  <c r="I203" i="20" s="1"/>
  <c r="K201" i="20"/>
  <c r="F187" i="20"/>
  <c r="E187" i="20"/>
  <c r="D184" i="20"/>
  <c r="K184" i="20"/>
  <c r="E181" i="20"/>
  <c r="D181" i="20"/>
  <c r="J181" i="20"/>
  <c r="D180" i="20"/>
  <c r="E194" i="37"/>
  <c r="G194" i="37"/>
  <c r="I194" i="37" s="1"/>
  <c r="L194" i="37"/>
  <c r="D190" i="37"/>
  <c r="G190" i="37"/>
  <c r="I190" i="37" s="1"/>
  <c r="K187" i="37"/>
  <c r="D205" i="37"/>
  <c r="K205" i="37"/>
  <c r="D197" i="37"/>
  <c r="K197" i="37"/>
  <c r="D193" i="37"/>
  <c r="K193" i="37"/>
  <c r="G41" i="20"/>
  <c r="I41" i="20" s="1"/>
  <c r="G208" i="20"/>
  <c r="I208" i="20" s="1"/>
  <c r="J200" i="20"/>
  <c r="J197" i="20"/>
  <c r="D191" i="20"/>
  <c r="H191" i="20"/>
  <c r="D182" i="20"/>
  <c r="G182" i="20"/>
  <c r="I182" i="20" s="1"/>
  <c r="G181" i="20"/>
  <c r="I181" i="20" s="1"/>
  <c r="K180" i="20"/>
  <c r="G198" i="37"/>
  <c r="I198" i="37" s="1"/>
  <c r="E195" i="37"/>
  <c r="J195" i="37"/>
  <c r="F194" i="37"/>
  <c r="F183" i="37"/>
  <c r="E183" i="37"/>
  <c r="F182" i="37"/>
  <c r="J182" i="37"/>
  <c r="K181" i="37"/>
  <c r="D180" i="37"/>
  <c r="L64" i="20"/>
  <c r="J209" i="20"/>
  <c r="K208" i="20"/>
  <c r="F208" i="20"/>
  <c r="G205" i="20"/>
  <c r="I205" i="20" s="1"/>
  <c r="J204" i="20"/>
  <c r="E204" i="20"/>
  <c r="J203" i="20"/>
  <c r="F203" i="20"/>
  <c r="J201" i="20"/>
  <c r="K200" i="20"/>
  <c r="F200" i="20"/>
  <c r="G197" i="20"/>
  <c r="I197" i="20" s="1"/>
  <c r="J196" i="20"/>
  <c r="E196" i="20"/>
  <c r="J195" i="20"/>
  <c r="F195" i="20"/>
  <c r="K194" i="20"/>
  <c r="J193" i="20"/>
  <c r="K192" i="20"/>
  <c r="F192" i="20"/>
  <c r="G188" i="20"/>
  <c r="I188" i="20" s="1"/>
  <c r="L187" i="20"/>
  <c r="H187" i="20"/>
  <c r="D187" i="20"/>
  <c r="F185" i="20"/>
  <c r="J184" i="20"/>
  <c r="F184" i="20"/>
  <c r="L183" i="20"/>
  <c r="G183" i="20"/>
  <c r="I183" i="20" s="1"/>
  <c r="K209" i="37"/>
  <c r="F209" i="37"/>
  <c r="J205" i="37"/>
  <c r="E205" i="37"/>
  <c r="J204" i="37"/>
  <c r="F204" i="37"/>
  <c r="L203" i="37"/>
  <c r="D203" i="37"/>
  <c r="G201" i="37"/>
  <c r="I201" i="37" s="1"/>
  <c r="J200" i="37"/>
  <c r="K199" i="37"/>
  <c r="L198" i="37"/>
  <c r="H198" i="37"/>
  <c r="D198" i="37"/>
  <c r="H197" i="37"/>
  <c r="J196" i="37"/>
  <c r="H193" i="37"/>
  <c r="L192" i="37"/>
  <c r="L190" i="37"/>
  <c r="K65" i="20"/>
  <c r="K64" i="20"/>
  <c r="G209" i="20"/>
  <c r="I209" i="20" s="1"/>
  <c r="E203" i="20"/>
  <c r="G201" i="20"/>
  <c r="I201" i="20" s="1"/>
  <c r="E195" i="20"/>
  <c r="G193" i="20"/>
  <c r="I193" i="20" s="1"/>
  <c r="K190" i="20"/>
  <c r="K188" i="20"/>
  <c r="F188" i="20"/>
  <c r="E184" i="20"/>
  <c r="K183" i="20"/>
  <c r="E183" i="20"/>
  <c r="K210" i="37"/>
  <c r="E204" i="37"/>
  <c r="K201" i="37"/>
  <c r="F201" i="37"/>
  <c r="H200" i="37"/>
  <c r="G199" i="37"/>
  <c r="I199" i="37" s="1"/>
  <c r="G197" i="37"/>
  <c r="I197" i="37" s="1"/>
  <c r="H196" i="37"/>
  <c r="G193" i="37"/>
  <c r="I193" i="37" s="1"/>
  <c r="E192" i="37"/>
  <c r="F192" i="37"/>
  <c r="K192" i="37"/>
  <c r="E190" i="37"/>
  <c r="F190" i="37"/>
  <c r="J190" i="37"/>
  <c r="F187" i="37"/>
  <c r="G187" i="37"/>
  <c r="I187" i="37" s="1"/>
  <c r="E184" i="37"/>
  <c r="D184" i="37"/>
  <c r="J184" i="37"/>
  <c r="F184" i="37"/>
  <c r="K184" i="37"/>
  <c r="G184" i="37"/>
  <c r="I184" i="37" s="1"/>
  <c r="L184" i="37"/>
  <c r="H67" i="20"/>
  <c r="G65" i="20"/>
  <c r="I65" i="20" s="1"/>
  <c r="D64" i="20"/>
  <c r="K41" i="37"/>
  <c r="G204" i="20"/>
  <c r="I204" i="20" s="1"/>
  <c r="L203" i="20"/>
  <c r="H203" i="20"/>
  <c r="F201" i="20"/>
  <c r="G196" i="20"/>
  <c r="I196" i="20" s="1"/>
  <c r="L195" i="20"/>
  <c r="H195" i="20"/>
  <c r="F193" i="20"/>
  <c r="G190" i="20"/>
  <c r="I190" i="20" s="1"/>
  <c r="J188" i="20"/>
  <c r="E188" i="20"/>
  <c r="J187" i="20"/>
  <c r="J185" i="20"/>
  <c r="L184" i="20"/>
  <c r="H184" i="20"/>
  <c r="D183" i="20"/>
  <c r="J210" i="37"/>
  <c r="G205" i="37"/>
  <c r="I205" i="37" s="1"/>
  <c r="L204" i="37"/>
  <c r="H204" i="37"/>
  <c r="H203" i="37"/>
  <c r="J201" i="37"/>
  <c r="E201" i="37"/>
  <c r="D200" i="37"/>
  <c r="F199" i="37"/>
  <c r="J198" i="37"/>
  <c r="L197" i="37"/>
  <c r="E197" i="37"/>
  <c r="D196" i="37"/>
  <c r="H192" i="37"/>
  <c r="H190" i="37"/>
  <c r="G189" i="37"/>
  <c r="I189" i="37" s="1"/>
  <c r="E189" i="37"/>
  <c r="K189" i="37"/>
  <c r="E188" i="37"/>
  <c r="D188" i="37"/>
  <c r="J188" i="37"/>
  <c r="F188" i="37"/>
  <c r="K188" i="37"/>
  <c r="E193" i="37"/>
  <c r="L193" i="37"/>
  <c r="E191" i="37"/>
  <c r="L180" i="37"/>
  <c r="G180" i="37"/>
  <c r="I180" i="37" s="1"/>
  <c r="G183" i="37"/>
  <c r="I183" i="37" s="1"/>
  <c r="K180" i="37"/>
  <c r="F180" i="37"/>
  <c r="E210" i="20"/>
  <c r="F210" i="20"/>
  <c r="J210" i="20"/>
  <c r="H210" i="20"/>
  <c r="D209" i="20"/>
  <c r="H209" i="20"/>
  <c r="L209" i="20"/>
  <c r="E209" i="20"/>
  <c r="K206" i="20"/>
  <c r="D202" i="20"/>
  <c r="H202" i="20"/>
  <c r="L202" i="20"/>
  <c r="E202" i="20"/>
  <c r="F202" i="20"/>
  <c r="J202" i="20"/>
  <c r="K198" i="20"/>
  <c r="G210" i="20"/>
  <c r="I210" i="20" s="1"/>
  <c r="D206" i="20"/>
  <c r="H206" i="20"/>
  <c r="L206" i="20"/>
  <c r="E206" i="20"/>
  <c r="F206" i="20"/>
  <c r="J206" i="20"/>
  <c r="D198" i="20"/>
  <c r="H198" i="20"/>
  <c r="L198" i="20"/>
  <c r="E198" i="20"/>
  <c r="F198" i="20"/>
  <c r="J198" i="20"/>
  <c r="L208" i="20"/>
  <c r="H208" i="20"/>
  <c r="E205" i="20"/>
  <c r="L204" i="20"/>
  <c r="H204" i="20"/>
  <c r="E201" i="20"/>
  <c r="L200" i="20"/>
  <c r="H200" i="20"/>
  <c r="E197" i="20"/>
  <c r="L196" i="20"/>
  <c r="H196" i="20"/>
  <c r="J194" i="20"/>
  <c r="F194" i="20"/>
  <c r="E193" i="20"/>
  <c r="L192" i="20"/>
  <c r="H192" i="20"/>
  <c r="J190" i="20"/>
  <c r="F190" i="20"/>
  <c r="E189" i="20"/>
  <c r="L188" i="20"/>
  <c r="H188" i="20"/>
  <c r="J186" i="20"/>
  <c r="F186" i="20"/>
  <c r="E185" i="20"/>
  <c r="J182" i="20"/>
  <c r="F182" i="20"/>
  <c r="G210" i="37"/>
  <c r="I210" i="37" s="1"/>
  <c r="H207" i="37"/>
  <c r="D206" i="37"/>
  <c r="H206" i="37"/>
  <c r="L206" i="37"/>
  <c r="E206" i="37"/>
  <c r="F202" i="37"/>
  <c r="J202" i="37"/>
  <c r="D202" i="37"/>
  <c r="H202" i="37"/>
  <c r="L202" i="37"/>
  <c r="E202" i="37"/>
  <c r="L205" i="20"/>
  <c r="H205" i="20"/>
  <c r="L201" i="20"/>
  <c r="H201" i="20"/>
  <c r="L197" i="20"/>
  <c r="H197" i="20"/>
  <c r="E194" i="20"/>
  <c r="L193" i="20"/>
  <c r="H193" i="20"/>
  <c r="E190" i="20"/>
  <c r="L189" i="20"/>
  <c r="H189" i="20"/>
  <c r="E186" i="20"/>
  <c r="L185" i="20"/>
  <c r="H185" i="20"/>
  <c r="J183" i="20"/>
  <c r="E182" i="20"/>
  <c r="E180" i="20"/>
  <c r="F180" i="20"/>
  <c r="J180" i="20"/>
  <c r="G207" i="37"/>
  <c r="I207" i="37" s="1"/>
  <c r="J206" i="37"/>
  <c r="L194" i="20"/>
  <c r="H194" i="20"/>
  <c r="L190" i="20"/>
  <c r="H190" i="20"/>
  <c r="L186" i="20"/>
  <c r="H186" i="20"/>
  <c r="D210" i="37"/>
  <c r="H210" i="37"/>
  <c r="L210" i="37"/>
  <c r="E210" i="37"/>
  <c r="L207" i="37"/>
  <c r="E207" i="37"/>
  <c r="F207" i="37"/>
  <c r="J207" i="37"/>
  <c r="L209" i="37"/>
  <c r="H209" i="37"/>
  <c r="L205" i="37"/>
  <c r="H205" i="37"/>
  <c r="J203" i="37"/>
  <c r="F203" i="37"/>
  <c r="L201" i="37"/>
  <c r="H201" i="37"/>
  <c r="L200" i="37"/>
  <c r="G200" i="37"/>
  <c r="I200" i="37" s="1"/>
  <c r="J199" i="37"/>
  <c r="L196" i="37"/>
  <c r="G196" i="37"/>
  <c r="I196" i="37" s="1"/>
  <c r="K185" i="37"/>
  <c r="K200" i="37"/>
  <c r="F200" i="37"/>
  <c r="D199" i="37"/>
  <c r="H199" i="37"/>
  <c r="L199" i="37"/>
  <c r="F197" i="37"/>
  <c r="J197" i="37"/>
  <c r="K196" i="37"/>
  <c r="F196" i="37"/>
  <c r="D195" i="37"/>
  <c r="H195" i="37"/>
  <c r="L195" i="37"/>
  <c r="F193" i="37"/>
  <c r="J193" i="37"/>
  <c r="D181" i="37"/>
  <c r="H181" i="37"/>
  <c r="L181" i="37"/>
  <c r="E181" i="37"/>
  <c r="F181" i="37"/>
  <c r="J181" i="37"/>
  <c r="D185" i="37"/>
  <c r="H185" i="37"/>
  <c r="L185" i="37"/>
  <c r="E185" i="37"/>
  <c r="F185" i="37"/>
  <c r="J185" i="37"/>
  <c r="F191" i="37"/>
  <c r="J191" i="37"/>
  <c r="D191" i="37"/>
  <c r="H191" i="37"/>
  <c r="L191" i="37"/>
  <c r="D189" i="37"/>
  <c r="H189" i="37"/>
  <c r="L189" i="37"/>
  <c r="F189" i="37"/>
  <c r="J189" i="37"/>
  <c r="L187" i="37"/>
  <c r="H187" i="37"/>
  <c r="D187" i="37"/>
  <c r="L183" i="37"/>
  <c r="H183" i="37"/>
  <c r="D183" i="37"/>
  <c r="J187" i="37"/>
  <c r="J183" i="37"/>
  <c r="E43" i="37"/>
  <c r="H43" i="37"/>
  <c r="K67" i="37"/>
  <c r="L67" i="37"/>
  <c r="F53" i="20"/>
  <c r="H53" i="20"/>
  <c r="E47" i="20"/>
  <c r="K47" i="20"/>
  <c r="D65" i="37"/>
  <c r="K65" i="37"/>
  <c r="L43" i="20"/>
  <c r="J38" i="20"/>
  <c r="G65" i="37"/>
  <c r="I65" i="37" s="1"/>
  <c r="H59" i="37"/>
  <c r="K57" i="37"/>
  <c r="H55" i="37"/>
  <c r="K53" i="37"/>
  <c r="H51" i="37"/>
  <c r="K49" i="37"/>
  <c r="K45" i="37"/>
  <c r="K66" i="20"/>
  <c r="H64" i="20"/>
  <c r="L53" i="20"/>
  <c r="G53" i="20"/>
  <c r="I53" i="20" s="1"/>
  <c r="K52" i="20"/>
  <c r="K49" i="20"/>
  <c r="G43" i="20"/>
  <c r="I43" i="20" s="1"/>
  <c r="H40" i="20"/>
  <c r="G38" i="20"/>
  <c r="I38" i="20" s="1"/>
  <c r="G57" i="37"/>
  <c r="I57" i="37" s="1"/>
  <c r="G53" i="37"/>
  <c r="I53" i="37" s="1"/>
  <c r="G49" i="37"/>
  <c r="I49" i="37" s="1"/>
  <c r="G45" i="37"/>
  <c r="I45" i="37" s="1"/>
  <c r="G41" i="37"/>
  <c r="I41" i="37" s="1"/>
  <c r="J67" i="20"/>
  <c r="J66" i="20"/>
  <c r="E64" i="20"/>
  <c r="K62" i="20"/>
  <c r="K53" i="20"/>
  <c r="E53" i="20"/>
  <c r="H52" i="20"/>
  <c r="D43" i="20"/>
  <c r="H60" i="37"/>
  <c r="G58" i="37"/>
  <c r="I58" i="37" s="1"/>
  <c r="G54" i="37"/>
  <c r="I54" i="37" s="1"/>
  <c r="G50" i="37"/>
  <c r="I50" i="37" s="1"/>
  <c r="G46" i="37"/>
  <c r="I46" i="37" s="1"/>
  <c r="G42" i="37"/>
  <c r="I42" i="37" s="1"/>
  <c r="E65" i="20"/>
  <c r="L59" i="20"/>
  <c r="G58" i="20"/>
  <c r="I58" i="20" s="1"/>
  <c r="G49" i="20"/>
  <c r="I49" i="20" s="1"/>
  <c r="D48" i="20"/>
  <c r="H47" i="20"/>
  <c r="K46" i="20"/>
  <c r="G45" i="20"/>
  <c r="I45" i="20" s="1"/>
  <c r="K43" i="20"/>
  <c r="G42" i="20"/>
  <c r="I42" i="20" s="1"/>
  <c r="J41" i="20"/>
  <c r="L40" i="20"/>
  <c r="E40" i="20"/>
  <c r="K38" i="20"/>
  <c r="E38" i="20"/>
  <c r="E67" i="37"/>
  <c r="D66" i="37"/>
  <c r="K60" i="37"/>
  <c r="E60" i="37"/>
  <c r="K59" i="37"/>
  <c r="E59" i="37"/>
  <c r="E57" i="37"/>
  <c r="H56" i="37"/>
  <c r="K55" i="37"/>
  <c r="F55" i="37"/>
  <c r="E53" i="37"/>
  <c r="H52" i="37"/>
  <c r="K51" i="37"/>
  <c r="F51" i="37"/>
  <c r="E49" i="37"/>
  <c r="H48" i="37"/>
  <c r="K47" i="37"/>
  <c r="F47" i="37"/>
  <c r="E45" i="37"/>
  <c r="H44" i="37"/>
  <c r="K43" i="37"/>
  <c r="F43" i="37"/>
  <c r="E41" i="37"/>
  <c r="H40" i="37"/>
  <c r="J39" i="37"/>
  <c r="L65" i="20"/>
  <c r="H65" i="20"/>
  <c r="D65" i="20"/>
  <c r="D59" i="20"/>
  <c r="F58" i="20"/>
  <c r="L49" i="20"/>
  <c r="D49" i="20"/>
  <c r="K40" i="20"/>
  <c r="D40" i="20"/>
  <c r="D60" i="37"/>
  <c r="J59" i="37"/>
  <c r="D59" i="37"/>
  <c r="L57" i="37"/>
  <c r="H57" i="37"/>
  <c r="D57" i="37"/>
  <c r="G56" i="37"/>
  <c r="I56" i="37" s="1"/>
  <c r="J55" i="37"/>
  <c r="D55" i="37"/>
  <c r="L53" i="37"/>
  <c r="H53" i="37"/>
  <c r="D53" i="37"/>
  <c r="G52" i="37"/>
  <c r="I52" i="37" s="1"/>
  <c r="J51" i="37"/>
  <c r="D51" i="37"/>
  <c r="L49" i="37"/>
  <c r="H49" i="37"/>
  <c r="D49" i="37"/>
  <c r="G48" i="37"/>
  <c r="I48" i="37" s="1"/>
  <c r="J47" i="37"/>
  <c r="D47" i="37"/>
  <c r="L45" i="37"/>
  <c r="H45" i="37"/>
  <c r="D45" i="37"/>
  <c r="G44" i="37"/>
  <c r="I44" i="37" s="1"/>
  <c r="J43" i="37"/>
  <c r="D43" i="37"/>
  <c r="L41" i="37"/>
  <c r="H41" i="37"/>
  <c r="D41" i="37"/>
  <c r="G40" i="37"/>
  <c r="I40" i="37" s="1"/>
  <c r="D67" i="20"/>
  <c r="E66" i="20"/>
  <c r="J65" i="20"/>
  <c r="K58" i="20"/>
  <c r="D52" i="20"/>
  <c r="H49" i="20"/>
  <c r="H48" i="20"/>
  <c r="G40" i="20"/>
  <c r="I40" i="20" s="1"/>
  <c r="K66" i="37"/>
  <c r="L60" i="37"/>
  <c r="G60" i="37"/>
  <c r="I60" i="37" s="1"/>
  <c r="L59" i="37"/>
  <c r="G59" i="37"/>
  <c r="I59" i="37" s="1"/>
  <c r="J57" i="37"/>
  <c r="L56" i="37"/>
  <c r="L55" i="37"/>
  <c r="G55" i="37"/>
  <c r="I55" i="37" s="1"/>
  <c r="J53" i="37"/>
  <c r="L52" i="37"/>
  <c r="L51" i="37"/>
  <c r="G51" i="37"/>
  <c r="I51" i="37" s="1"/>
  <c r="J49" i="37"/>
  <c r="L48" i="37"/>
  <c r="L47" i="37"/>
  <c r="G47" i="37"/>
  <c r="I47" i="37" s="1"/>
  <c r="J45" i="37"/>
  <c r="L44" i="37"/>
  <c r="L43" i="37"/>
  <c r="G43" i="37"/>
  <c r="I43" i="37" s="1"/>
  <c r="J41" i="37"/>
  <c r="K40" i="37"/>
  <c r="K39" i="37"/>
  <c r="D38" i="37"/>
  <c r="E38" i="37"/>
  <c r="K61" i="20"/>
  <c r="F60" i="20"/>
  <c r="D60" i="20"/>
  <c r="E60" i="20"/>
  <c r="K60" i="20"/>
  <c r="G60" i="20"/>
  <c r="I60" i="20" s="1"/>
  <c r="L60" i="20"/>
  <c r="K57" i="20"/>
  <c r="F56" i="20"/>
  <c r="D56" i="20"/>
  <c r="E56" i="20"/>
  <c r="K56" i="20"/>
  <c r="G56" i="20"/>
  <c r="I56" i="20" s="1"/>
  <c r="L56" i="20"/>
  <c r="D51" i="20"/>
  <c r="K51" i="20"/>
  <c r="F44" i="20"/>
  <c r="D44" i="20"/>
  <c r="E44" i="20"/>
  <c r="K44" i="20"/>
  <c r="G44" i="20"/>
  <c r="I44" i="20" s="1"/>
  <c r="L44" i="20"/>
  <c r="D63" i="20"/>
  <c r="L63" i="20"/>
  <c r="G63" i="20"/>
  <c r="I63" i="20" s="1"/>
  <c r="H63" i="20"/>
  <c r="G55" i="20"/>
  <c r="I55" i="20" s="1"/>
  <c r="D55" i="20"/>
  <c r="K55" i="20"/>
  <c r="L55" i="20"/>
  <c r="D45" i="20"/>
  <c r="H45" i="20"/>
  <c r="L45" i="20"/>
  <c r="E45" i="20"/>
  <c r="F45" i="20"/>
  <c r="J45" i="20"/>
  <c r="D61" i="20"/>
  <c r="H61" i="20"/>
  <c r="L61" i="20"/>
  <c r="E61" i="20"/>
  <c r="F61" i="20"/>
  <c r="J61" i="20"/>
  <c r="D57" i="20"/>
  <c r="H57" i="20"/>
  <c r="L57" i="20"/>
  <c r="E57" i="20"/>
  <c r="F57" i="20"/>
  <c r="J57" i="20"/>
  <c r="F54" i="20"/>
  <c r="G54" i="20"/>
  <c r="I54" i="20" s="1"/>
  <c r="K54" i="20"/>
  <c r="H44" i="20"/>
  <c r="F67" i="37"/>
  <c r="D67" i="37"/>
  <c r="F63" i="37"/>
  <c r="D63" i="37"/>
  <c r="E63" i="37"/>
  <c r="K63" i="37"/>
  <c r="G63" i="37"/>
  <c r="I63" i="37" s="1"/>
  <c r="L63" i="37"/>
  <c r="G66" i="20"/>
  <c r="I66" i="20" s="1"/>
  <c r="K59" i="20"/>
  <c r="J49" i="20"/>
  <c r="F49" i="20"/>
  <c r="L48" i="20"/>
  <c r="G48" i="20"/>
  <c r="I48" i="20" s="1"/>
  <c r="H67" i="37"/>
  <c r="D61" i="37"/>
  <c r="F61" i="37"/>
  <c r="G61" i="37"/>
  <c r="I61" i="37" s="1"/>
  <c r="J61" i="37"/>
  <c r="J53" i="20"/>
  <c r="L52" i="20"/>
  <c r="G52" i="20"/>
  <c r="I52" i="20" s="1"/>
  <c r="K48" i="20"/>
  <c r="E48" i="20"/>
  <c r="H43" i="20"/>
  <c r="D38" i="20"/>
  <c r="H38" i="20"/>
  <c r="L38" i="20"/>
  <c r="G67" i="37"/>
  <c r="I67" i="37" s="1"/>
  <c r="D64" i="37"/>
  <c r="H64" i="37"/>
  <c r="L64" i="37"/>
  <c r="E64" i="37"/>
  <c r="F64" i="37"/>
  <c r="J64" i="37"/>
  <c r="F65" i="37"/>
  <c r="G38" i="37"/>
  <c r="I38" i="37" s="1"/>
  <c r="J65" i="37"/>
  <c r="J60" i="37"/>
  <c r="K38" i="37"/>
  <c r="F38" i="37"/>
  <c r="L67" i="20"/>
  <c r="G67" i="20"/>
  <c r="I67" i="20" s="1"/>
  <c r="G62" i="20"/>
  <c r="I62" i="20" s="1"/>
  <c r="E59" i="20"/>
  <c r="F59" i="20"/>
  <c r="J59" i="20"/>
  <c r="H55" i="20"/>
  <c r="D54" i="20"/>
  <c r="H54" i="20"/>
  <c r="L54" i="20"/>
  <c r="E54" i="20"/>
  <c r="G51" i="20"/>
  <c r="I51" i="20" s="1"/>
  <c r="J50" i="20"/>
  <c r="F46" i="20"/>
  <c r="J46" i="20"/>
  <c r="D46" i="20"/>
  <c r="H46" i="20"/>
  <c r="L46" i="20"/>
  <c r="E46" i="20"/>
  <c r="F42" i="20"/>
  <c r="J42" i="20"/>
  <c r="D42" i="20"/>
  <c r="H42" i="20"/>
  <c r="L42" i="20"/>
  <c r="E42" i="20"/>
  <c r="K67" i="20"/>
  <c r="F67" i="20"/>
  <c r="D66" i="20"/>
  <c r="H66" i="20"/>
  <c r="L66" i="20"/>
  <c r="F64" i="20"/>
  <c r="J64" i="20"/>
  <c r="E63" i="20"/>
  <c r="F63" i="20"/>
  <c r="J63" i="20"/>
  <c r="H59" i="20"/>
  <c r="D58" i="20"/>
  <c r="H58" i="20"/>
  <c r="L58" i="20"/>
  <c r="E58" i="20"/>
  <c r="J54" i="20"/>
  <c r="L51" i="20"/>
  <c r="D62" i="20"/>
  <c r="H62" i="20"/>
  <c r="L62" i="20"/>
  <c r="E62" i="20"/>
  <c r="E51" i="20"/>
  <c r="F51" i="20"/>
  <c r="J51" i="20"/>
  <c r="J62" i="20"/>
  <c r="E55" i="20"/>
  <c r="F55" i="20"/>
  <c r="J55" i="20"/>
  <c r="H51" i="20"/>
  <c r="D50" i="20"/>
  <c r="H50" i="20"/>
  <c r="L50" i="20"/>
  <c r="E50" i="20"/>
  <c r="D39" i="20"/>
  <c r="H39" i="20"/>
  <c r="L39" i="20"/>
  <c r="G39" i="20"/>
  <c r="I39" i="20" s="1"/>
  <c r="E39" i="20"/>
  <c r="J39" i="20"/>
  <c r="F39" i="20"/>
  <c r="K39" i="20"/>
  <c r="J47" i="20"/>
  <c r="F47" i="20"/>
  <c r="J43" i="20"/>
  <c r="F43" i="20"/>
  <c r="E66" i="37"/>
  <c r="F66" i="37"/>
  <c r="J66" i="37"/>
  <c r="J60" i="20"/>
  <c r="J56" i="20"/>
  <c r="J52" i="20"/>
  <c r="J48" i="20"/>
  <c r="J44" i="20"/>
  <c r="J40" i="20"/>
  <c r="H66" i="37"/>
  <c r="E65" i="37"/>
  <c r="J62" i="37"/>
  <c r="F62" i="37"/>
  <c r="E61" i="37"/>
  <c r="K58" i="37"/>
  <c r="F58" i="37"/>
  <c r="K56" i="37"/>
  <c r="E56" i="37"/>
  <c r="K54" i="37"/>
  <c r="F54" i="37"/>
  <c r="K52" i="37"/>
  <c r="E52" i="37"/>
  <c r="K50" i="37"/>
  <c r="F50" i="37"/>
  <c r="K48" i="37"/>
  <c r="E48" i="37"/>
  <c r="K46" i="37"/>
  <c r="F46" i="37"/>
  <c r="K44" i="37"/>
  <c r="E44" i="37"/>
  <c r="K42" i="37"/>
  <c r="F42" i="37"/>
  <c r="L40" i="37"/>
  <c r="G39" i="37"/>
  <c r="I39" i="37" s="1"/>
  <c r="J67" i="37"/>
  <c r="L65" i="37"/>
  <c r="H65" i="37"/>
  <c r="J63" i="37"/>
  <c r="E62" i="37"/>
  <c r="L61" i="37"/>
  <c r="H61" i="37"/>
  <c r="J58" i="37"/>
  <c r="J54" i="37"/>
  <c r="J50" i="37"/>
  <c r="J46" i="37"/>
  <c r="J42" i="37"/>
  <c r="E40" i="37"/>
  <c r="F40" i="37"/>
  <c r="J40" i="37"/>
  <c r="L62" i="37"/>
  <c r="H62" i="37"/>
  <c r="D58" i="37"/>
  <c r="H58" i="37"/>
  <c r="L58" i="37"/>
  <c r="F56" i="37"/>
  <c r="J56" i="37"/>
  <c r="D54" i="37"/>
  <c r="H54" i="37"/>
  <c r="L54" i="37"/>
  <c r="F52" i="37"/>
  <c r="J52" i="37"/>
  <c r="D50" i="37"/>
  <c r="H50" i="37"/>
  <c r="L50" i="37"/>
  <c r="F48" i="37"/>
  <c r="J48" i="37"/>
  <c r="D46" i="37"/>
  <c r="H46" i="37"/>
  <c r="L46" i="37"/>
  <c r="F44" i="37"/>
  <c r="J44" i="37"/>
  <c r="D42" i="37"/>
  <c r="H42" i="37"/>
  <c r="L42" i="37"/>
  <c r="D39" i="37"/>
  <c r="H39" i="37"/>
  <c r="L39" i="37"/>
  <c r="E39" i="37"/>
  <c r="L38" i="37"/>
  <c r="H38" i="37"/>
  <c r="AF347" i="21"/>
  <c r="AF352" i="21"/>
  <c r="D352" i="21"/>
  <c r="D340" i="21"/>
  <c r="AB340" i="21"/>
  <c r="AC340" i="21"/>
  <c r="AF339" i="21"/>
  <c r="AC356" i="21"/>
  <c r="AX352" i="21"/>
  <c r="AX340" i="21"/>
  <c r="AF357" i="21"/>
  <c r="AC355" i="21"/>
  <c r="AX355" i="21"/>
  <c r="D355" i="21"/>
  <c r="AF353" i="21"/>
  <c r="D353" i="21"/>
  <c r="AX350" i="21"/>
  <c r="AB350" i="21"/>
  <c r="AX346" i="21"/>
  <c r="AB346" i="21"/>
  <c r="I336" i="21"/>
  <c r="F335" i="21"/>
  <c r="D349" i="21"/>
  <c r="AC348" i="21"/>
  <c r="AX348" i="21"/>
  <c r="AC345" i="21"/>
  <c r="AF350" i="21"/>
  <c r="AF346" i="21"/>
  <c r="AF345" i="21"/>
  <c r="AC344" i="21"/>
  <c r="AX344" i="21"/>
  <c r="D344" i="21"/>
  <c r="AC342" i="21"/>
  <c r="D337" i="21"/>
  <c r="AB342" i="21"/>
  <c r="AF340" i="21"/>
  <c r="D339" i="21"/>
  <c r="AF336" i="21"/>
  <c r="F334" i="21"/>
  <c r="G334" i="21" s="1"/>
  <c r="F333" i="21"/>
  <c r="G333" i="21" s="1"/>
  <c r="D333" i="21"/>
  <c r="F331" i="21"/>
  <c r="AF337" i="21"/>
  <c r="D336" i="21"/>
  <c r="G335" i="21"/>
  <c r="AC335" i="21"/>
  <c r="AX335" i="21"/>
  <c r="D335" i="21"/>
  <c r="AF333" i="21"/>
  <c r="D332" i="21"/>
  <c r="F330" i="21"/>
  <c r="G330" i="21" s="1"/>
  <c r="G332" i="21"/>
  <c r="G331" i="21"/>
  <c r="AC331" i="21"/>
  <c r="AX331" i="21"/>
  <c r="D331" i="21"/>
  <c r="AF165" i="21"/>
  <c r="AF158" i="21"/>
  <c r="AF263" i="21"/>
  <c r="AF261" i="21"/>
  <c r="AF258" i="21"/>
  <c r="AF245" i="21"/>
  <c r="AF240" i="21"/>
  <c r="AC62" i="21"/>
  <c r="D172" i="21"/>
  <c r="AF161" i="21"/>
  <c r="AF157" i="21"/>
  <c r="D153" i="21"/>
  <c r="AF152" i="21"/>
  <c r="AC150" i="21"/>
  <c r="AC259" i="21"/>
  <c r="AB251" i="21"/>
  <c r="AX250" i="21"/>
  <c r="AC80" i="21"/>
  <c r="AC79" i="21"/>
  <c r="D70" i="21"/>
  <c r="AB66" i="21"/>
  <c r="AC59" i="21"/>
  <c r="D58" i="21"/>
  <c r="D53" i="21"/>
  <c r="AB168" i="21"/>
  <c r="D164" i="21"/>
  <c r="AF264" i="21"/>
  <c r="D264" i="21"/>
  <c r="AC263" i="21"/>
  <c r="AF259" i="21"/>
  <c r="AB259" i="21"/>
  <c r="AF255" i="21"/>
  <c r="AB255" i="21"/>
  <c r="D251" i="21"/>
  <c r="D250" i="21"/>
  <c r="AC246" i="21"/>
  <c r="AF244" i="21"/>
  <c r="D241" i="21"/>
  <c r="AB240" i="21"/>
  <c r="AF238" i="21"/>
  <c r="AC251" i="21"/>
  <c r="AF250" i="21"/>
  <c r="AX59" i="21"/>
  <c r="D170" i="21"/>
  <c r="AF169" i="21"/>
  <c r="AC168" i="21"/>
  <c r="AB264" i="21"/>
  <c r="AF262" i="21"/>
  <c r="AX241" i="21"/>
  <c r="AF239" i="21"/>
  <c r="AB80" i="21"/>
  <c r="AC172" i="21"/>
  <c r="AX170" i="21"/>
  <c r="AF151" i="21"/>
  <c r="D150" i="21"/>
  <c r="AF266" i="21"/>
  <c r="AF260" i="21"/>
  <c r="D259" i="21"/>
  <c r="AF256" i="21"/>
  <c r="AX255" i="21"/>
  <c r="AX246" i="21"/>
  <c r="AF243" i="21"/>
  <c r="AF252" i="21"/>
  <c r="D265" i="21"/>
  <c r="D261" i="21"/>
  <c r="AF257" i="21"/>
  <c r="D257" i="21"/>
  <c r="AC256" i="21"/>
  <c r="D256" i="21"/>
  <c r="AX256" i="21"/>
  <c r="AB256" i="21"/>
  <c r="D248" i="21"/>
  <c r="D253" i="21"/>
  <c r="AB253" i="21"/>
  <c r="AX253" i="21"/>
  <c r="AC253" i="21"/>
  <c r="D266" i="21"/>
  <c r="AX265" i="21"/>
  <c r="AC265" i="21"/>
  <c r="D262" i="21"/>
  <c r="AX261" i="21"/>
  <c r="AC261" i="21"/>
  <c r="AX257" i="21"/>
  <c r="AF253" i="21"/>
  <c r="D247" i="21"/>
  <c r="AF246" i="21"/>
  <c r="AX266" i="21"/>
  <c r="AC266" i="21"/>
  <c r="AX262" i="21"/>
  <c r="AC262" i="21"/>
  <c r="D258" i="21"/>
  <c r="AC252" i="21"/>
  <c r="AX252" i="21"/>
  <c r="D252" i="21"/>
  <c r="AB252" i="21"/>
  <c r="AF251" i="21"/>
  <c r="D249" i="21"/>
  <c r="AX249" i="21"/>
  <c r="AB249" i="21"/>
  <c r="AC249" i="21"/>
  <c r="AF248" i="21"/>
  <c r="AF247" i="21"/>
  <c r="AF254" i="21"/>
  <c r="AF249" i="21"/>
  <c r="AX247" i="21"/>
  <c r="D246" i="21"/>
  <c r="AF242" i="21"/>
  <c r="D243" i="21"/>
  <c r="AC242" i="21"/>
  <c r="AX242" i="21"/>
  <c r="D242" i="21"/>
  <c r="D239" i="21"/>
  <c r="AC238" i="21"/>
  <c r="AX238" i="21"/>
  <c r="D238" i="21"/>
  <c r="AF168" i="21"/>
  <c r="AF148" i="21"/>
  <c r="AF146" i="21"/>
  <c r="AF77" i="21"/>
  <c r="D77" i="21"/>
  <c r="AF74" i="21"/>
  <c r="AF71" i="21"/>
  <c r="D55" i="21"/>
  <c r="AF164" i="21"/>
  <c r="AF162" i="21"/>
  <c r="AB160" i="21"/>
  <c r="AX159" i="21"/>
  <c r="AC159" i="21"/>
  <c r="AF156" i="21"/>
  <c r="AB155" i="21"/>
  <c r="AX154" i="21"/>
  <c r="AC153" i="21"/>
  <c r="AX151" i="21"/>
  <c r="AF149" i="21"/>
  <c r="AC149" i="21"/>
  <c r="AX147" i="21"/>
  <c r="AX146" i="21"/>
  <c r="AX77" i="21"/>
  <c r="AC76" i="21"/>
  <c r="AC75" i="21"/>
  <c r="AB70" i="21"/>
  <c r="D69" i="21"/>
  <c r="AF59" i="21"/>
  <c r="AB59" i="21"/>
  <c r="AC58" i="21"/>
  <c r="AC55" i="21"/>
  <c r="AF173" i="21"/>
  <c r="AB172" i="21"/>
  <c r="AB170" i="21"/>
  <c r="AB166" i="21"/>
  <c r="AB164" i="21"/>
  <c r="AF160" i="21"/>
  <c r="D160" i="21"/>
  <c r="AB153" i="21"/>
  <c r="AB152" i="21"/>
  <c r="AF150" i="21"/>
  <c r="AX149" i="21"/>
  <c r="D147" i="21"/>
  <c r="AC77" i="21"/>
  <c r="AX72" i="21"/>
  <c r="AX68" i="21"/>
  <c r="AX65" i="21"/>
  <c r="AB55" i="21"/>
  <c r="AX172" i="21"/>
  <c r="AF170" i="21"/>
  <c r="AF155" i="21"/>
  <c r="AX153" i="21"/>
  <c r="AC173" i="21"/>
  <c r="AX173" i="21"/>
  <c r="D173" i="21"/>
  <c r="AF171" i="21"/>
  <c r="AF166" i="21"/>
  <c r="AF163" i="21"/>
  <c r="AC170" i="21"/>
  <c r="AC169" i="21"/>
  <c r="AX169" i="21"/>
  <c r="D169" i="21"/>
  <c r="AF167" i="21"/>
  <c r="D167" i="21"/>
  <c r="AC166" i="21"/>
  <c r="D166" i="21"/>
  <c r="D165" i="21"/>
  <c r="D163" i="21"/>
  <c r="AC162" i="21"/>
  <c r="AX162" i="21"/>
  <c r="AC156" i="21"/>
  <c r="AX156" i="21"/>
  <c r="D156" i="21"/>
  <c r="AB156" i="21"/>
  <c r="AX165" i="21"/>
  <c r="AC165" i="21"/>
  <c r="AC163" i="21"/>
  <c r="AB162" i="21"/>
  <c r="AF159" i="21"/>
  <c r="D159" i="21"/>
  <c r="AC158" i="21"/>
  <c r="AX158" i="21"/>
  <c r="D158" i="21"/>
  <c r="D157" i="21"/>
  <c r="AB157" i="21"/>
  <c r="AC157" i="21"/>
  <c r="AX157" i="21"/>
  <c r="AF154" i="21"/>
  <c r="AF153" i="21"/>
  <c r="AX152" i="21"/>
  <c r="AF145" i="21"/>
  <c r="D152" i="21"/>
  <c r="D149" i="21"/>
  <c r="AC148" i="21"/>
  <c r="AX148" i="21"/>
  <c r="D148" i="21"/>
  <c r="AC145" i="21"/>
  <c r="AX145" i="21"/>
  <c r="D145" i="21"/>
  <c r="D146" i="21"/>
  <c r="AB145" i="21"/>
  <c r="D144" i="21"/>
  <c r="AX144" i="21"/>
  <c r="AC144" i="21"/>
  <c r="AF76" i="21"/>
  <c r="AB77" i="21"/>
  <c r="AF54" i="21"/>
  <c r="AF51" i="21"/>
  <c r="D76" i="21"/>
  <c r="D75" i="21"/>
  <c r="AC72" i="21"/>
  <c r="AC68" i="21"/>
  <c r="AB65" i="21"/>
  <c r="AC61" i="21"/>
  <c r="AF58" i="21"/>
  <c r="AB58" i="21"/>
  <c r="AX76" i="21"/>
  <c r="AF78" i="21"/>
  <c r="AX61" i="21"/>
  <c r="AX58" i="21"/>
  <c r="AF52" i="21"/>
  <c r="AF79" i="21"/>
  <c r="AX79" i="21"/>
  <c r="AF73" i="21"/>
  <c r="D65" i="21"/>
  <c r="D79" i="21"/>
  <c r="AC78" i="21"/>
  <c r="AX78" i="21"/>
  <c r="D78" i="21"/>
  <c r="AF80" i="21"/>
  <c r="D80" i="21"/>
  <c r="AF75" i="21"/>
  <c r="AF72" i="21"/>
  <c r="D72" i="21"/>
  <c r="D71" i="21"/>
  <c r="AB71" i="21"/>
  <c r="AX71" i="21"/>
  <c r="AC71" i="21"/>
  <c r="AF70" i="21"/>
  <c r="AF63" i="21"/>
  <c r="D74" i="21"/>
  <c r="AF68" i="21"/>
  <c r="AF64" i="21"/>
  <c r="D64" i="21"/>
  <c r="AX64" i="21"/>
  <c r="AX74" i="21"/>
  <c r="AC74" i="21"/>
  <c r="AF66" i="21"/>
  <c r="AC64" i="21"/>
  <c r="AF69" i="21"/>
  <c r="D62" i="21"/>
  <c r="D57" i="21"/>
  <c r="AC57" i="21"/>
  <c r="AF56" i="21"/>
  <c r="AF61" i="21"/>
  <c r="D68" i="21"/>
  <c r="AC67" i="21"/>
  <c r="AX67" i="21"/>
  <c r="D67" i="21"/>
  <c r="AF65" i="21"/>
  <c r="AX57" i="21"/>
  <c r="AB57" i="21"/>
  <c r="D61" i="21"/>
  <c r="AF60" i="21"/>
  <c r="AC56" i="21"/>
  <c r="AX56" i="21"/>
  <c r="D56" i="21"/>
  <c r="AB56" i="21"/>
  <c r="AF55" i="21"/>
  <c r="AF62" i="21"/>
  <c r="AC60" i="21"/>
  <c r="AX60" i="21"/>
  <c r="D60" i="21"/>
  <c r="AF57" i="21"/>
  <c r="AF53" i="21"/>
  <c r="AC53" i="21"/>
  <c r="AC52" i="21"/>
  <c r="AX52" i="21"/>
  <c r="D52" i="21"/>
  <c r="AW302" i="21"/>
  <c r="AW303" i="21" s="1"/>
  <c r="AW304" i="21" s="1"/>
  <c r="AW305" i="21" s="1"/>
  <c r="AW306" i="21" s="1"/>
  <c r="AW307" i="21" s="1"/>
  <c r="AW308" i="21" s="1"/>
  <c r="AW309" i="21" s="1"/>
  <c r="AW310" i="21" s="1"/>
  <c r="AW311" i="21" s="1"/>
  <c r="AW312" i="21" s="1"/>
  <c r="AW313" i="21" s="1"/>
  <c r="AW314" i="21" s="1"/>
  <c r="AW315" i="21" s="1"/>
  <c r="AW316" i="21" s="1"/>
  <c r="AW317" i="21" s="1"/>
  <c r="AW318" i="21" s="1"/>
  <c r="AW319" i="21" s="1"/>
  <c r="AW320" i="21" s="1"/>
  <c r="AW321" i="21" s="1"/>
  <c r="AW322" i="21" s="1"/>
  <c r="AW323" i="21" s="1"/>
  <c r="AW324" i="21" s="1"/>
  <c r="AW325" i="21" s="1"/>
  <c r="AW326" i="21" s="1"/>
  <c r="AW327" i="21" s="1"/>
  <c r="AW328" i="21" s="1"/>
  <c r="AW329" i="21" s="1"/>
  <c r="AW360" i="21" s="1"/>
  <c r="AQ302" i="21"/>
  <c r="AQ303" i="21" s="1"/>
  <c r="AQ304" i="21" s="1"/>
  <c r="AQ305" i="21" s="1"/>
  <c r="AQ306" i="21" s="1"/>
  <c r="AQ307" i="21" s="1"/>
  <c r="AQ308" i="21" s="1"/>
  <c r="AQ309" i="21" s="1"/>
  <c r="AQ310" i="21" s="1"/>
  <c r="AQ311" i="21" s="1"/>
  <c r="AQ312" i="21" s="1"/>
  <c r="AQ313" i="21" s="1"/>
  <c r="AQ314" i="21" s="1"/>
  <c r="AQ315" i="21" s="1"/>
  <c r="AQ316" i="21" s="1"/>
  <c r="AQ317" i="21" s="1"/>
  <c r="AQ318" i="21" s="1"/>
  <c r="AQ319" i="21" s="1"/>
  <c r="AQ320" i="21" s="1"/>
  <c r="AQ321" i="21" s="1"/>
  <c r="AQ322" i="21" s="1"/>
  <c r="AQ323" i="21" s="1"/>
  <c r="AQ324" i="21" s="1"/>
  <c r="AQ325" i="21" s="1"/>
  <c r="AQ326" i="21" s="1"/>
  <c r="AQ327" i="21" s="1"/>
  <c r="AQ328" i="21" s="1"/>
  <c r="AQ329" i="21" s="1"/>
  <c r="AQ360" i="21" s="1"/>
  <c r="AJ302" i="21"/>
  <c r="AJ303" i="21" s="1"/>
  <c r="AJ304" i="21" s="1"/>
  <c r="AJ305" i="21" s="1"/>
  <c r="AJ306" i="21" s="1"/>
  <c r="AJ307" i="21" s="1"/>
  <c r="AJ308" i="21" s="1"/>
  <c r="AJ309" i="21" s="1"/>
  <c r="AJ310" i="21" s="1"/>
  <c r="AJ311" i="21" s="1"/>
  <c r="AJ312" i="21" s="1"/>
  <c r="AJ313" i="21" s="1"/>
  <c r="AJ314" i="21" s="1"/>
  <c r="AJ315" i="21" s="1"/>
  <c r="AJ316" i="21" s="1"/>
  <c r="AJ317" i="21" s="1"/>
  <c r="AJ318" i="21" s="1"/>
  <c r="AJ319" i="21" s="1"/>
  <c r="AJ320" i="21" s="1"/>
  <c r="AJ321" i="21" s="1"/>
  <c r="AJ322" i="21" s="1"/>
  <c r="AJ323" i="21" s="1"/>
  <c r="AJ324" i="21" s="1"/>
  <c r="AJ325" i="21" s="1"/>
  <c r="AJ326" i="21" s="1"/>
  <c r="AJ327" i="21" s="1"/>
  <c r="AJ328" i="21" s="1"/>
  <c r="AJ329" i="21" s="1"/>
  <c r="AJ360" i="21" s="1"/>
  <c r="AI302" i="21"/>
  <c r="AI303" i="21" s="1"/>
  <c r="AI304" i="21" s="1"/>
  <c r="AI305" i="21" s="1"/>
  <c r="AI306" i="21" s="1"/>
  <c r="AI307" i="21" s="1"/>
  <c r="AI308" i="21" s="1"/>
  <c r="AI309" i="21" s="1"/>
  <c r="AI310" i="21" s="1"/>
  <c r="AI311" i="21" s="1"/>
  <c r="AI312" i="21" s="1"/>
  <c r="AI313" i="21" s="1"/>
  <c r="AI314" i="21" s="1"/>
  <c r="AI315" i="21" s="1"/>
  <c r="AI316" i="21" s="1"/>
  <c r="AI317" i="21" s="1"/>
  <c r="AI318" i="21" s="1"/>
  <c r="AI319" i="21" s="1"/>
  <c r="AI320" i="21" s="1"/>
  <c r="AI321" i="21" s="1"/>
  <c r="AI322" i="21" s="1"/>
  <c r="AI323" i="21" s="1"/>
  <c r="AI324" i="21" s="1"/>
  <c r="AI325" i="21" s="1"/>
  <c r="AI326" i="21" s="1"/>
  <c r="AI327" i="21" s="1"/>
  <c r="AI328" i="21" s="1"/>
  <c r="AI329" i="21" s="1"/>
  <c r="AI360" i="21" s="1"/>
  <c r="AG302" i="21"/>
  <c r="AG303" i="21" s="1"/>
  <c r="AG304" i="21" s="1"/>
  <c r="AG305" i="21" s="1"/>
  <c r="AG306" i="21" s="1"/>
  <c r="AG307" i="21" s="1"/>
  <c r="AG308" i="21" s="1"/>
  <c r="AG309" i="21" s="1"/>
  <c r="AG310" i="21" s="1"/>
  <c r="AG311" i="21" s="1"/>
  <c r="AG312" i="21" s="1"/>
  <c r="AG313" i="21" s="1"/>
  <c r="AG314" i="21" s="1"/>
  <c r="AG315" i="21" s="1"/>
  <c r="AG316" i="21" s="1"/>
  <c r="AG317" i="21" s="1"/>
  <c r="AG318" i="21" s="1"/>
  <c r="AG319" i="21" s="1"/>
  <c r="AG320" i="21" s="1"/>
  <c r="AG321" i="21" s="1"/>
  <c r="AG322" i="21" s="1"/>
  <c r="AG323" i="21" s="1"/>
  <c r="AG324" i="21" s="1"/>
  <c r="AG325" i="21" s="1"/>
  <c r="AG326" i="21" s="1"/>
  <c r="AG327" i="21" s="1"/>
  <c r="AG328" i="21" s="1"/>
  <c r="AG329" i="21" s="1"/>
  <c r="AG360" i="21" s="1"/>
  <c r="AW209" i="21"/>
  <c r="AW210" i="21" s="1"/>
  <c r="AW211" i="21" s="1"/>
  <c r="AW212" i="21" s="1"/>
  <c r="AW213" i="21" s="1"/>
  <c r="AW214" i="21" s="1"/>
  <c r="AW215" i="21" s="1"/>
  <c r="AW216" i="21" s="1"/>
  <c r="AW217" i="21" s="1"/>
  <c r="AW218" i="21" s="1"/>
  <c r="AW219" i="21" s="1"/>
  <c r="AW220" i="21" s="1"/>
  <c r="AW221" i="21" s="1"/>
  <c r="AW222" i="21" s="1"/>
  <c r="AW223" i="21" s="1"/>
  <c r="AW224" i="21" s="1"/>
  <c r="AW225" i="21" s="1"/>
  <c r="AW226" i="21" s="1"/>
  <c r="AW227" i="21" s="1"/>
  <c r="AW228" i="21" s="1"/>
  <c r="AW229" i="21" s="1"/>
  <c r="AW230" i="21" s="1"/>
  <c r="AW231" i="21" s="1"/>
  <c r="AW232" i="21" s="1"/>
  <c r="AW233" i="21" s="1"/>
  <c r="AW234" i="21" s="1"/>
  <c r="AW235" i="21" s="1"/>
  <c r="AW236" i="21" s="1"/>
  <c r="AQ209" i="21"/>
  <c r="AQ210" i="21" s="1"/>
  <c r="AQ211" i="21" s="1"/>
  <c r="AQ212" i="21" s="1"/>
  <c r="AQ213" i="21" s="1"/>
  <c r="AQ214" i="21" s="1"/>
  <c r="AQ215" i="21" s="1"/>
  <c r="AQ216" i="21" s="1"/>
  <c r="AQ217" i="21" s="1"/>
  <c r="AQ218" i="21" s="1"/>
  <c r="AQ219" i="21" s="1"/>
  <c r="AQ220" i="21" s="1"/>
  <c r="AQ221" i="21" s="1"/>
  <c r="AQ222" i="21" s="1"/>
  <c r="AQ223" i="21" s="1"/>
  <c r="AQ224" i="21" s="1"/>
  <c r="AQ225" i="21" s="1"/>
  <c r="AQ226" i="21" s="1"/>
  <c r="AQ227" i="21" s="1"/>
  <c r="AQ228" i="21" s="1"/>
  <c r="AQ229" i="21" s="1"/>
  <c r="AQ230" i="21" s="1"/>
  <c r="AQ231" i="21" s="1"/>
  <c r="AQ232" i="21" s="1"/>
  <c r="AQ233" i="21" s="1"/>
  <c r="AQ234" i="21" s="1"/>
  <c r="AQ235" i="21" s="1"/>
  <c r="AQ236" i="21" s="1"/>
  <c r="AJ209" i="21"/>
  <c r="AJ210" i="21" s="1"/>
  <c r="AJ211" i="21" s="1"/>
  <c r="AJ212" i="21" s="1"/>
  <c r="AJ213" i="21" s="1"/>
  <c r="AJ214" i="21" s="1"/>
  <c r="AJ215" i="21" s="1"/>
  <c r="AJ216" i="21" s="1"/>
  <c r="AJ217" i="21" s="1"/>
  <c r="AJ218" i="21" s="1"/>
  <c r="AJ219" i="21" s="1"/>
  <c r="AJ220" i="21" s="1"/>
  <c r="AJ221" i="21" s="1"/>
  <c r="AJ222" i="21" s="1"/>
  <c r="AJ223" i="21" s="1"/>
  <c r="AJ224" i="21" s="1"/>
  <c r="AJ225" i="21" s="1"/>
  <c r="AJ226" i="21" s="1"/>
  <c r="AJ227" i="21" s="1"/>
  <c r="AJ228" i="21" s="1"/>
  <c r="AJ229" i="21" s="1"/>
  <c r="AJ230" i="21" s="1"/>
  <c r="AJ231" i="21" s="1"/>
  <c r="AJ232" i="21" s="1"/>
  <c r="AJ233" i="21" s="1"/>
  <c r="AJ234" i="21" s="1"/>
  <c r="AJ235" i="21" s="1"/>
  <c r="AJ236" i="21" s="1"/>
  <c r="AI209" i="21"/>
  <c r="AI210" i="21" s="1"/>
  <c r="AI211" i="21" s="1"/>
  <c r="AI212" i="21" s="1"/>
  <c r="AI213" i="21" s="1"/>
  <c r="AI214" i="21" s="1"/>
  <c r="AI215" i="21" s="1"/>
  <c r="AI216" i="21" s="1"/>
  <c r="AI217" i="21" s="1"/>
  <c r="AI218" i="21" s="1"/>
  <c r="AI219" i="21" s="1"/>
  <c r="AI220" i="21" s="1"/>
  <c r="AI221" i="21" s="1"/>
  <c r="AI222" i="21" s="1"/>
  <c r="AI223" i="21" s="1"/>
  <c r="AI224" i="21" s="1"/>
  <c r="AI225" i="21" s="1"/>
  <c r="AI226" i="21" s="1"/>
  <c r="AI227" i="21" s="1"/>
  <c r="AI228" i="21" s="1"/>
  <c r="AI229" i="21" s="1"/>
  <c r="AI230" i="21" s="1"/>
  <c r="AI231" i="21" s="1"/>
  <c r="AI232" i="21" s="1"/>
  <c r="AI233" i="21" s="1"/>
  <c r="AI234" i="21" s="1"/>
  <c r="AI235" i="21" s="1"/>
  <c r="AI236" i="21" s="1"/>
  <c r="AG209" i="21"/>
  <c r="AG210" i="21" s="1"/>
  <c r="AW116" i="21"/>
  <c r="AW117" i="21" s="1"/>
  <c r="AW118" i="21" s="1"/>
  <c r="AW119" i="21" s="1"/>
  <c r="AW120" i="21" s="1"/>
  <c r="AW121" i="21" s="1"/>
  <c r="AW122" i="21" s="1"/>
  <c r="AW123" i="21" s="1"/>
  <c r="AW124" i="21" s="1"/>
  <c r="AW125" i="21" s="1"/>
  <c r="AW126" i="21" s="1"/>
  <c r="AW127" i="21" s="1"/>
  <c r="AW128" i="21" s="1"/>
  <c r="AW129" i="21" s="1"/>
  <c r="AW130" i="21" s="1"/>
  <c r="AW131" i="21" s="1"/>
  <c r="AW132" i="21" s="1"/>
  <c r="AW133" i="21" s="1"/>
  <c r="AW134" i="21" s="1"/>
  <c r="AW135" i="21" s="1"/>
  <c r="AW136" i="21" s="1"/>
  <c r="AW137" i="21" s="1"/>
  <c r="AW138" i="21" s="1"/>
  <c r="AW139" i="21" s="1"/>
  <c r="AW140" i="21" s="1"/>
  <c r="AW141" i="21" s="1"/>
  <c r="AW142" i="21" s="1"/>
  <c r="AW143" i="21" s="1"/>
  <c r="AQ116" i="21"/>
  <c r="AQ117" i="21" s="1"/>
  <c r="AQ118" i="21" s="1"/>
  <c r="AQ119" i="21" s="1"/>
  <c r="AQ120" i="21" s="1"/>
  <c r="AQ121" i="21" s="1"/>
  <c r="AQ122" i="21" s="1"/>
  <c r="AQ123" i="21" s="1"/>
  <c r="AQ124" i="21" s="1"/>
  <c r="AQ125" i="21" s="1"/>
  <c r="AQ126" i="21" s="1"/>
  <c r="AQ127" i="21" s="1"/>
  <c r="AQ128" i="21" s="1"/>
  <c r="AQ129" i="21" s="1"/>
  <c r="AQ130" i="21" s="1"/>
  <c r="AQ131" i="21" s="1"/>
  <c r="AQ132" i="21" s="1"/>
  <c r="AQ133" i="21" s="1"/>
  <c r="AQ134" i="21" s="1"/>
  <c r="AQ135" i="21" s="1"/>
  <c r="AQ136" i="21" s="1"/>
  <c r="AQ137" i="21" s="1"/>
  <c r="AQ138" i="21" s="1"/>
  <c r="AQ139" i="21" s="1"/>
  <c r="AQ140" i="21" s="1"/>
  <c r="AQ141" i="21" s="1"/>
  <c r="AQ142" i="21" s="1"/>
  <c r="AQ143" i="21" s="1"/>
  <c r="AJ116" i="21"/>
  <c r="AJ117" i="21" s="1"/>
  <c r="AJ118" i="21" s="1"/>
  <c r="AJ119" i="21" s="1"/>
  <c r="AJ120" i="21" s="1"/>
  <c r="AJ121" i="21" s="1"/>
  <c r="AJ122" i="21" s="1"/>
  <c r="AJ123" i="21" s="1"/>
  <c r="AJ124" i="21" s="1"/>
  <c r="AJ125" i="21" s="1"/>
  <c r="AJ126" i="21" s="1"/>
  <c r="AJ127" i="21" s="1"/>
  <c r="AJ128" i="21" s="1"/>
  <c r="AJ129" i="21" s="1"/>
  <c r="AJ130" i="21" s="1"/>
  <c r="AJ131" i="21" s="1"/>
  <c r="AJ132" i="21" s="1"/>
  <c r="AJ133" i="21" s="1"/>
  <c r="AJ134" i="21" s="1"/>
  <c r="AJ135" i="21" s="1"/>
  <c r="AJ136" i="21" s="1"/>
  <c r="AJ137" i="21" s="1"/>
  <c r="AJ138" i="21" s="1"/>
  <c r="AJ139" i="21" s="1"/>
  <c r="AJ140" i="21" s="1"/>
  <c r="AJ141" i="21" s="1"/>
  <c r="AJ142" i="21" s="1"/>
  <c r="AJ143" i="21" s="1"/>
  <c r="AI116" i="21"/>
  <c r="AI117" i="21" s="1"/>
  <c r="AI118" i="21" s="1"/>
  <c r="AI119" i="21" s="1"/>
  <c r="AI120" i="21" s="1"/>
  <c r="AI121" i="21" s="1"/>
  <c r="AI122" i="21" s="1"/>
  <c r="AI123" i="21" s="1"/>
  <c r="AI124" i="21" s="1"/>
  <c r="AI125" i="21" s="1"/>
  <c r="AI126" i="21" s="1"/>
  <c r="AI127" i="21" s="1"/>
  <c r="AI128" i="21" s="1"/>
  <c r="AI129" i="21" s="1"/>
  <c r="AI130" i="21" s="1"/>
  <c r="AI131" i="21" s="1"/>
  <c r="AI132" i="21" s="1"/>
  <c r="AI133" i="21" s="1"/>
  <c r="AI134" i="21" s="1"/>
  <c r="AI135" i="21" s="1"/>
  <c r="AI136" i="21" s="1"/>
  <c r="AI137" i="21" s="1"/>
  <c r="AI138" i="21" s="1"/>
  <c r="AI139" i="21" s="1"/>
  <c r="AI140" i="21" s="1"/>
  <c r="AI141" i="21" s="1"/>
  <c r="AI142" i="21" s="1"/>
  <c r="AI143" i="21" s="1"/>
  <c r="AG116" i="21"/>
  <c r="AG117" i="21" s="1"/>
  <c r="AG118" i="21" s="1"/>
  <c r="AG119" i="21" s="1"/>
  <c r="AG120" i="21" s="1"/>
  <c r="AG121" i="21" s="1"/>
  <c r="B22" i="21"/>
  <c r="C22" i="21"/>
  <c r="B210" i="21"/>
  <c r="AB210" i="21" s="1"/>
  <c r="C210" i="21"/>
  <c r="B211" i="21"/>
  <c r="AX211" i="21" s="1"/>
  <c r="C211" i="21"/>
  <c r="B212" i="21"/>
  <c r="AC212" i="21" s="1"/>
  <c r="C212" i="21"/>
  <c r="B213" i="21"/>
  <c r="AB213" i="21" s="1"/>
  <c r="C213" i="21"/>
  <c r="B214" i="21"/>
  <c r="AC214" i="21" s="1"/>
  <c r="C214" i="21"/>
  <c r="B215" i="21"/>
  <c r="AB215" i="21" s="1"/>
  <c r="C215" i="21"/>
  <c r="B216" i="21"/>
  <c r="AC216" i="21" s="1"/>
  <c r="C216" i="21"/>
  <c r="B217" i="21"/>
  <c r="AC217" i="21" s="1"/>
  <c r="C217" i="21"/>
  <c r="B218" i="21"/>
  <c r="AC218" i="21" s="1"/>
  <c r="C218" i="21"/>
  <c r="B219" i="21"/>
  <c r="AB219" i="21" s="1"/>
  <c r="C219" i="21"/>
  <c r="B220" i="21"/>
  <c r="AC220" i="21" s="1"/>
  <c r="C220" i="21"/>
  <c r="B221" i="21"/>
  <c r="AC221" i="21" s="1"/>
  <c r="C221" i="21"/>
  <c r="B222" i="21"/>
  <c r="AB222" i="21" s="1"/>
  <c r="C222" i="21"/>
  <c r="B223" i="21"/>
  <c r="AC223" i="21" s="1"/>
  <c r="C223" i="21"/>
  <c r="B224" i="21"/>
  <c r="AB224" i="21" s="1"/>
  <c r="C224" i="21"/>
  <c r="B225" i="21"/>
  <c r="AX225" i="21" s="1"/>
  <c r="C225" i="21"/>
  <c r="B226" i="21"/>
  <c r="AC226" i="21" s="1"/>
  <c r="C226" i="21"/>
  <c r="B227" i="21"/>
  <c r="AX227" i="21" s="1"/>
  <c r="C227" i="21"/>
  <c r="B228" i="21"/>
  <c r="AC228" i="21" s="1"/>
  <c r="C228" i="21"/>
  <c r="B229" i="21"/>
  <c r="AB229" i="21" s="1"/>
  <c r="C229" i="21"/>
  <c r="B230" i="21"/>
  <c r="AC230" i="21" s="1"/>
  <c r="C230" i="21"/>
  <c r="B231" i="21"/>
  <c r="AB231" i="21" s="1"/>
  <c r="C231" i="21"/>
  <c r="B232" i="21"/>
  <c r="AC232" i="21" s="1"/>
  <c r="C232" i="21"/>
  <c r="B233" i="21"/>
  <c r="AB233" i="21" s="1"/>
  <c r="C233" i="21"/>
  <c r="B234" i="21"/>
  <c r="AC234" i="21" s="1"/>
  <c r="C234" i="21"/>
  <c r="B235" i="21"/>
  <c r="AC235" i="21" s="1"/>
  <c r="C235" i="21"/>
  <c r="B236" i="21"/>
  <c r="AC236" i="21" s="1"/>
  <c r="C236" i="21"/>
  <c r="B267" i="21"/>
  <c r="AC267" i="21" s="1"/>
  <c r="C267" i="21"/>
  <c r="I301" i="2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I313" i="21" s="1"/>
  <c r="I314" i="21" s="1"/>
  <c r="I315" i="21" s="1"/>
  <c r="I316" i="21" s="1"/>
  <c r="I317" i="21" s="1"/>
  <c r="I318" i="21" s="1"/>
  <c r="I319" i="21" s="1"/>
  <c r="I320" i="21" s="1"/>
  <c r="I321" i="21" s="1"/>
  <c r="I322" i="21" s="1"/>
  <c r="I323" i="21" s="1"/>
  <c r="I324" i="21" s="1"/>
  <c r="I325" i="21" s="1"/>
  <c r="I326" i="21" s="1"/>
  <c r="I327" i="21" s="1"/>
  <c r="I328" i="21" s="1"/>
  <c r="I329" i="21" s="1"/>
  <c r="I360" i="21" s="1"/>
  <c r="I208" i="21"/>
  <c r="I209" i="21" s="1"/>
  <c r="I210" i="21" s="1"/>
  <c r="I115" i="21"/>
  <c r="I116" i="21" s="1"/>
  <c r="I117" i="21" s="1"/>
  <c r="I118" i="21" s="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22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337" i="21" l="1"/>
  <c r="F336" i="21"/>
  <c r="G336" i="21" s="1"/>
  <c r="AI267" i="21"/>
  <c r="AI237" i="21"/>
  <c r="AI238" i="21" s="1"/>
  <c r="AI239" i="21" s="1"/>
  <c r="AI240" i="21" s="1"/>
  <c r="AI241" i="21" s="1"/>
  <c r="AI242" i="21" s="1"/>
  <c r="AI243" i="21" s="1"/>
  <c r="AI244" i="21" s="1"/>
  <c r="AI245" i="21" s="1"/>
  <c r="AI246" i="21" s="1"/>
  <c r="AI247" i="21" s="1"/>
  <c r="AI248" i="21" s="1"/>
  <c r="AI249" i="21" s="1"/>
  <c r="AI250" i="21" s="1"/>
  <c r="AI251" i="21" s="1"/>
  <c r="AI252" i="21" s="1"/>
  <c r="AI253" i="21" s="1"/>
  <c r="AI254" i="21" s="1"/>
  <c r="AI255" i="21" s="1"/>
  <c r="AI256" i="21" s="1"/>
  <c r="AI257" i="21" s="1"/>
  <c r="AI258" i="21" s="1"/>
  <c r="AI259" i="21" s="1"/>
  <c r="AI260" i="21" s="1"/>
  <c r="AI261" i="21" s="1"/>
  <c r="AI262" i="21" s="1"/>
  <c r="AI263" i="21" s="1"/>
  <c r="AI264" i="21" s="1"/>
  <c r="AI265" i="21" s="1"/>
  <c r="AI266" i="21" s="1"/>
  <c r="AJ267" i="21"/>
  <c r="AJ237" i="21"/>
  <c r="AJ238" i="21" s="1"/>
  <c r="AJ239" i="21" s="1"/>
  <c r="AJ240" i="21" s="1"/>
  <c r="AJ241" i="21" s="1"/>
  <c r="AJ242" i="21" s="1"/>
  <c r="AJ243" i="21" s="1"/>
  <c r="AJ244" i="21" s="1"/>
  <c r="AJ245" i="21" s="1"/>
  <c r="AJ246" i="21" s="1"/>
  <c r="AJ247" i="21" s="1"/>
  <c r="AJ248" i="21" s="1"/>
  <c r="AJ249" i="21" s="1"/>
  <c r="AJ250" i="21" s="1"/>
  <c r="AJ251" i="21" s="1"/>
  <c r="AJ252" i="21" s="1"/>
  <c r="AJ253" i="21" s="1"/>
  <c r="AJ254" i="21" s="1"/>
  <c r="AJ255" i="21" s="1"/>
  <c r="AJ256" i="21" s="1"/>
  <c r="AJ257" i="21" s="1"/>
  <c r="AJ258" i="21" s="1"/>
  <c r="AJ259" i="21" s="1"/>
  <c r="AJ260" i="21" s="1"/>
  <c r="AJ261" i="21" s="1"/>
  <c r="AJ262" i="21" s="1"/>
  <c r="AJ263" i="21" s="1"/>
  <c r="AJ264" i="21" s="1"/>
  <c r="AJ265" i="21" s="1"/>
  <c r="AJ266" i="21" s="1"/>
  <c r="AQ267" i="21"/>
  <c r="AQ237" i="21"/>
  <c r="AQ238" i="21" s="1"/>
  <c r="AQ239" i="21" s="1"/>
  <c r="AQ240" i="21" s="1"/>
  <c r="AQ241" i="21" s="1"/>
  <c r="AQ242" i="21" s="1"/>
  <c r="AQ243" i="21" s="1"/>
  <c r="AQ244" i="21" s="1"/>
  <c r="AQ245" i="21" s="1"/>
  <c r="AQ246" i="21" s="1"/>
  <c r="AQ247" i="21" s="1"/>
  <c r="AQ248" i="21" s="1"/>
  <c r="AQ249" i="21" s="1"/>
  <c r="AQ250" i="21" s="1"/>
  <c r="AQ251" i="21" s="1"/>
  <c r="AQ252" i="21" s="1"/>
  <c r="AQ253" i="21" s="1"/>
  <c r="AQ254" i="21" s="1"/>
  <c r="AQ255" i="21" s="1"/>
  <c r="AQ256" i="21" s="1"/>
  <c r="AQ257" i="21" s="1"/>
  <c r="AQ258" i="21" s="1"/>
  <c r="AQ259" i="21" s="1"/>
  <c r="AQ260" i="21" s="1"/>
  <c r="AQ261" i="21" s="1"/>
  <c r="AQ262" i="21" s="1"/>
  <c r="AQ263" i="21" s="1"/>
  <c r="AQ264" i="21" s="1"/>
  <c r="AQ265" i="21" s="1"/>
  <c r="AQ266" i="21" s="1"/>
  <c r="AW267" i="21"/>
  <c r="AW237" i="21"/>
  <c r="AW238" i="21" s="1"/>
  <c r="AW239" i="21" s="1"/>
  <c r="AW240" i="21" s="1"/>
  <c r="AW241" i="21" s="1"/>
  <c r="AW242" i="21" s="1"/>
  <c r="AW243" i="21" s="1"/>
  <c r="AW244" i="21" s="1"/>
  <c r="AW245" i="21" s="1"/>
  <c r="AW246" i="21" s="1"/>
  <c r="AW247" i="21" s="1"/>
  <c r="AW248" i="21" s="1"/>
  <c r="AW249" i="21" s="1"/>
  <c r="AW250" i="21" s="1"/>
  <c r="AW251" i="21" s="1"/>
  <c r="AW252" i="21" s="1"/>
  <c r="AW253" i="21" s="1"/>
  <c r="AW254" i="21" s="1"/>
  <c r="AW255" i="21" s="1"/>
  <c r="AW256" i="21" s="1"/>
  <c r="AW257" i="21" s="1"/>
  <c r="AW258" i="21" s="1"/>
  <c r="AW259" i="21" s="1"/>
  <c r="AW260" i="21" s="1"/>
  <c r="AW261" i="21" s="1"/>
  <c r="AW262" i="21" s="1"/>
  <c r="AW263" i="21" s="1"/>
  <c r="AW264" i="21" s="1"/>
  <c r="AW265" i="21" s="1"/>
  <c r="AW266" i="21" s="1"/>
  <c r="AJ174" i="21"/>
  <c r="AJ144" i="21"/>
  <c r="AJ145" i="21" s="1"/>
  <c r="AJ146" i="21" s="1"/>
  <c r="AJ147" i="21" s="1"/>
  <c r="AJ148" i="21" s="1"/>
  <c r="AJ149" i="21" s="1"/>
  <c r="AJ150" i="21" s="1"/>
  <c r="AJ151" i="21" s="1"/>
  <c r="AJ152" i="21" s="1"/>
  <c r="AJ153" i="21" s="1"/>
  <c r="AJ154" i="21" s="1"/>
  <c r="AJ155" i="21" s="1"/>
  <c r="AJ156" i="21" s="1"/>
  <c r="AJ157" i="21" s="1"/>
  <c r="AJ158" i="21" s="1"/>
  <c r="AJ159" i="21" s="1"/>
  <c r="AJ160" i="21" s="1"/>
  <c r="AJ161" i="21" s="1"/>
  <c r="AJ162" i="21" s="1"/>
  <c r="AJ163" i="21" s="1"/>
  <c r="AJ164" i="21" s="1"/>
  <c r="AJ165" i="21" s="1"/>
  <c r="AJ166" i="21" s="1"/>
  <c r="AJ167" i="21" s="1"/>
  <c r="AJ168" i="21" s="1"/>
  <c r="AJ169" i="21" s="1"/>
  <c r="AJ170" i="21" s="1"/>
  <c r="AJ171" i="21" s="1"/>
  <c r="AJ172" i="21" s="1"/>
  <c r="AJ173" i="21" s="1"/>
  <c r="I174" i="21"/>
  <c r="I144" i="21"/>
  <c r="AQ174" i="21"/>
  <c r="AQ144" i="21"/>
  <c r="AQ145" i="21" s="1"/>
  <c r="AQ146" i="21" s="1"/>
  <c r="AQ147" i="21" s="1"/>
  <c r="AQ148" i="21" s="1"/>
  <c r="AQ149" i="21" s="1"/>
  <c r="AQ150" i="21" s="1"/>
  <c r="AQ151" i="21" s="1"/>
  <c r="AQ152" i="21" s="1"/>
  <c r="AQ153" i="21" s="1"/>
  <c r="AQ154" i="21" s="1"/>
  <c r="AQ155" i="21" s="1"/>
  <c r="AQ156" i="21" s="1"/>
  <c r="AQ157" i="21" s="1"/>
  <c r="AQ158" i="21" s="1"/>
  <c r="AQ159" i="21" s="1"/>
  <c r="AQ160" i="21" s="1"/>
  <c r="AQ161" i="21" s="1"/>
  <c r="AQ162" i="21" s="1"/>
  <c r="AQ163" i="21" s="1"/>
  <c r="AQ164" i="21" s="1"/>
  <c r="AQ165" i="21" s="1"/>
  <c r="AQ166" i="21" s="1"/>
  <c r="AQ167" i="21" s="1"/>
  <c r="AQ168" i="21" s="1"/>
  <c r="AQ169" i="21" s="1"/>
  <c r="AQ170" i="21" s="1"/>
  <c r="AQ171" i="21" s="1"/>
  <c r="AQ172" i="21" s="1"/>
  <c r="AQ173" i="21" s="1"/>
  <c r="AW174" i="21"/>
  <c r="AW144" i="21"/>
  <c r="AW145" i="21" s="1"/>
  <c r="AW146" i="21" s="1"/>
  <c r="AW147" i="21" s="1"/>
  <c r="AW148" i="21" s="1"/>
  <c r="AW149" i="21" s="1"/>
  <c r="AW150" i="21" s="1"/>
  <c r="AW151" i="21" s="1"/>
  <c r="AW152" i="21" s="1"/>
  <c r="AW153" i="21" s="1"/>
  <c r="AW154" i="21" s="1"/>
  <c r="AW155" i="21" s="1"/>
  <c r="AW156" i="21" s="1"/>
  <c r="AW157" i="21" s="1"/>
  <c r="AW158" i="21" s="1"/>
  <c r="AW159" i="21" s="1"/>
  <c r="AW160" i="21" s="1"/>
  <c r="AW161" i="21" s="1"/>
  <c r="AW162" i="21" s="1"/>
  <c r="AW163" i="21" s="1"/>
  <c r="AW164" i="21" s="1"/>
  <c r="AW165" i="21" s="1"/>
  <c r="AW166" i="21" s="1"/>
  <c r="AW167" i="21" s="1"/>
  <c r="AW168" i="21" s="1"/>
  <c r="AW169" i="21" s="1"/>
  <c r="AW170" i="21" s="1"/>
  <c r="AW171" i="21" s="1"/>
  <c r="AW172" i="21" s="1"/>
  <c r="AW173" i="21" s="1"/>
  <c r="AI174" i="21"/>
  <c r="AI144" i="21"/>
  <c r="AI145" i="21" s="1"/>
  <c r="AI146" i="21" s="1"/>
  <c r="AI147" i="21" s="1"/>
  <c r="AI148" i="21" s="1"/>
  <c r="AI149" i="21" s="1"/>
  <c r="AI150" i="21" s="1"/>
  <c r="AI151" i="21" s="1"/>
  <c r="AI152" i="21" s="1"/>
  <c r="AI153" i="21" s="1"/>
  <c r="AI154" i="21" s="1"/>
  <c r="AI155" i="21" s="1"/>
  <c r="AI156" i="21" s="1"/>
  <c r="AI157" i="21" s="1"/>
  <c r="AI158" i="21" s="1"/>
  <c r="AI159" i="21" s="1"/>
  <c r="AI160" i="21" s="1"/>
  <c r="AI161" i="21" s="1"/>
  <c r="AI162" i="21" s="1"/>
  <c r="AI163" i="21" s="1"/>
  <c r="AI164" i="21" s="1"/>
  <c r="AI165" i="21" s="1"/>
  <c r="AI166" i="21" s="1"/>
  <c r="AI167" i="21" s="1"/>
  <c r="AI168" i="21" s="1"/>
  <c r="AI169" i="21" s="1"/>
  <c r="AI170" i="21" s="1"/>
  <c r="AI171" i="21" s="1"/>
  <c r="AI172" i="21" s="1"/>
  <c r="AI173" i="21" s="1"/>
  <c r="I81" i="21"/>
  <c r="I51" i="21"/>
  <c r="AX216" i="21"/>
  <c r="AX224" i="21"/>
  <c r="AX232" i="21"/>
  <c r="AX218" i="21"/>
  <c r="AX212" i="21"/>
  <c r="AX220" i="21"/>
  <c r="AX228" i="21"/>
  <c r="AX236" i="21"/>
  <c r="AX210" i="21"/>
  <c r="AX226" i="21"/>
  <c r="AX234" i="21"/>
  <c r="AX214" i="21"/>
  <c r="AX222" i="21"/>
  <c r="AX230" i="21"/>
  <c r="AX213" i="21"/>
  <c r="AX215" i="21"/>
  <c r="AX217" i="21"/>
  <c r="AX219" i="21"/>
  <c r="AX221" i="21"/>
  <c r="AX223" i="21"/>
  <c r="AX229" i="21"/>
  <c r="AX231" i="21"/>
  <c r="AX233" i="21"/>
  <c r="AX235" i="21"/>
  <c r="AX267" i="21"/>
  <c r="AG211" i="21"/>
  <c r="AG122" i="21"/>
  <c r="AG123" i="21" s="1"/>
  <c r="D227" i="21"/>
  <c r="D225" i="21"/>
  <c r="D211" i="21"/>
  <c r="D235" i="21"/>
  <c r="D231" i="21"/>
  <c r="D223" i="21"/>
  <c r="D219" i="21"/>
  <c r="D215" i="21"/>
  <c r="D234" i="21"/>
  <c r="D230" i="21"/>
  <c r="D226" i="21"/>
  <c r="D222" i="21"/>
  <c r="D218" i="21"/>
  <c r="D214" i="21"/>
  <c r="D210" i="21"/>
  <c r="D267" i="21"/>
  <c r="D233" i="21"/>
  <c r="D229" i="21"/>
  <c r="D221" i="21"/>
  <c r="D217" i="21"/>
  <c r="D213" i="21"/>
  <c r="D236" i="21"/>
  <c r="D232" i="21"/>
  <c r="D228" i="21"/>
  <c r="D224" i="21"/>
  <c r="D220" i="21"/>
  <c r="D216" i="21"/>
  <c r="D212" i="21"/>
  <c r="D22" i="21"/>
  <c r="AC210" i="21"/>
  <c r="AC222" i="21"/>
  <c r="AB230" i="21"/>
  <c r="AB226" i="21"/>
  <c r="AB212" i="21"/>
  <c r="AB232" i="21"/>
  <c r="AB214" i="21"/>
  <c r="AB216" i="21"/>
  <c r="AB228" i="21"/>
  <c r="AC224" i="21"/>
  <c r="AC225" i="21"/>
  <c r="AB225" i="21"/>
  <c r="AB223" i="21"/>
  <c r="AC233" i="21"/>
  <c r="AC213" i="21"/>
  <c r="AB217" i="21"/>
  <c r="AC231" i="21"/>
  <c r="AB235" i="21"/>
  <c r="AC227" i="21"/>
  <c r="AB227" i="21"/>
  <c r="AB267" i="21"/>
  <c r="AB221" i="21"/>
  <c r="AC211" i="21"/>
  <c r="AB211" i="21"/>
  <c r="AC219" i="21"/>
  <c r="AC215" i="21"/>
  <c r="AC229" i="21"/>
  <c r="AB218" i="21"/>
  <c r="AB220" i="21"/>
  <c r="AB234" i="21"/>
  <c r="AB236" i="21"/>
  <c r="I211" i="21"/>
  <c r="I212" i="21" s="1"/>
  <c r="I213" i="21" s="1"/>
  <c r="I214" i="21" s="1"/>
  <c r="F210" i="21"/>
  <c r="G210" i="21" s="1"/>
  <c r="V301" i="21"/>
  <c r="V302" i="21" s="1"/>
  <c r="V303" i="21" s="1"/>
  <c r="V304" i="21" s="1"/>
  <c r="V305" i="21" s="1"/>
  <c r="V306" i="21" s="1"/>
  <c r="V307" i="21" s="1"/>
  <c r="V308" i="21" s="1"/>
  <c r="V309" i="21" s="1"/>
  <c r="V310" i="21" s="1"/>
  <c r="V311" i="21" s="1"/>
  <c r="V312" i="21" s="1"/>
  <c r="V313" i="21" s="1"/>
  <c r="V314" i="21" s="1"/>
  <c r="V315" i="21" s="1"/>
  <c r="V316" i="21" s="1"/>
  <c r="V317" i="21" s="1"/>
  <c r="V318" i="21" s="1"/>
  <c r="V319" i="21" s="1"/>
  <c r="V320" i="21" s="1"/>
  <c r="V321" i="21" s="1"/>
  <c r="V322" i="21" s="1"/>
  <c r="V323" i="21" s="1"/>
  <c r="V324" i="21" s="1"/>
  <c r="V325" i="21" s="1"/>
  <c r="V326" i="21" s="1"/>
  <c r="V327" i="21" s="1"/>
  <c r="V328" i="21" s="1"/>
  <c r="V329" i="21" s="1"/>
  <c r="V360" i="21" s="1"/>
  <c r="V208" i="21"/>
  <c r="V209" i="21" s="1"/>
  <c r="V210" i="21" s="1"/>
  <c r="V211" i="21" s="1"/>
  <c r="V212" i="21" s="1"/>
  <c r="V213" i="21" s="1"/>
  <c r="V214" i="21" s="1"/>
  <c r="V215" i="21" s="1"/>
  <c r="V216" i="21" s="1"/>
  <c r="V217" i="21" s="1"/>
  <c r="V218" i="21" s="1"/>
  <c r="V219" i="21" s="1"/>
  <c r="V220" i="21" s="1"/>
  <c r="V221" i="21" s="1"/>
  <c r="V222" i="21" s="1"/>
  <c r="V223" i="21" s="1"/>
  <c r="V224" i="21" s="1"/>
  <c r="V225" i="21" s="1"/>
  <c r="V226" i="21" s="1"/>
  <c r="V227" i="21" s="1"/>
  <c r="V228" i="21" s="1"/>
  <c r="V229" i="21" s="1"/>
  <c r="V230" i="21" s="1"/>
  <c r="V231" i="21" s="1"/>
  <c r="V232" i="21" s="1"/>
  <c r="V233" i="21" s="1"/>
  <c r="V234" i="21" s="1"/>
  <c r="V235" i="21" s="1"/>
  <c r="V236" i="21" s="1"/>
  <c r="V115" i="21"/>
  <c r="V116" i="21" s="1"/>
  <c r="V117" i="21" s="1"/>
  <c r="V118" i="21" s="1"/>
  <c r="V119" i="21" s="1"/>
  <c r="V120" i="21" s="1"/>
  <c r="V121" i="21" s="1"/>
  <c r="V122" i="21" s="1"/>
  <c r="V123" i="21" s="1"/>
  <c r="V124" i="21" s="1"/>
  <c r="V125" i="21" s="1"/>
  <c r="V126" i="21" s="1"/>
  <c r="V127" i="21" s="1"/>
  <c r="V128" i="21" s="1"/>
  <c r="V129" i="21" s="1"/>
  <c r="V130" i="21" s="1"/>
  <c r="V131" i="21" s="1"/>
  <c r="V132" i="21" s="1"/>
  <c r="V133" i="21" s="1"/>
  <c r="V134" i="21" s="1"/>
  <c r="V135" i="21" s="1"/>
  <c r="V136" i="21" s="1"/>
  <c r="V137" i="21" s="1"/>
  <c r="V138" i="21" s="1"/>
  <c r="V139" i="21" s="1"/>
  <c r="V140" i="21" s="1"/>
  <c r="V141" i="21" s="1"/>
  <c r="V142" i="21" s="1"/>
  <c r="V143" i="21" s="1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51" i="22"/>
  <c r="B992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50" i="22"/>
  <c r="B891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49" i="22"/>
  <c r="B790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614" i="22"/>
  <c r="B555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508" i="22"/>
  <c r="B449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407" i="22"/>
  <c r="B348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306" i="22"/>
  <c r="B247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71" i="22"/>
  <c r="B12" i="22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69" i="3"/>
  <c r="J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69" i="3"/>
  <c r="B210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203" i="3"/>
  <c r="J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203" i="3"/>
  <c r="B144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37" i="3"/>
  <c r="J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37" i="3"/>
  <c r="B78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71" i="3"/>
  <c r="J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71" i="3"/>
  <c r="B12" i="3"/>
  <c r="I338" i="21" l="1"/>
  <c r="F337" i="21"/>
  <c r="G337" i="21" s="1"/>
  <c r="V267" i="21"/>
  <c r="V237" i="21"/>
  <c r="V238" i="21" s="1"/>
  <c r="V239" i="21" s="1"/>
  <c r="V240" i="21" s="1"/>
  <c r="V241" i="21" s="1"/>
  <c r="V242" i="21" s="1"/>
  <c r="V243" i="21" s="1"/>
  <c r="V244" i="21" s="1"/>
  <c r="V245" i="21" s="1"/>
  <c r="V246" i="21" s="1"/>
  <c r="V247" i="21" s="1"/>
  <c r="V248" i="21" s="1"/>
  <c r="V249" i="21" s="1"/>
  <c r="V250" i="21" s="1"/>
  <c r="V251" i="21" s="1"/>
  <c r="V252" i="21" s="1"/>
  <c r="V253" i="21" s="1"/>
  <c r="V254" i="21" s="1"/>
  <c r="V255" i="21" s="1"/>
  <c r="V256" i="21" s="1"/>
  <c r="V257" i="21" s="1"/>
  <c r="V258" i="21" s="1"/>
  <c r="V259" i="21" s="1"/>
  <c r="V260" i="21" s="1"/>
  <c r="V261" i="21" s="1"/>
  <c r="V262" i="21" s="1"/>
  <c r="V263" i="21" s="1"/>
  <c r="V264" i="21" s="1"/>
  <c r="V265" i="21" s="1"/>
  <c r="V266" i="21" s="1"/>
  <c r="V174" i="21"/>
  <c r="V144" i="21"/>
  <c r="V145" i="21" s="1"/>
  <c r="V146" i="21" s="1"/>
  <c r="V147" i="21" s="1"/>
  <c r="V148" i="21" s="1"/>
  <c r="V149" i="21" s="1"/>
  <c r="V150" i="21" s="1"/>
  <c r="V151" i="21" s="1"/>
  <c r="V152" i="21" s="1"/>
  <c r="V153" i="21" s="1"/>
  <c r="V154" i="21" s="1"/>
  <c r="V155" i="21" s="1"/>
  <c r="V156" i="21" s="1"/>
  <c r="V157" i="21" s="1"/>
  <c r="V158" i="21" s="1"/>
  <c r="V159" i="21" s="1"/>
  <c r="V160" i="21" s="1"/>
  <c r="V161" i="21" s="1"/>
  <c r="V162" i="21" s="1"/>
  <c r="V163" i="21" s="1"/>
  <c r="V164" i="21" s="1"/>
  <c r="V165" i="21" s="1"/>
  <c r="V166" i="21" s="1"/>
  <c r="V167" i="21" s="1"/>
  <c r="V168" i="21" s="1"/>
  <c r="V169" i="21" s="1"/>
  <c r="V170" i="21" s="1"/>
  <c r="V171" i="21" s="1"/>
  <c r="V172" i="21" s="1"/>
  <c r="V173" i="21" s="1"/>
  <c r="I145" i="21"/>
  <c r="F144" i="21"/>
  <c r="G144" i="21" s="1"/>
  <c r="I52" i="21"/>
  <c r="F51" i="21"/>
  <c r="G51" i="21" s="1"/>
  <c r="AG212" i="21"/>
  <c r="AG124" i="21"/>
  <c r="F212" i="21"/>
  <c r="G212" i="21" s="1"/>
  <c r="F211" i="21"/>
  <c r="G211" i="21" s="1"/>
  <c r="F213" i="21"/>
  <c r="G213" i="21" s="1"/>
  <c r="F214" i="21"/>
  <c r="G214" i="21" s="1"/>
  <c r="I215" i="21"/>
  <c r="AP1076" i="22"/>
  <c r="AP1075" i="22"/>
  <c r="AP1074" i="22"/>
  <c r="AP975" i="22"/>
  <c r="AP974" i="22"/>
  <c r="AP973" i="22"/>
  <c r="AP874" i="22"/>
  <c r="AP873" i="22"/>
  <c r="AP872" i="22"/>
  <c r="F338" i="21" l="1"/>
  <c r="G338" i="21" s="1"/>
  <c r="I339" i="21"/>
  <c r="I146" i="21"/>
  <c r="F145" i="21"/>
  <c r="G145" i="21" s="1"/>
  <c r="F52" i="21"/>
  <c r="G52" i="21" s="1"/>
  <c r="I53" i="21"/>
  <c r="AG213" i="21"/>
  <c r="AG125" i="21"/>
  <c r="I216" i="21"/>
  <c r="F215" i="21"/>
  <c r="G215" i="21" s="1"/>
  <c r="L774" i="22"/>
  <c r="O702" i="22"/>
  <c r="AP656" i="22"/>
  <c r="AG702" i="22" s="1"/>
  <c r="AP655" i="22"/>
  <c r="AA702" i="22" s="1"/>
  <c r="AP654" i="22"/>
  <c r="U702" i="22" s="1"/>
  <c r="AP533" i="22"/>
  <c r="AP532" i="22"/>
  <c r="AP531" i="22"/>
  <c r="AP432" i="22"/>
  <c r="AP431" i="22"/>
  <c r="AP430" i="22"/>
  <c r="AP331" i="22"/>
  <c r="AP330" i="22"/>
  <c r="AP329" i="22"/>
  <c r="I340" i="21" l="1"/>
  <c r="F339" i="21"/>
  <c r="G339" i="21" s="1"/>
  <c r="I147" i="21"/>
  <c r="F146" i="21"/>
  <c r="G146" i="21" s="1"/>
  <c r="F53" i="21"/>
  <c r="G53" i="21" s="1"/>
  <c r="I54" i="21"/>
  <c r="AG214" i="21"/>
  <c r="AG126" i="21"/>
  <c r="F216" i="21"/>
  <c r="G216" i="21" s="1"/>
  <c r="I217" i="21"/>
  <c r="U761" i="22"/>
  <c r="AP113" i="22"/>
  <c r="AG159" i="22" s="1"/>
  <c r="AP112" i="22"/>
  <c r="AA159" i="22" s="1"/>
  <c r="AP111" i="22"/>
  <c r="U159" i="22" s="1"/>
  <c r="O159" i="22"/>
  <c r="F340" i="21" l="1"/>
  <c r="G340" i="21" s="1"/>
  <c r="I341" i="21"/>
  <c r="I148" i="21"/>
  <c r="F147" i="21"/>
  <c r="G147" i="21" s="1"/>
  <c r="F54" i="21"/>
  <c r="G54" i="21" s="1"/>
  <c r="I55" i="21"/>
  <c r="AG215" i="21"/>
  <c r="AG127" i="21"/>
  <c r="I218" i="21"/>
  <c r="F217" i="21"/>
  <c r="G217" i="21" s="1"/>
  <c r="I342" i="21" l="1"/>
  <c r="F341" i="21"/>
  <c r="G341" i="21" s="1"/>
  <c r="I149" i="21"/>
  <c r="F148" i="21"/>
  <c r="G148" i="21" s="1"/>
  <c r="F55" i="21"/>
  <c r="G55" i="21" s="1"/>
  <c r="I56" i="21"/>
  <c r="AG216" i="21"/>
  <c r="AG128" i="21"/>
  <c r="F218" i="21"/>
  <c r="G218" i="21" s="1"/>
  <c r="I219" i="21"/>
  <c r="C360" i="21"/>
  <c r="F360" i="21" s="1"/>
  <c r="C329" i="21"/>
  <c r="F329" i="21" s="1"/>
  <c r="C328" i="21"/>
  <c r="F328" i="21" s="1"/>
  <c r="C327" i="21"/>
  <c r="F327" i="21" s="1"/>
  <c r="C326" i="21"/>
  <c r="F326" i="21" s="1"/>
  <c r="C325" i="21"/>
  <c r="F325" i="21" s="1"/>
  <c r="C324" i="21"/>
  <c r="F324" i="21" s="1"/>
  <c r="C323" i="21"/>
  <c r="F323" i="21" s="1"/>
  <c r="C322" i="21"/>
  <c r="F322" i="21" s="1"/>
  <c r="C321" i="21"/>
  <c r="F321" i="21" s="1"/>
  <c r="C320" i="21"/>
  <c r="F320" i="21" s="1"/>
  <c r="C319" i="21"/>
  <c r="F319" i="21" s="1"/>
  <c r="C318" i="21"/>
  <c r="F318" i="21" s="1"/>
  <c r="C317" i="21"/>
  <c r="F317" i="21" s="1"/>
  <c r="C316" i="21"/>
  <c r="F316" i="21" s="1"/>
  <c r="C315" i="21"/>
  <c r="F315" i="21" s="1"/>
  <c r="C314" i="21"/>
  <c r="F314" i="21" s="1"/>
  <c r="C313" i="21"/>
  <c r="F313" i="21" s="1"/>
  <c r="C312" i="21"/>
  <c r="F312" i="21" s="1"/>
  <c r="C311" i="21"/>
  <c r="F311" i="21" s="1"/>
  <c r="C310" i="21"/>
  <c r="F310" i="21" s="1"/>
  <c r="C309" i="21"/>
  <c r="F309" i="21" s="1"/>
  <c r="C308" i="21"/>
  <c r="F308" i="21" s="1"/>
  <c r="C307" i="21"/>
  <c r="F307" i="21" s="1"/>
  <c r="C306" i="21"/>
  <c r="F306" i="21" s="1"/>
  <c r="C305" i="21"/>
  <c r="F305" i="21" s="1"/>
  <c r="C304" i="21"/>
  <c r="F304" i="21" s="1"/>
  <c r="C303" i="21"/>
  <c r="F303" i="21" s="1"/>
  <c r="C302" i="21"/>
  <c r="F302" i="21" s="1"/>
  <c r="C301" i="21"/>
  <c r="F301" i="21" s="1"/>
  <c r="C209" i="21"/>
  <c r="F209" i="21" s="1"/>
  <c r="C208" i="21"/>
  <c r="F208" i="21" s="1"/>
  <c r="C174" i="21"/>
  <c r="F174" i="21" s="1"/>
  <c r="C143" i="21"/>
  <c r="F143" i="21" s="1"/>
  <c r="C142" i="21"/>
  <c r="F142" i="21" s="1"/>
  <c r="C141" i="21"/>
  <c r="F141" i="21" s="1"/>
  <c r="C140" i="21"/>
  <c r="F140" i="21" s="1"/>
  <c r="C139" i="21"/>
  <c r="F139" i="21" s="1"/>
  <c r="C138" i="21"/>
  <c r="F138" i="21" s="1"/>
  <c r="C137" i="21"/>
  <c r="F137" i="21" s="1"/>
  <c r="C136" i="21"/>
  <c r="F136" i="21" s="1"/>
  <c r="C135" i="21"/>
  <c r="F135" i="21" s="1"/>
  <c r="C134" i="21"/>
  <c r="F134" i="21" s="1"/>
  <c r="C133" i="21"/>
  <c r="F133" i="21" s="1"/>
  <c r="C132" i="21"/>
  <c r="F132" i="21" s="1"/>
  <c r="C131" i="21"/>
  <c r="F131" i="21" s="1"/>
  <c r="C130" i="21"/>
  <c r="F130" i="21" s="1"/>
  <c r="C129" i="21"/>
  <c r="F129" i="21" s="1"/>
  <c r="C128" i="21"/>
  <c r="F128" i="21" s="1"/>
  <c r="C127" i="21"/>
  <c r="F127" i="21" s="1"/>
  <c r="C126" i="21"/>
  <c r="F126" i="21" s="1"/>
  <c r="C125" i="21"/>
  <c r="F125" i="21" s="1"/>
  <c r="C124" i="21"/>
  <c r="F124" i="21" s="1"/>
  <c r="C123" i="21"/>
  <c r="F123" i="21" s="1"/>
  <c r="C122" i="21"/>
  <c r="F122" i="21" s="1"/>
  <c r="C121" i="21"/>
  <c r="F121" i="21" s="1"/>
  <c r="C120" i="21"/>
  <c r="F120" i="21" s="1"/>
  <c r="C119" i="21"/>
  <c r="F119" i="21" s="1"/>
  <c r="C118" i="21"/>
  <c r="F118" i="21" s="1"/>
  <c r="C117" i="21"/>
  <c r="F117" i="21" s="1"/>
  <c r="C116" i="21"/>
  <c r="F116" i="21" s="1"/>
  <c r="C115" i="21"/>
  <c r="F115" i="21" s="1"/>
  <c r="C81" i="21"/>
  <c r="F81" i="21" s="1"/>
  <c r="C50" i="21"/>
  <c r="F50" i="21" s="1"/>
  <c r="C49" i="21"/>
  <c r="F49" i="21" s="1"/>
  <c r="C48" i="21"/>
  <c r="F48" i="21" s="1"/>
  <c r="C47" i="21"/>
  <c r="F47" i="21" s="1"/>
  <c r="C46" i="21"/>
  <c r="F46" i="21" s="1"/>
  <c r="C45" i="21"/>
  <c r="F45" i="21" s="1"/>
  <c r="C44" i="21"/>
  <c r="F44" i="21" s="1"/>
  <c r="C43" i="21"/>
  <c r="F43" i="21" s="1"/>
  <c r="C42" i="21"/>
  <c r="F42" i="21" s="1"/>
  <c r="C41" i="21"/>
  <c r="F41" i="21" s="1"/>
  <c r="C40" i="21"/>
  <c r="F40" i="21" s="1"/>
  <c r="C39" i="21"/>
  <c r="F39" i="21" s="1"/>
  <c r="C38" i="21"/>
  <c r="F38" i="21" s="1"/>
  <c r="C37" i="21"/>
  <c r="F37" i="21" s="1"/>
  <c r="C36" i="21"/>
  <c r="F36" i="21" s="1"/>
  <c r="C35" i="21"/>
  <c r="F35" i="21" s="1"/>
  <c r="C34" i="21"/>
  <c r="F34" i="21" s="1"/>
  <c r="C33" i="21"/>
  <c r="F33" i="21" s="1"/>
  <c r="C32" i="21"/>
  <c r="F32" i="21" s="1"/>
  <c r="C31" i="21"/>
  <c r="F31" i="21" s="1"/>
  <c r="C30" i="21"/>
  <c r="F30" i="21" s="1"/>
  <c r="C29" i="21"/>
  <c r="F29" i="21" s="1"/>
  <c r="C28" i="21"/>
  <c r="F28" i="21" s="1"/>
  <c r="C27" i="21"/>
  <c r="F27" i="21" s="1"/>
  <c r="C26" i="21"/>
  <c r="F26" i="21" s="1"/>
  <c r="C25" i="21"/>
  <c r="F25" i="21" s="1"/>
  <c r="C24" i="21"/>
  <c r="F24" i="21" s="1"/>
  <c r="C23" i="21"/>
  <c r="F23" i="21" s="1"/>
  <c r="F22" i="21"/>
  <c r="F342" i="21" l="1"/>
  <c r="G342" i="21" s="1"/>
  <c r="I343" i="21"/>
  <c r="I150" i="21"/>
  <c r="F149" i="21"/>
  <c r="G149" i="21" s="1"/>
  <c r="F56" i="21"/>
  <c r="G56" i="21" s="1"/>
  <c r="I57" i="21"/>
  <c r="AG217" i="21"/>
  <c r="AG129" i="21"/>
  <c r="I220" i="21"/>
  <c r="F219" i="21"/>
  <c r="G219" i="21" s="1"/>
  <c r="M3" i="37"/>
  <c r="N3" i="37" s="1"/>
  <c r="I344" i="21" l="1"/>
  <c r="F343" i="21"/>
  <c r="G343" i="21" s="1"/>
  <c r="I151" i="21"/>
  <c r="F150" i="21"/>
  <c r="G150" i="21" s="1"/>
  <c r="F57" i="21"/>
  <c r="G57" i="21" s="1"/>
  <c r="I58" i="21"/>
  <c r="AG218" i="21"/>
  <c r="AG130" i="21"/>
  <c r="F220" i="21"/>
  <c r="G220" i="21" s="1"/>
  <c r="I221" i="21"/>
  <c r="M3" i="20"/>
  <c r="N3" i="20" s="1"/>
  <c r="I345" i="21" l="1"/>
  <c r="F344" i="21"/>
  <c r="G344" i="21" s="1"/>
  <c r="I152" i="21"/>
  <c r="F151" i="21"/>
  <c r="G151" i="21" s="1"/>
  <c r="I59" i="21"/>
  <c r="F58" i="21"/>
  <c r="G58" i="21" s="1"/>
  <c r="AG219" i="21"/>
  <c r="AG131" i="21"/>
  <c r="I222" i="21"/>
  <c r="F221" i="21"/>
  <c r="G221" i="21" s="1"/>
  <c r="D429" i="20"/>
  <c r="D429" i="37"/>
  <c r="D287" i="20"/>
  <c r="D287" i="37"/>
  <c r="D145" i="20"/>
  <c r="D145" i="37"/>
  <c r="D3" i="37"/>
  <c r="D3" i="20"/>
  <c r="I346" i="21" l="1"/>
  <c r="F345" i="21"/>
  <c r="G345" i="21" s="1"/>
  <c r="F152" i="21"/>
  <c r="G152" i="21" s="1"/>
  <c r="I153" i="21"/>
  <c r="I60" i="21"/>
  <c r="F59" i="21"/>
  <c r="G59" i="21" s="1"/>
  <c r="AG220" i="21"/>
  <c r="AG132" i="21"/>
  <c r="F222" i="21"/>
  <c r="G222" i="21" s="1"/>
  <c r="I223" i="21"/>
  <c r="F429" i="37"/>
  <c r="F434" i="37" s="1"/>
  <c r="F287" i="37"/>
  <c r="F292" i="37" s="1"/>
  <c r="F145" i="37"/>
  <c r="F150" i="37" s="1"/>
  <c r="F3" i="37"/>
  <c r="F8" i="37" s="1"/>
  <c r="F429" i="20"/>
  <c r="F434" i="20" s="1"/>
  <c r="F287" i="20"/>
  <c r="F292" i="20" s="1"/>
  <c r="F145" i="20"/>
  <c r="F150" i="20" s="1"/>
  <c r="F3" i="20"/>
  <c r="F8" i="20" s="1"/>
  <c r="I347" i="21" l="1"/>
  <c r="F346" i="21"/>
  <c r="G346" i="21" s="1"/>
  <c r="F153" i="21"/>
  <c r="G153" i="21" s="1"/>
  <c r="I154" i="21"/>
  <c r="F60" i="21"/>
  <c r="G60" i="21" s="1"/>
  <c r="I61" i="21"/>
  <c r="AG221" i="21"/>
  <c r="AG133" i="21"/>
  <c r="I224" i="21"/>
  <c r="F223" i="21"/>
  <c r="G223" i="21" s="1"/>
  <c r="B436" i="37"/>
  <c r="J436" i="37" s="1"/>
  <c r="P993" i="22" s="1"/>
  <c r="B437" i="37"/>
  <c r="D437" i="37" s="1"/>
  <c r="B438" i="37"/>
  <c r="B439" i="37"/>
  <c r="D439" i="37" s="1"/>
  <c r="B440" i="37"/>
  <c r="B441" i="37"/>
  <c r="D441" i="37" s="1"/>
  <c r="B442" i="37"/>
  <c r="B443" i="37"/>
  <c r="D443" i="37" s="1"/>
  <c r="B444" i="37"/>
  <c r="K444" i="37" s="1"/>
  <c r="B445" i="37"/>
  <c r="D445" i="37" s="1"/>
  <c r="B446" i="37"/>
  <c r="B447" i="37"/>
  <c r="B448" i="37"/>
  <c r="B449" i="37"/>
  <c r="D449" i="37" s="1"/>
  <c r="B450" i="37"/>
  <c r="B451" i="37"/>
  <c r="D451" i="37" s="1"/>
  <c r="B452" i="37"/>
  <c r="E452" i="37" s="1"/>
  <c r="I1009" i="22" s="1"/>
  <c r="B453" i="37"/>
  <c r="D453" i="37" s="1"/>
  <c r="B454" i="37"/>
  <c r="E454" i="37" s="1"/>
  <c r="B455" i="37"/>
  <c r="B456" i="37"/>
  <c r="L456" i="37" s="1"/>
  <c r="B457" i="37"/>
  <c r="B458" i="37"/>
  <c r="B459" i="37"/>
  <c r="B460" i="37"/>
  <c r="B461" i="37"/>
  <c r="D461" i="37" s="1"/>
  <c r="B462" i="37"/>
  <c r="B463" i="37"/>
  <c r="D463" i="37" s="1"/>
  <c r="B494" i="37"/>
  <c r="L494" i="37" s="1"/>
  <c r="B435" i="37"/>
  <c r="D435" i="37" s="1"/>
  <c r="B294" i="37"/>
  <c r="B295" i="37"/>
  <c r="B296" i="37"/>
  <c r="B297" i="37"/>
  <c r="D297" i="37" s="1"/>
  <c r="B298" i="37"/>
  <c r="D298" i="37" s="1"/>
  <c r="B299" i="37"/>
  <c r="B300" i="37"/>
  <c r="B301" i="37"/>
  <c r="B302" i="37"/>
  <c r="B303" i="37"/>
  <c r="B304" i="37"/>
  <c r="B305" i="37"/>
  <c r="D305" i="37" s="1"/>
  <c r="B306" i="37"/>
  <c r="B307" i="37"/>
  <c r="B308" i="37"/>
  <c r="B309" i="37"/>
  <c r="D309" i="37" s="1"/>
  <c r="B310" i="37"/>
  <c r="B311" i="37"/>
  <c r="B312" i="37"/>
  <c r="D312" i="37" s="1"/>
  <c r="B313" i="37"/>
  <c r="B314" i="37"/>
  <c r="B315" i="37"/>
  <c r="B316" i="37"/>
  <c r="B317" i="37"/>
  <c r="D317" i="37" s="1"/>
  <c r="B318" i="37"/>
  <c r="B319" i="37"/>
  <c r="B320" i="37"/>
  <c r="B321" i="37"/>
  <c r="D321" i="37" s="1"/>
  <c r="B352" i="37"/>
  <c r="B293" i="37"/>
  <c r="B152" i="37"/>
  <c r="D152" i="37" s="1"/>
  <c r="B153" i="37"/>
  <c r="B154" i="37"/>
  <c r="B155" i="37"/>
  <c r="B156" i="37"/>
  <c r="J156" i="37" s="1"/>
  <c r="P795" i="22" s="1"/>
  <c r="B157" i="37"/>
  <c r="K157" i="37" s="1"/>
  <c r="B158" i="37"/>
  <c r="B159" i="37"/>
  <c r="B160" i="37"/>
  <c r="J160" i="37" s="1"/>
  <c r="P799" i="22" s="1"/>
  <c r="B161" i="37"/>
  <c r="B162" i="37"/>
  <c r="B163" i="37"/>
  <c r="B164" i="37"/>
  <c r="L164" i="37" s="1"/>
  <c r="B165" i="37"/>
  <c r="D165" i="37" s="1"/>
  <c r="B166" i="37"/>
  <c r="B167" i="37"/>
  <c r="D167" i="37" s="1"/>
  <c r="B168" i="37"/>
  <c r="J168" i="37" s="1"/>
  <c r="P807" i="22" s="1"/>
  <c r="B169" i="37"/>
  <c r="D169" i="37" s="1"/>
  <c r="B170" i="37"/>
  <c r="B171" i="37"/>
  <c r="D171" i="37" s="1"/>
  <c r="B172" i="37"/>
  <c r="J172" i="37" s="1"/>
  <c r="P811" i="22" s="1"/>
  <c r="B173" i="37"/>
  <c r="D173" i="37" s="1"/>
  <c r="B174" i="37"/>
  <c r="B175" i="37"/>
  <c r="D175" i="37" s="1"/>
  <c r="B176" i="37"/>
  <c r="D176" i="37" s="1"/>
  <c r="B177" i="37"/>
  <c r="B178" i="37"/>
  <c r="B179" i="37"/>
  <c r="B151" i="37"/>
  <c r="B10" i="37"/>
  <c r="B11" i="37"/>
  <c r="B12" i="37"/>
  <c r="B13" i="37"/>
  <c r="B14" i="37"/>
  <c r="D14" i="37" s="1"/>
  <c r="B15" i="37"/>
  <c r="B16" i="37"/>
  <c r="J16" i="37" s="1"/>
  <c r="P562" i="22" s="1"/>
  <c r="B17" i="37"/>
  <c r="D17" i="37" s="1"/>
  <c r="B18" i="37"/>
  <c r="B19" i="37"/>
  <c r="B20" i="37"/>
  <c r="B21" i="37"/>
  <c r="B22" i="37"/>
  <c r="D22" i="37" s="1"/>
  <c r="B23" i="37"/>
  <c r="B24" i="37"/>
  <c r="B25" i="37"/>
  <c r="B26" i="37"/>
  <c r="B27" i="37"/>
  <c r="B28" i="37"/>
  <c r="D28" i="37" s="1"/>
  <c r="B29" i="37"/>
  <c r="D29" i="37" s="1"/>
  <c r="B30" i="37"/>
  <c r="B31" i="37"/>
  <c r="B32" i="37"/>
  <c r="B33" i="37"/>
  <c r="B34" i="37"/>
  <c r="B35" i="37"/>
  <c r="B36" i="37"/>
  <c r="D36" i="37" s="1"/>
  <c r="B37" i="37"/>
  <c r="B68" i="37"/>
  <c r="B9" i="37"/>
  <c r="U678" i="22"/>
  <c r="H684" i="22"/>
  <c r="J688" i="22"/>
  <c r="H696" i="22"/>
  <c r="G705" i="22"/>
  <c r="H710" i="22"/>
  <c r="K714" i="22"/>
  <c r="G719" i="22"/>
  <c r="H722" i="22"/>
  <c r="U726" i="22"/>
  <c r="G740" i="22"/>
  <c r="H743" i="22"/>
  <c r="U747" i="22"/>
  <c r="G754" i="22"/>
  <c r="H757" i="22"/>
  <c r="L9" i="3"/>
  <c r="L11" i="3"/>
  <c r="L75" i="3"/>
  <c r="L77" i="3"/>
  <c r="L141" i="3"/>
  <c r="L207" i="3"/>
  <c r="B565" i="37"/>
  <c r="B514" i="37"/>
  <c r="B549" i="37" s="1"/>
  <c r="B513" i="37"/>
  <c r="B548" i="37" s="1"/>
  <c r="B512" i="37"/>
  <c r="B547" i="37" s="1"/>
  <c r="B511" i="37"/>
  <c r="B546" i="37" s="1"/>
  <c r="B510" i="37"/>
  <c r="B545" i="37" s="1"/>
  <c r="B509" i="37"/>
  <c r="B544" i="37" s="1"/>
  <c r="B508" i="37"/>
  <c r="B543" i="37" s="1"/>
  <c r="B507" i="37"/>
  <c r="B542" i="37" s="1"/>
  <c r="B506" i="37"/>
  <c r="B541" i="37" s="1"/>
  <c r="B505" i="37"/>
  <c r="B540" i="37" s="1"/>
  <c r="B504" i="37"/>
  <c r="B539" i="37" s="1"/>
  <c r="B503" i="37"/>
  <c r="B538" i="37" s="1"/>
  <c r="B502" i="37"/>
  <c r="B537" i="37" s="1"/>
  <c r="B501" i="37"/>
  <c r="B536" i="37" s="1"/>
  <c r="AG457" i="37"/>
  <c r="AF457" i="37" s="1"/>
  <c r="AC457" i="37"/>
  <c r="AA457" i="37" s="1"/>
  <c r="AG456" i="37"/>
  <c r="AC456" i="37"/>
  <c r="AG455" i="37"/>
  <c r="AC455" i="37"/>
  <c r="AA455" i="37" s="1"/>
  <c r="AG454" i="37"/>
  <c r="AC454" i="37"/>
  <c r="AB454" i="37" s="1"/>
  <c r="AG453" i="37"/>
  <c r="AF453" i="37" s="1"/>
  <c r="AC453" i="37"/>
  <c r="AA453" i="37" s="1"/>
  <c r="AG452" i="37"/>
  <c r="AE452" i="37" s="1"/>
  <c r="AC452" i="37"/>
  <c r="AG451" i="37"/>
  <c r="AF451" i="37" s="1"/>
  <c r="AC451" i="37"/>
  <c r="AG450" i="37"/>
  <c r="AF450" i="37" s="1"/>
  <c r="AC450" i="37"/>
  <c r="AG449" i="37"/>
  <c r="AE449" i="37" s="1"/>
  <c r="AC449" i="37"/>
  <c r="AB449" i="37" s="1"/>
  <c r="AF448" i="37"/>
  <c r="AB448" i="37"/>
  <c r="AG447" i="37"/>
  <c r="AF447" i="37" s="1"/>
  <c r="AC447" i="37"/>
  <c r="AG446" i="37"/>
  <c r="AE446" i="37" s="1"/>
  <c r="AC446" i="37"/>
  <c r="AG445" i="37"/>
  <c r="AC445" i="37"/>
  <c r="K445" i="37"/>
  <c r="AG444" i="37"/>
  <c r="AC444" i="37"/>
  <c r="AB444" i="37" s="1"/>
  <c r="AG443" i="37"/>
  <c r="AC443" i="37"/>
  <c r="AA443" i="37" s="1"/>
  <c r="AG442" i="37"/>
  <c r="AF442" i="37" s="1"/>
  <c r="AC442" i="37"/>
  <c r="K442" i="37"/>
  <c r="AG441" i="37"/>
  <c r="AC441" i="37"/>
  <c r="AB441" i="37" s="1"/>
  <c r="AG440" i="37"/>
  <c r="AE440" i="37" s="1"/>
  <c r="AC440" i="37"/>
  <c r="AG439" i="37"/>
  <c r="AF439" i="37" s="1"/>
  <c r="AC439" i="37"/>
  <c r="AA439" i="37" s="1"/>
  <c r="AG438" i="37"/>
  <c r="AF438" i="37" s="1"/>
  <c r="AC438" i="37"/>
  <c r="AG437" i="37"/>
  <c r="AC437" i="37"/>
  <c r="K437" i="37"/>
  <c r="AG436" i="37"/>
  <c r="AC436" i="37"/>
  <c r="AG435" i="37"/>
  <c r="AC435" i="37"/>
  <c r="AB435" i="37" s="1"/>
  <c r="AG434" i="37"/>
  <c r="AC434" i="37"/>
  <c r="L209" i="3"/>
  <c r="AG433" i="37"/>
  <c r="AF433" i="37" s="1"/>
  <c r="AC433" i="37"/>
  <c r="J429" i="37"/>
  <c r="E429" i="37"/>
  <c r="B372" i="37"/>
  <c r="B407" i="37" s="1"/>
  <c r="B371" i="37"/>
  <c r="B406" i="37" s="1"/>
  <c r="B370" i="37"/>
  <c r="B405" i="37" s="1"/>
  <c r="B369" i="37"/>
  <c r="B404" i="37" s="1"/>
  <c r="B368" i="37"/>
  <c r="B403" i="37" s="1"/>
  <c r="B367" i="37"/>
  <c r="B402" i="37" s="1"/>
  <c r="B366" i="37"/>
  <c r="B401" i="37" s="1"/>
  <c r="B365" i="37"/>
  <c r="B400" i="37" s="1"/>
  <c r="B364" i="37"/>
  <c r="B399" i="37" s="1"/>
  <c r="B363" i="37"/>
  <c r="B398" i="37" s="1"/>
  <c r="B362" i="37"/>
  <c r="B397" i="37" s="1"/>
  <c r="B361" i="37"/>
  <c r="B396" i="37" s="1"/>
  <c r="B360" i="37"/>
  <c r="B395" i="37" s="1"/>
  <c r="B359" i="37"/>
  <c r="B394" i="37" s="1"/>
  <c r="AG315" i="37"/>
  <c r="AF315" i="37" s="1"/>
  <c r="AC315" i="37"/>
  <c r="AB315" i="37" s="1"/>
  <c r="AG314" i="37"/>
  <c r="AC314" i="37"/>
  <c r="AB314" i="37" s="1"/>
  <c r="AG313" i="37"/>
  <c r="AF313" i="37" s="1"/>
  <c r="AC313" i="37"/>
  <c r="AG312" i="37"/>
  <c r="AC312" i="37"/>
  <c r="AB312" i="37" s="1"/>
  <c r="AG311" i="37"/>
  <c r="AF311" i="37" s="1"/>
  <c r="AC311" i="37"/>
  <c r="AB311" i="37" s="1"/>
  <c r="AG310" i="37"/>
  <c r="AC310" i="37"/>
  <c r="AA310" i="37" s="1"/>
  <c r="AG309" i="37"/>
  <c r="AF309" i="37" s="1"/>
  <c r="AC309" i="37"/>
  <c r="AG308" i="37"/>
  <c r="AC308" i="37"/>
  <c r="AB308" i="37" s="1"/>
  <c r="AG307" i="37"/>
  <c r="AF307" i="37" s="1"/>
  <c r="AC307" i="37"/>
  <c r="AF306" i="37"/>
  <c r="AB306" i="37"/>
  <c r="AG305" i="37"/>
  <c r="AC305" i="37"/>
  <c r="AG304" i="37"/>
  <c r="AF304" i="37" s="1"/>
  <c r="AC304" i="37"/>
  <c r="AG303" i="37"/>
  <c r="AF303" i="37" s="1"/>
  <c r="AC303" i="37"/>
  <c r="AG302" i="37"/>
  <c r="AC302" i="37"/>
  <c r="AB302" i="37" s="1"/>
  <c r="AG301" i="37"/>
  <c r="AE301" i="37" s="1"/>
  <c r="AC301" i="37"/>
  <c r="AA301" i="37" s="1"/>
  <c r="AG300" i="37"/>
  <c r="AC300" i="37"/>
  <c r="AG299" i="37"/>
  <c r="AC299" i="37"/>
  <c r="AG298" i="37"/>
  <c r="AE298" i="37" s="1"/>
  <c r="AC298" i="37"/>
  <c r="AA298" i="37" s="1"/>
  <c r="AG297" i="37"/>
  <c r="AC297" i="37"/>
  <c r="AG296" i="37"/>
  <c r="AC296" i="37"/>
  <c r="AG295" i="37"/>
  <c r="AF295" i="37" s="1"/>
  <c r="AC295" i="37"/>
  <c r="AG294" i="37"/>
  <c r="AF294" i="37" s="1"/>
  <c r="AC294" i="37"/>
  <c r="AB294" i="37" s="1"/>
  <c r="AG293" i="37"/>
  <c r="AC293" i="37"/>
  <c r="AG292" i="37"/>
  <c r="AC292" i="37"/>
  <c r="L143" i="3"/>
  <c r="AG291" i="37"/>
  <c r="AF291" i="37" s="1"/>
  <c r="AC291" i="37"/>
  <c r="J287" i="37"/>
  <c r="E287" i="37"/>
  <c r="B230" i="37"/>
  <c r="B265" i="37" s="1"/>
  <c r="B229" i="37"/>
  <c r="B264" i="37" s="1"/>
  <c r="B228" i="37"/>
  <c r="B263" i="37" s="1"/>
  <c r="B227" i="37"/>
  <c r="B262" i="37" s="1"/>
  <c r="B226" i="37"/>
  <c r="B261" i="37" s="1"/>
  <c r="B225" i="37"/>
  <c r="B260" i="37" s="1"/>
  <c r="B224" i="37"/>
  <c r="B259" i="37" s="1"/>
  <c r="B223" i="37"/>
  <c r="B258" i="37" s="1"/>
  <c r="B222" i="37"/>
  <c r="B257" i="37" s="1"/>
  <c r="B221" i="37"/>
  <c r="B256" i="37" s="1"/>
  <c r="B220" i="37"/>
  <c r="B255" i="37" s="1"/>
  <c r="B219" i="37"/>
  <c r="B254" i="37" s="1"/>
  <c r="B218" i="37"/>
  <c r="B253" i="37" s="1"/>
  <c r="B217" i="37"/>
  <c r="B252" i="37" s="1"/>
  <c r="AG173" i="37"/>
  <c r="AE173" i="37" s="1"/>
  <c r="AC173" i="37"/>
  <c r="AA173" i="37" s="1"/>
  <c r="AG172" i="37"/>
  <c r="AF172" i="37" s="1"/>
  <c r="AC172" i="37"/>
  <c r="AG171" i="37"/>
  <c r="AC171" i="37"/>
  <c r="AB171" i="37" s="1"/>
  <c r="AG170" i="37"/>
  <c r="AE170" i="37" s="1"/>
  <c r="AC170" i="37"/>
  <c r="AG169" i="37"/>
  <c r="AC169" i="37"/>
  <c r="AG168" i="37"/>
  <c r="AC168" i="37"/>
  <c r="AG167" i="37"/>
  <c r="AC167" i="37"/>
  <c r="AG166" i="37"/>
  <c r="AC166" i="37"/>
  <c r="AG165" i="37"/>
  <c r="AC165" i="37"/>
  <c r="AF164" i="37"/>
  <c r="AB164" i="37"/>
  <c r="AG163" i="37"/>
  <c r="AF163" i="37" s="1"/>
  <c r="AC163" i="37"/>
  <c r="AG162" i="37"/>
  <c r="AC162" i="37"/>
  <c r="AG161" i="37"/>
  <c r="AC161" i="37"/>
  <c r="AG160" i="37"/>
  <c r="AC160" i="37"/>
  <c r="AG159" i="37"/>
  <c r="AE159" i="37" s="1"/>
  <c r="AC159" i="37"/>
  <c r="AG158" i="37"/>
  <c r="AE158" i="37" s="1"/>
  <c r="AC158" i="37"/>
  <c r="AG157" i="37"/>
  <c r="AC157" i="37"/>
  <c r="AA157" i="37" s="1"/>
  <c r="AG156" i="37"/>
  <c r="AF156" i="37" s="1"/>
  <c r="AC156" i="37"/>
  <c r="AB156" i="37" s="1"/>
  <c r="AG155" i="37"/>
  <c r="AC155" i="37"/>
  <c r="AG154" i="37"/>
  <c r="AE154" i="37" s="1"/>
  <c r="AC154" i="37"/>
  <c r="AA154" i="37" s="1"/>
  <c r="AG153" i="37"/>
  <c r="AF153" i="37" s="1"/>
  <c r="AC153" i="37"/>
  <c r="AA153" i="37" s="1"/>
  <c r="AG152" i="37"/>
  <c r="AF152" i="37" s="1"/>
  <c r="AC152" i="37"/>
  <c r="AG151" i="37"/>
  <c r="AE151" i="37" s="1"/>
  <c r="AC151" i="37"/>
  <c r="AG150" i="37"/>
  <c r="AE150" i="37" s="1"/>
  <c r="AC150" i="37"/>
  <c r="AB150" i="37" s="1"/>
  <c r="G150" i="37"/>
  <c r="H150" i="37" s="1"/>
  <c r="N77" i="3" s="1"/>
  <c r="AG149" i="37"/>
  <c r="AE149" i="37" s="1"/>
  <c r="AC149" i="37"/>
  <c r="AB149" i="37" s="1"/>
  <c r="J145" i="37"/>
  <c r="E145" i="37"/>
  <c r="B88" i="37"/>
  <c r="B123" i="37" s="1"/>
  <c r="B87" i="37"/>
  <c r="B122" i="37" s="1"/>
  <c r="B86" i="37"/>
  <c r="B121" i="37" s="1"/>
  <c r="B85" i="37"/>
  <c r="B120" i="37" s="1"/>
  <c r="B84" i="37"/>
  <c r="B119" i="37" s="1"/>
  <c r="B83" i="37"/>
  <c r="B118" i="37" s="1"/>
  <c r="B82" i="37"/>
  <c r="B117" i="37" s="1"/>
  <c r="B81" i="37"/>
  <c r="B116" i="37" s="1"/>
  <c r="B80" i="37"/>
  <c r="B115" i="37" s="1"/>
  <c r="B79" i="37"/>
  <c r="B114" i="37" s="1"/>
  <c r="B78" i="37"/>
  <c r="B113" i="37" s="1"/>
  <c r="B77" i="37"/>
  <c r="B112" i="37" s="1"/>
  <c r="B76" i="37"/>
  <c r="B111" i="37" s="1"/>
  <c r="B75" i="37"/>
  <c r="B110" i="37" s="1"/>
  <c r="AG31" i="37"/>
  <c r="AC31" i="37"/>
  <c r="AB31" i="37" s="1"/>
  <c r="AG30" i="37"/>
  <c r="AE30" i="37" s="1"/>
  <c r="AC30" i="37"/>
  <c r="AG29" i="37"/>
  <c r="AE29" i="37" s="1"/>
  <c r="AC29" i="37"/>
  <c r="AA29" i="37" s="1"/>
  <c r="AG28" i="37"/>
  <c r="AE28" i="37" s="1"/>
  <c r="AC28" i="37"/>
  <c r="AA28" i="37" s="1"/>
  <c r="AG27" i="37"/>
  <c r="AE27" i="37" s="1"/>
  <c r="AC27" i="37"/>
  <c r="AG26" i="37"/>
  <c r="AE26" i="37" s="1"/>
  <c r="AC26" i="37"/>
  <c r="AA26" i="37" s="1"/>
  <c r="AG25" i="37"/>
  <c r="AC25" i="37"/>
  <c r="AA25" i="37" s="1"/>
  <c r="AG24" i="37"/>
  <c r="AF24" i="37" s="1"/>
  <c r="AC24" i="37"/>
  <c r="AA24" i="37" s="1"/>
  <c r="AG23" i="37"/>
  <c r="AC23" i="37"/>
  <c r="AA23" i="37" s="1"/>
  <c r="AF22" i="37"/>
  <c r="AB22" i="37"/>
  <c r="AG21" i="37"/>
  <c r="AF21" i="37" s="1"/>
  <c r="AC21" i="37"/>
  <c r="AA21" i="37" s="1"/>
  <c r="AG20" i="37"/>
  <c r="AF20" i="37" s="1"/>
  <c r="AC20" i="37"/>
  <c r="AA20" i="37" s="1"/>
  <c r="AG19" i="37"/>
  <c r="AE19" i="37" s="1"/>
  <c r="AC19" i="37"/>
  <c r="AA19" i="37" s="1"/>
  <c r="AG18" i="37"/>
  <c r="AC18" i="37"/>
  <c r="AA18" i="37" s="1"/>
  <c r="AG17" i="37"/>
  <c r="AE17" i="37" s="1"/>
  <c r="AC17" i="37"/>
  <c r="AG16" i="37"/>
  <c r="AF16" i="37" s="1"/>
  <c r="AC16" i="37"/>
  <c r="AG15" i="37"/>
  <c r="AE15" i="37" s="1"/>
  <c r="AC15" i="37"/>
  <c r="AB15" i="37" s="1"/>
  <c r="AG14" i="37"/>
  <c r="AC14" i="37"/>
  <c r="AA14" i="37" s="1"/>
  <c r="AG13" i="37"/>
  <c r="AF13" i="37" s="1"/>
  <c r="AC13" i="37"/>
  <c r="AG12" i="37"/>
  <c r="AE12" i="37" s="1"/>
  <c r="AC12" i="37"/>
  <c r="AA12" i="37" s="1"/>
  <c r="AG11" i="37"/>
  <c r="AE11" i="37" s="1"/>
  <c r="AC11" i="37"/>
  <c r="AB11" i="37" s="1"/>
  <c r="AG10" i="37"/>
  <c r="AC10" i="37"/>
  <c r="AA10" i="37" s="1"/>
  <c r="AG9" i="37"/>
  <c r="AF9" i="37" s="1"/>
  <c r="AC9" i="37"/>
  <c r="AG8" i="37"/>
  <c r="AE8" i="37" s="1"/>
  <c r="AC8" i="37"/>
  <c r="AB8" i="37" s="1"/>
  <c r="G8" i="37"/>
  <c r="AG7" i="37"/>
  <c r="AC7" i="37"/>
  <c r="AA7" i="37" s="1"/>
  <c r="J3" i="37"/>
  <c r="E3" i="37"/>
  <c r="K17" i="37" l="1"/>
  <c r="L156" i="37"/>
  <c r="E444" i="37"/>
  <c r="I1001" i="22" s="1"/>
  <c r="L436" i="37"/>
  <c r="I348" i="21"/>
  <c r="F347" i="21"/>
  <c r="G347" i="21" s="1"/>
  <c r="F154" i="21"/>
  <c r="G154" i="21" s="1"/>
  <c r="I155" i="21"/>
  <c r="F61" i="21"/>
  <c r="G61" i="21" s="1"/>
  <c r="I62" i="21"/>
  <c r="K441" i="37"/>
  <c r="J164" i="37"/>
  <c r="P803" i="22" s="1"/>
  <c r="E152" i="37"/>
  <c r="I791" i="22" s="1"/>
  <c r="K172" i="37"/>
  <c r="J452" i="37"/>
  <c r="P1009" i="22" s="1"/>
  <c r="L152" i="37"/>
  <c r="K156" i="37"/>
  <c r="E160" i="37"/>
  <c r="I799" i="22" s="1"/>
  <c r="E168" i="37"/>
  <c r="I807" i="22" s="1"/>
  <c r="L172" i="37"/>
  <c r="K436" i="37"/>
  <c r="K456" i="37"/>
  <c r="K152" i="37"/>
  <c r="E176" i="37"/>
  <c r="I815" i="22" s="1"/>
  <c r="K32" i="37"/>
  <c r="D32" i="37"/>
  <c r="J24" i="37"/>
  <c r="P570" i="22" s="1"/>
  <c r="D24" i="37"/>
  <c r="J20" i="37"/>
  <c r="P566" i="22" s="1"/>
  <c r="D20" i="37"/>
  <c r="F16" i="37"/>
  <c r="D16" i="37"/>
  <c r="K12" i="37"/>
  <c r="D12" i="37"/>
  <c r="E172" i="37"/>
  <c r="I811" i="22" s="1"/>
  <c r="D172" i="37"/>
  <c r="F168" i="37"/>
  <c r="D168" i="37"/>
  <c r="E164" i="37"/>
  <c r="I803" i="22" s="1"/>
  <c r="D164" i="37"/>
  <c r="F160" i="37"/>
  <c r="D160" i="37"/>
  <c r="E156" i="37"/>
  <c r="I795" i="22" s="1"/>
  <c r="D156" i="37"/>
  <c r="E320" i="37"/>
  <c r="I918" i="22" s="1"/>
  <c r="D320" i="37"/>
  <c r="F316" i="37"/>
  <c r="D316" i="37"/>
  <c r="E308" i="37"/>
  <c r="K159" i="3" s="1"/>
  <c r="D308" i="37"/>
  <c r="H304" i="37"/>
  <c r="D304" i="37"/>
  <c r="F300" i="37"/>
  <c r="D300" i="37"/>
  <c r="G296" i="37"/>
  <c r="D296" i="37"/>
  <c r="H494" i="37"/>
  <c r="D494" i="37"/>
  <c r="H460" i="37"/>
  <c r="D460" i="37"/>
  <c r="H456" i="37"/>
  <c r="D456" i="37"/>
  <c r="H452" i="37"/>
  <c r="D452" i="37"/>
  <c r="H448" i="37"/>
  <c r="D448" i="37"/>
  <c r="H444" i="37"/>
  <c r="D444" i="37"/>
  <c r="H440" i="37"/>
  <c r="D440" i="37"/>
  <c r="H436" i="37"/>
  <c r="AD993" i="22" s="1"/>
  <c r="D436" i="37"/>
  <c r="H9" i="37"/>
  <c r="D9" i="37"/>
  <c r="F35" i="37"/>
  <c r="D35" i="37"/>
  <c r="G31" i="37"/>
  <c r="D31" i="37"/>
  <c r="H27" i="37"/>
  <c r="D27" i="37"/>
  <c r="G23" i="37"/>
  <c r="D23" i="37"/>
  <c r="G19" i="37"/>
  <c r="D19" i="37"/>
  <c r="G15" i="37"/>
  <c r="D15" i="37"/>
  <c r="G11" i="37"/>
  <c r="D11" i="37"/>
  <c r="E179" i="37"/>
  <c r="I818" i="22" s="1"/>
  <c r="D179" i="37"/>
  <c r="G163" i="37"/>
  <c r="I163" i="37" s="1"/>
  <c r="D163" i="37"/>
  <c r="K159" i="37"/>
  <c r="D159" i="37"/>
  <c r="G155" i="37"/>
  <c r="D155" i="37"/>
  <c r="H293" i="37"/>
  <c r="D293" i="37"/>
  <c r="G319" i="37"/>
  <c r="D319" i="37"/>
  <c r="G315" i="37"/>
  <c r="D315" i="37"/>
  <c r="G311" i="37"/>
  <c r="D311" i="37"/>
  <c r="G307" i="37"/>
  <c r="D307" i="37"/>
  <c r="G303" i="37"/>
  <c r="D303" i="37"/>
  <c r="G299" i="37"/>
  <c r="D299" i="37"/>
  <c r="G295" i="37"/>
  <c r="D295" i="37"/>
  <c r="F459" i="37"/>
  <c r="D459" i="37"/>
  <c r="E455" i="37"/>
  <c r="K230" i="3" s="1"/>
  <c r="D455" i="37"/>
  <c r="E447" i="37"/>
  <c r="K222" i="3" s="1"/>
  <c r="D447" i="37"/>
  <c r="H68" i="37"/>
  <c r="D68" i="37"/>
  <c r="H34" i="37"/>
  <c r="D34" i="37"/>
  <c r="E30" i="37"/>
  <c r="K33" i="3" s="1"/>
  <c r="D30" i="37"/>
  <c r="E26" i="37"/>
  <c r="I572" i="22" s="1"/>
  <c r="D26" i="37"/>
  <c r="G18" i="37"/>
  <c r="D18" i="37"/>
  <c r="H10" i="37"/>
  <c r="D10" i="37"/>
  <c r="K178" i="37"/>
  <c r="D178" i="37"/>
  <c r="K174" i="37"/>
  <c r="D174" i="37"/>
  <c r="G170" i="37"/>
  <c r="D170" i="37"/>
  <c r="L166" i="37"/>
  <c r="D166" i="37"/>
  <c r="H162" i="37"/>
  <c r="D162" i="37"/>
  <c r="E158" i="37"/>
  <c r="K85" i="3" s="1"/>
  <c r="D158" i="37"/>
  <c r="H154" i="37"/>
  <c r="D154" i="37"/>
  <c r="G352" i="37"/>
  <c r="I352" i="37" s="1"/>
  <c r="D352" i="37"/>
  <c r="G318" i="37"/>
  <c r="I318" i="37" s="1"/>
  <c r="D318" i="37"/>
  <c r="G314" i="37"/>
  <c r="D314" i="37"/>
  <c r="H310" i="37"/>
  <c r="D310" i="37"/>
  <c r="K306" i="37"/>
  <c r="D306" i="37"/>
  <c r="G302" i="37"/>
  <c r="D302" i="37"/>
  <c r="H294" i="37"/>
  <c r="D294" i="37"/>
  <c r="G462" i="37"/>
  <c r="D462" i="37"/>
  <c r="G458" i="37"/>
  <c r="D458" i="37"/>
  <c r="G454" i="37"/>
  <c r="D454" i="37"/>
  <c r="G450" i="37"/>
  <c r="D450" i="37"/>
  <c r="G446" i="37"/>
  <c r="D446" i="37"/>
  <c r="G442" i="37"/>
  <c r="D442" i="37"/>
  <c r="G438" i="37"/>
  <c r="D438" i="37"/>
  <c r="AD1013" i="22"/>
  <c r="G37" i="37"/>
  <c r="D37" i="37"/>
  <c r="H33" i="37"/>
  <c r="D33" i="37"/>
  <c r="H25" i="37"/>
  <c r="D25" i="37"/>
  <c r="F21" i="37"/>
  <c r="D21" i="37"/>
  <c r="H13" i="37"/>
  <c r="D13" i="37"/>
  <c r="H151" i="37"/>
  <c r="D151" i="37"/>
  <c r="G177" i="37"/>
  <c r="D177" i="37"/>
  <c r="H161" i="37"/>
  <c r="D161" i="37"/>
  <c r="G157" i="37"/>
  <c r="W796" i="22" s="1"/>
  <c r="D157" i="37"/>
  <c r="K153" i="37"/>
  <c r="D153" i="37"/>
  <c r="L313" i="37"/>
  <c r="D313" i="37"/>
  <c r="F301" i="37"/>
  <c r="D301" i="37"/>
  <c r="E457" i="37"/>
  <c r="I1014" i="22" s="1"/>
  <c r="D457" i="37"/>
  <c r="AG222" i="21"/>
  <c r="AG134" i="21"/>
  <c r="F224" i="21"/>
  <c r="G224" i="21" s="1"/>
  <c r="I225" i="21"/>
  <c r="E13" i="37"/>
  <c r="I559" i="22" s="1"/>
  <c r="K151" i="37"/>
  <c r="J152" i="37"/>
  <c r="P791" i="22" s="1"/>
  <c r="K164" i="37"/>
  <c r="L176" i="37"/>
  <c r="AD849" i="22"/>
  <c r="L320" i="37"/>
  <c r="E436" i="37"/>
  <c r="I993" i="22" s="1"/>
  <c r="L452" i="37"/>
  <c r="J456" i="37"/>
  <c r="P1013" i="22" s="1"/>
  <c r="J166" i="37"/>
  <c r="P805" i="22" s="1"/>
  <c r="J170" i="37"/>
  <c r="P809" i="22" s="1"/>
  <c r="K460" i="37"/>
  <c r="L442" i="37"/>
  <c r="J446" i="37"/>
  <c r="P1003" i="22" s="1"/>
  <c r="E68" i="37"/>
  <c r="I614" i="22" s="1"/>
  <c r="K459" i="37"/>
  <c r="AF27" i="37"/>
  <c r="E311" i="37"/>
  <c r="I909" i="22" s="1"/>
  <c r="E303" i="37"/>
  <c r="I901" i="22" s="1"/>
  <c r="E352" i="37"/>
  <c r="K203" i="3" s="1"/>
  <c r="J438" i="37"/>
  <c r="P995" i="22" s="1"/>
  <c r="K458" i="37"/>
  <c r="L19" i="37"/>
  <c r="L9" i="37"/>
  <c r="L10" i="37"/>
  <c r="E34" i="37"/>
  <c r="K37" i="3" s="1"/>
  <c r="L158" i="37"/>
  <c r="J162" i="37"/>
  <c r="P801" i="22" s="1"/>
  <c r="E302" i="37"/>
  <c r="K153" i="3" s="1"/>
  <c r="K318" i="37"/>
  <c r="L458" i="37"/>
  <c r="L15" i="37"/>
  <c r="E295" i="37"/>
  <c r="I893" i="22" s="1"/>
  <c r="L311" i="37"/>
  <c r="J27" i="37"/>
  <c r="P573" i="22" s="1"/>
  <c r="AB28" i="37"/>
  <c r="AF29" i="37"/>
  <c r="J155" i="37"/>
  <c r="P794" i="22" s="1"/>
  <c r="J295" i="37"/>
  <c r="P893" i="22" s="1"/>
  <c r="J299" i="37"/>
  <c r="P897" i="22" s="1"/>
  <c r="E307" i="37"/>
  <c r="I905" i="22" s="1"/>
  <c r="K315" i="37"/>
  <c r="E9" i="37"/>
  <c r="K12" i="3" s="1"/>
  <c r="J11" i="37"/>
  <c r="P557" i="22" s="1"/>
  <c r="J31" i="37"/>
  <c r="P577" i="22" s="1"/>
  <c r="K295" i="37"/>
  <c r="L295" i="37"/>
  <c r="K311" i="37"/>
  <c r="L315" i="37"/>
  <c r="E319" i="37"/>
  <c r="I917" i="22" s="1"/>
  <c r="AB453" i="37"/>
  <c r="AE453" i="37"/>
  <c r="F152" i="37"/>
  <c r="J23" i="37"/>
  <c r="P569" i="22" s="1"/>
  <c r="J35" i="37"/>
  <c r="P581" i="22" s="1"/>
  <c r="K9" i="37"/>
  <c r="K160" i="37"/>
  <c r="L160" i="37"/>
  <c r="K168" i="37"/>
  <c r="L168" i="37"/>
  <c r="K176" i="37"/>
  <c r="AB298" i="37"/>
  <c r="AE303" i="37"/>
  <c r="AF11" i="37"/>
  <c r="AF19" i="37"/>
  <c r="AB24" i="37"/>
  <c r="AE172" i="37"/>
  <c r="AA294" i="37"/>
  <c r="K438" i="37"/>
  <c r="L438" i="37"/>
  <c r="AA441" i="37"/>
  <c r="K446" i="37"/>
  <c r="L446" i="37"/>
  <c r="E450" i="37"/>
  <c r="I1007" i="22" s="1"/>
  <c r="J454" i="37"/>
  <c r="P1011" i="22" s="1"/>
  <c r="E462" i="37"/>
  <c r="I1019" i="22" s="1"/>
  <c r="F13" i="37"/>
  <c r="E442" i="37"/>
  <c r="I999" i="22" s="1"/>
  <c r="J450" i="37"/>
  <c r="P1007" i="22" s="1"/>
  <c r="K454" i="37"/>
  <c r="L454" i="37"/>
  <c r="E458" i="37"/>
  <c r="I1015" i="22" s="1"/>
  <c r="J462" i="37"/>
  <c r="P1019" i="22" s="1"/>
  <c r="AA15" i="37"/>
  <c r="AB19" i="37"/>
  <c r="AB20" i="37"/>
  <c r="AB26" i="37"/>
  <c r="AB173" i="37"/>
  <c r="AE307" i="37"/>
  <c r="AE311" i="37"/>
  <c r="AE433" i="37"/>
  <c r="E438" i="37"/>
  <c r="K213" i="3" s="1"/>
  <c r="J442" i="37"/>
  <c r="P999" i="22" s="1"/>
  <c r="AA444" i="37"/>
  <c r="E446" i="37"/>
  <c r="I1003" i="22" s="1"/>
  <c r="K450" i="37"/>
  <c r="L450" i="37"/>
  <c r="J458" i="37"/>
  <c r="P1015" i="22" s="1"/>
  <c r="K462" i="37"/>
  <c r="L462" i="37"/>
  <c r="G21" i="37"/>
  <c r="F448" i="37"/>
  <c r="H35" i="37"/>
  <c r="AA8" i="37"/>
  <c r="J19" i="37"/>
  <c r="P565" i="22" s="1"/>
  <c r="AB23" i="37"/>
  <c r="L27" i="37"/>
  <c r="AA31" i="37"/>
  <c r="K35" i="37"/>
  <c r="L35" i="37"/>
  <c r="AF149" i="37"/>
  <c r="AA150" i="37"/>
  <c r="K158" i="37"/>
  <c r="K162" i="37"/>
  <c r="K170" i="37"/>
  <c r="W809" i="22" s="1"/>
  <c r="J174" i="37"/>
  <c r="P813" i="22" s="1"/>
  <c r="J176" i="37"/>
  <c r="P815" i="22" s="1"/>
  <c r="J178" i="37"/>
  <c r="P817" i="22" s="1"/>
  <c r="L293" i="37"/>
  <c r="AE295" i="37"/>
  <c r="E299" i="37"/>
  <c r="I897" i="22" s="1"/>
  <c r="AF301" i="37"/>
  <c r="J303" i="37"/>
  <c r="P901" i="22" s="1"/>
  <c r="J307" i="37"/>
  <c r="P905" i="22" s="1"/>
  <c r="AA314" i="37"/>
  <c r="AE439" i="37"/>
  <c r="AF449" i="37"/>
  <c r="AF452" i="37"/>
  <c r="AB457" i="37"/>
  <c r="H15" i="37"/>
  <c r="AD561" i="22" s="1"/>
  <c r="F27" i="37"/>
  <c r="G154" i="37"/>
  <c r="F174" i="37"/>
  <c r="F444" i="37"/>
  <c r="J319" i="37"/>
  <c r="P917" i="22" s="1"/>
  <c r="AA449" i="37"/>
  <c r="G9" i="37"/>
  <c r="H31" i="37"/>
  <c r="G293" i="37"/>
  <c r="I293" i="37" s="1"/>
  <c r="F303" i="37"/>
  <c r="H315" i="37"/>
  <c r="AD913" i="22" s="1"/>
  <c r="AE9" i="37"/>
  <c r="AE21" i="37"/>
  <c r="L178" i="37"/>
  <c r="K303" i="37"/>
  <c r="L303" i="37"/>
  <c r="K307" i="37"/>
  <c r="L307" i="37"/>
  <c r="E315" i="37"/>
  <c r="I913" i="22" s="1"/>
  <c r="AA435" i="37"/>
  <c r="J9" i="37"/>
  <c r="P555" i="22" s="1"/>
  <c r="AB10" i="37"/>
  <c r="AF12" i="37"/>
  <c r="J15" i="37"/>
  <c r="P561" i="22" s="1"/>
  <c r="L23" i="37"/>
  <c r="L31" i="37"/>
  <c r="E35" i="37"/>
  <c r="K38" i="3" s="1"/>
  <c r="AB153" i="37"/>
  <c r="AF154" i="37"/>
  <c r="L162" i="37"/>
  <c r="L170" i="37"/>
  <c r="P849" i="22"/>
  <c r="K299" i="37"/>
  <c r="L299" i="37"/>
  <c r="J311" i="37"/>
  <c r="P909" i="22" s="1"/>
  <c r="J315" i="37"/>
  <c r="P913" i="22" s="1"/>
  <c r="AB439" i="37"/>
  <c r="AB455" i="37"/>
  <c r="H19" i="37"/>
  <c r="F34" i="37"/>
  <c r="F307" i="37"/>
  <c r="H450" i="37"/>
  <c r="H299" i="37"/>
  <c r="F319" i="37"/>
  <c r="F436" i="37"/>
  <c r="H454" i="37"/>
  <c r="K171" i="37"/>
  <c r="E171" i="37"/>
  <c r="I810" i="22" s="1"/>
  <c r="AA27" i="37"/>
  <c r="AB27" i="37"/>
  <c r="AA30" i="37"/>
  <c r="AB30" i="37"/>
  <c r="AA151" i="37"/>
  <c r="AB151" i="37"/>
  <c r="AB160" i="37"/>
  <c r="AA160" i="37"/>
  <c r="AE162" i="37"/>
  <c r="AF162" i="37"/>
  <c r="AE166" i="37"/>
  <c r="AF166" i="37"/>
  <c r="AA293" i="37"/>
  <c r="AB293" i="37"/>
  <c r="AB297" i="37"/>
  <c r="AA297" i="37"/>
  <c r="AF312" i="37"/>
  <c r="AE312" i="37"/>
  <c r="AB438" i="37"/>
  <c r="AA438" i="37"/>
  <c r="G28" i="37"/>
  <c r="E28" i="37"/>
  <c r="K31" i="3" s="1"/>
  <c r="F24" i="37"/>
  <c r="F179" i="37"/>
  <c r="G179" i="37"/>
  <c r="F175" i="37"/>
  <c r="G175" i="37"/>
  <c r="E167" i="37"/>
  <c r="K94" i="3" s="1"/>
  <c r="H167" i="37"/>
  <c r="G159" i="37"/>
  <c r="H159" i="37"/>
  <c r="AF25" i="37"/>
  <c r="AE25" i="37"/>
  <c r="AA163" i="37"/>
  <c r="AB163" i="37"/>
  <c r="E175" i="37"/>
  <c r="I814" i="22" s="1"/>
  <c r="AE297" i="37"/>
  <c r="AF297" i="37"/>
  <c r="AF308" i="37"/>
  <c r="AE308" i="37"/>
  <c r="AB437" i="37"/>
  <c r="AA437" i="37"/>
  <c r="AB446" i="37"/>
  <c r="AA446" i="37"/>
  <c r="H171" i="37"/>
  <c r="G312" i="37"/>
  <c r="L312" i="37"/>
  <c r="G308" i="37"/>
  <c r="H435" i="37"/>
  <c r="G435" i="37"/>
  <c r="I435" i="37" s="1"/>
  <c r="F461" i="37"/>
  <c r="G461" i="37"/>
  <c r="H461" i="37"/>
  <c r="F457" i="37"/>
  <c r="G457" i="37"/>
  <c r="I457" i="37" s="1"/>
  <c r="J457" i="37"/>
  <c r="P1014" i="22" s="1"/>
  <c r="K457" i="37"/>
  <c r="F453" i="37"/>
  <c r="H453" i="37"/>
  <c r="G453" i="37"/>
  <c r="I453" i="37" s="1"/>
  <c r="F449" i="37"/>
  <c r="H449" i="37"/>
  <c r="G449" i="37"/>
  <c r="F445" i="37"/>
  <c r="J445" i="37"/>
  <c r="P1002" i="22" s="1"/>
  <c r="H445" i="37"/>
  <c r="G445" i="37"/>
  <c r="I445" i="37" s="1"/>
  <c r="E445" i="37"/>
  <c r="I1002" i="22" s="1"/>
  <c r="F441" i="37"/>
  <c r="J441" i="37"/>
  <c r="P998" i="22" s="1"/>
  <c r="H441" i="37"/>
  <c r="E441" i="37"/>
  <c r="I998" i="22" s="1"/>
  <c r="F437" i="37"/>
  <c r="G437" i="37"/>
  <c r="I437" i="37" s="1"/>
  <c r="J437" i="37"/>
  <c r="P994" i="22" s="1"/>
  <c r="H437" i="37"/>
  <c r="AF8" i="37"/>
  <c r="AB14" i="37"/>
  <c r="AF15" i="37"/>
  <c r="AB18" i="37"/>
  <c r="AE23" i="37"/>
  <c r="AF23" i="37"/>
  <c r="AE24" i="37"/>
  <c r="AF28" i="37"/>
  <c r="AE31" i="37"/>
  <c r="AF31" i="37"/>
  <c r="AE155" i="37"/>
  <c r="AF155" i="37"/>
  <c r="AB158" i="37"/>
  <c r="AA158" i="37"/>
  <c r="AA161" i="37"/>
  <c r="AB161" i="37"/>
  <c r="AF167" i="37"/>
  <c r="AE167" i="37"/>
  <c r="K312" i="37"/>
  <c r="AF314" i="37"/>
  <c r="AE314" i="37"/>
  <c r="AE434" i="37"/>
  <c r="AF434" i="37"/>
  <c r="AA445" i="37"/>
  <c r="AB445" i="37"/>
  <c r="K453" i="37"/>
  <c r="AF454" i="37"/>
  <c r="AE454" i="37"/>
  <c r="H30" i="37"/>
  <c r="G30" i="37"/>
  <c r="H26" i="37"/>
  <c r="G26" i="37"/>
  <c r="F22" i="37"/>
  <c r="G22" i="37"/>
  <c r="E22" i="37"/>
  <c r="I568" i="22" s="1"/>
  <c r="F18" i="37"/>
  <c r="H18" i="37"/>
  <c r="F14" i="37"/>
  <c r="H14" i="37"/>
  <c r="K14" i="37"/>
  <c r="F10" i="37"/>
  <c r="G10" i="37"/>
  <c r="I10" i="37" s="1"/>
  <c r="G14" i="37"/>
  <c r="I14" i="37" s="1"/>
  <c r="F30" i="37"/>
  <c r="H177" i="37"/>
  <c r="E177" i="37"/>
  <c r="K104" i="3" s="1"/>
  <c r="F177" i="37"/>
  <c r="G173" i="37"/>
  <c r="I173" i="37" s="1"/>
  <c r="K173" i="37"/>
  <c r="H169" i="37"/>
  <c r="K169" i="37"/>
  <c r="H165" i="37"/>
  <c r="F165" i="37"/>
  <c r="H157" i="37"/>
  <c r="E157" i="37"/>
  <c r="K84" i="3" s="1"/>
  <c r="F157" i="37"/>
  <c r="H153" i="37"/>
  <c r="L153" i="37"/>
  <c r="H163" i="37"/>
  <c r="F296" i="37"/>
  <c r="G441" i="37"/>
  <c r="I441" i="37" s="1"/>
  <c r="AA16" i="37"/>
  <c r="AB16" i="37"/>
  <c r="AA155" i="37"/>
  <c r="AB155" i="37"/>
  <c r="AA159" i="37"/>
  <c r="AB159" i="37"/>
  <c r="AF160" i="37"/>
  <c r="AE160" i="37"/>
  <c r="AA167" i="37"/>
  <c r="AB167" i="37"/>
  <c r="AF168" i="37"/>
  <c r="AE168" i="37"/>
  <c r="AA11" i="37"/>
  <c r="AB12" i="37"/>
  <c r="AB152" i="37"/>
  <c r="AA152" i="37"/>
  <c r="AF161" i="37"/>
  <c r="AE161" i="37"/>
  <c r="AF165" i="37"/>
  <c r="AE165" i="37"/>
  <c r="K177" i="37"/>
  <c r="AA291" i="37"/>
  <c r="AB291" i="37"/>
  <c r="AF299" i="37"/>
  <c r="AE299" i="37"/>
  <c r="AE302" i="37"/>
  <c r="AF302" i="37"/>
  <c r="K435" i="37"/>
  <c r="E437" i="37"/>
  <c r="I994" i="22" s="1"/>
  <c r="AE442" i="37"/>
  <c r="AE450" i="37"/>
  <c r="H22" i="37"/>
  <c r="H155" i="37"/>
  <c r="G165" i="37"/>
  <c r="I165" i="37" s="1"/>
  <c r="H175" i="37"/>
  <c r="F352" i="37"/>
  <c r="J352" i="37"/>
  <c r="P950" i="22" s="1"/>
  <c r="H352" i="37"/>
  <c r="F318" i="37"/>
  <c r="E318" i="37"/>
  <c r="I916" i="22" s="1"/>
  <c r="H318" i="37"/>
  <c r="J318" i="37"/>
  <c r="P916" i="22" s="1"/>
  <c r="F314" i="37"/>
  <c r="H314" i="37"/>
  <c r="F310" i="37"/>
  <c r="G310" i="37"/>
  <c r="I310" i="37" s="1"/>
  <c r="F306" i="37"/>
  <c r="H306" i="37"/>
  <c r="F302" i="37"/>
  <c r="H302" i="37"/>
  <c r="K302" i="37"/>
  <c r="F298" i="37"/>
  <c r="H298" i="37"/>
  <c r="K298" i="37"/>
  <c r="F294" i="37"/>
  <c r="G294" i="37"/>
  <c r="G298" i="37"/>
  <c r="G306" i="37"/>
  <c r="I306" i="37" s="1"/>
  <c r="F312" i="37"/>
  <c r="F443" i="37"/>
  <c r="F435" i="37"/>
  <c r="H457" i="37"/>
  <c r="G13" i="37"/>
  <c r="H23" i="37"/>
  <c r="F37" i="37"/>
  <c r="H303" i="37"/>
  <c r="H307" i="37"/>
  <c r="F311" i="37"/>
  <c r="H438" i="37"/>
  <c r="G448" i="37"/>
  <c r="F452" i="37"/>
  <c r="F456" i="37"/>
  <c r="H458" i="37"/>
  <c r="H462" i="37"/>
  <c r="AD1019" i="22" s="1"/>
  <c r="F440" i="37"/>
  <c r="H442" i="37"/>
  <c r="G456" i="37"/>
  <c r="F494" i="37"/>
  <c r="F9" i="37"/>
  <c r="H11" i="37"/>
  <c r="G35" i="37"/>
  <c r="F293" i="37"/>
  <c r="F295" i="37"/>
  <c r="H319" i="37"/>
  <c r="G440" i="37"/>
  <c r="H446" i="37"/>
  <c r="G494" i="37"/>
  <c r="I494" i="37" s="1"/>
  <c r="L321" i="37"/>
  <c r="H321" i="37"/>
  <c r="G321" i="37"/>
  <c r="F321" i="37"/>
  <c r="G313" i="37"/>
  <c r="F313" i="37"/>
  <c r="H313" i="37"/>
  <c r="L305" i="37"/>
  <c r="H305" i="37"/>
  <c r="G305" i="37"/>
  <c r="F305" i="37"/>
  <c r="K297" i="37"/>
  <c r="G297" i="37"/>
  <c r="F297" i="37"/>
  <c r="H297" i="37"/>
  <c r="AA169" i="37"/>
  <c r="AB169" i="37"/>
  <c r="L317" i="37"/>
  <c r="F317" i="37"/>
  <c r="H309" i="37"/>
  <c r="G309" i="37"/>
  <c r="H301" i="37"/>
  <c r="G317" i="37"/>
  <c r="AF157" i="37"/>
  <c r="AE157" i="37"/>
  <c r="AA165" i="37"/>
  <c r="AB165" i="37"/>
  <c r="AF171" i="37"/>
  <c r="AE171" i="37"/>
  <c r="L297" i="37"/>
  <c r="AB433" i="37"/>
  <c r="AA433" i="37"/>
  <c r="AF443" i="37"/>
  <c r="AE443" i="37"/>
  <c r="AA452" i="37"/>
  <c r="AB452" i="37"/>
  <c r="I1011" i="22"/>
  <c r="K229" i="3"/>
  <c r="H37" i="37"/>
  <c r="H317" i="37"/>
  <c r="AB307" i="37"/>
  <c r="AA307" i="37"/>
  <c r="K227" i="3"/>
  <c r="H8" i="37"/>
  <c r="N11" i="3" s="1"/>
  <c r="M11" i="3"/>
  <c r="AE13" i="37"/>
  <c r="AE20" i="37"/>
  <c r="AE156" i="37"/>
  <c r="AB170" i="37"/>
  <c r="AA170" i="37"/>
  <c r="AA302" i="37"/>
  <c r="AE315" i="37"/>
  <c r="AB442" i="37"/>
  <c r="AA442" i="37"/>
  <c r="AA447" i="37"/>
  <c r="AB447" i="37"/>
  <c r="G33" i="37"/>
  <c r="F33" i="37"/>
  <c r="G29" i="37"/>
  <c r="H29" i="37"/>
  <c r="F29" i="37"/>
  <c r="H21" i="37"/>
  <c r="H17" i="37"/>
  <c r="F17" i="37"/>
  <c r="F25" i="37"/>
  <c r="F309" i="37"/>
  <c r="AF296" i="37"/>
  <c r="AE296" i="37"/>
  <c r="AA171" i="37"/>
  <c r="AE293" i="37"/>
  <c r="AF293" i="37"/>
  <c r="AE294" i="37"/>
  <c r="AE16" i="37"/>
  <c r="AF17" i="37"/>
  <c r="AE152" i="37"/>
  <c r="AB162" i="37"/>
  <c r="AA162" i="37"/>
  <c r="AB166" i="37"/>
  <c r="AA166" i="37"/>
  <c r="AF170" i="37"/>
  <c r="I849" i="22"/>
  <c r="K137" i="3"/>
  <c r="AA292" i="37"/>
  <c r="AB292" i="37"/>
  <c r="AB310" i="37"/>
  <c r="AA311" i="37"/>
  <c r="AB436" i="37"/>
  <c r="AA436" i="37"/>
  <c r="AE438" i="37"/>
  <c r="AF441" i="37"/>
  <c r="AE441" i="37"/>
  <c r="AB443" i="37"/>
  <c r="AF446" i="37"/>
  <c r="AE447" i="37"/>
  <c r="M77" i="3"/>
  <c r="K36" i="37"/>
  <c r="F36" i="37"/>
  <c r="H36" i="37"/>
  <c r="G36" i="37"/>
  <c r="E36" i="37"/>
  <c r="I582" i="22" s="1"/>
  <c r="J32" i="37"/>
  <c r="P578" i="22" s="1"/>
  <c r="F32" i="37"/>
  <c r="H32" i="37"/>
  <c r="E32" i="37"/>
  <c r="K35" i="3" s="1"/>
  <c r="K28" i="37"/>
  <c r="F28" i="37"/>
  <c r="E24" i="37"/>
  <c r="K27" i="3" s="1"/>
  <c r="H24" i="37"/>
  <c r="G24" i="37"/>
  <c r="E20" i="37"/>
  <c r="K23" i="3" s="1"/>
  <c r="H20" i="37"/>
  <c r="G20" i="37"/>
  <c r="E16" i="37"/>
  <c r="K19" i="3" s="1"/>
  <c r="H16" i="37"/>
  <c r="G16" i="37"/>
  <c r="J12" i="37"/>
  <c r="P558" i="22" s="1"/>
  <c r="H12" i="37"/>
  <c r="G12" i="37"/>
  <c r="W558" i="22" s="1"/>
  <c r="E12" i="37"/>
  <c r="K15" i="3" s="1"/>
  <c r="F12" i="37"/>
  <c r="G17" i="37"/>
  <c r="W563" i="22" s="1"/>
  <c r="F20" i="37"/>
  <c r="G25" i="37"/>
  <c r="H28" i="37"/>
  <c r="G32" i="37"/>
  <c r="G178" i="37"/>
  <c r="F178" i="37"/>
  <c r="H178" i="37"/>
  <c r="H174" i="37"/>
  <c r="G174" i="37"/>
  <c r="W813" i="22" s="1"/>
  <c r="L174" i="37"/>
  <c r="F170" i="37"/>
  <c r="F166" i="37"/>
  <c r="H166" i="37"/>
  <c r="AD805" i="22" s="1"/>
  <c r="G166" i="37"/>
  <c r="K166" i="37"/>
  <c r="F162" i="37"/>
  <c r="F158" i="37"/>
  <c r="H158" i="37"/>
  <c r="G158" i="37"/>
  <c r="I158" i="37" s="1"/>
  <c r="J158" i="37"/>
  <c r="P797" i="22" s="1"/>
  <c r="F154" i="37"/>
  <c r="E154" i="37"/>
  <c r="K81" i="3" s="1"/>
  <c r="G162" i="37"/>
  <c r="H170" i="37"/>
  <c r="G301" i="37"/>
  <c r="I301" i="37" s="1"/>
  <c r="H463" i="37"/>
  <c r="G463" i="37"/>
  <c r="F463" i="37"/>
  <c r="H459" i="37"/>
  <c r="G459" i="37"/>
  <c r="L455" i="37"/>
  <c r="H455" i="37"/>
  <c r="G455" i="37"/>
  <c r="F455" i="37"/>
  <c r="H451" i="37"/>
  <c r="G451" i="37"/>
  <c r="L447" i="37"/>
  <c r="H447" i="37"/>
  <c r="G447" i="37"/>
  <c r="F447" i="37"/>
  <c r="L443" i="37"/>
  <c r="H443" i="37"/>
  <c r="G443" i="37"/>
  <c r="E439" i="37"/>
  <c r="K214" i="3" s="1"/>
  <c r="H439" i="37"/>
  <c r="G439" i="37"/>
  <c r="I439" i="37" s="1"/>
  <c r="F439" i="37"/>
  <c r="K463" i="37"/>
  <c r="F11" i="37"/>
  <c r="F15" i="37"/>
  <c r="F19" i="37"/>
  <c r="F23" i="37"/>
  <c r="G27" i="37"/>
  <c r="F31" i="37"/>
  <c r="G34" i="37"/>
  <c r="F68" i="37"/>
  <c r="G151" i="37"/>
  <c r="I151" i="37" s="1"/>
  <c r="F151" i="37"/>
  <c r="H173" i="37"/>
  <c r="F173" i="37"/>
  <c r="F153" i="37"/>
  <c r="F161" i="37"/>
  <c r="F169" i="37"/>
  <c r="F451" i="37"/>
  <c r="F26" i="37"/>
  <c r="G68" i="37"/>
  <c r="W849" i="22"/>
  <c r="G176" i="37"/>
  <c r="W815" i="22" s="1"/>
  <c r="H176" i="37"/>
  <c r="AD815" i="22" s="1"/>
  <c r="F176" i="37"/>
  <c r="G172" i="37"/>
  <c r="H172" i="37"/>
  <c r="H168" i="37"/>
  <c r="AD807" i="22" s="1"/>
  <c r="G168" i="37"/>
  <c r="H164" i="37"/>
  <c r="AD803" i="22" s="1"/>
  <c r="G164" i="37"/>
  <c r="H160" i="37"/>
  <c r="G160" i="37"/>
  <c r="H156" i="37"/>
  <c r="G156" i="37"/>
  <c r="W795" i="22" s="1"/>
  <c r="H152" i="37"/>
  <c r="AD791" i="22" s="1"/>
  <c r="G152" i="37"/>
  <c r="G153" i="37"/>
  <c r="I153" i="37" s="1"/>
  <c r="F156" i="37"/>
  <c r="G161" i="37"/>
  <c r="I161" i="37" s="1"/>
  <c r="F164" i="37"/>
  <c r="G169" i="37"/>
  <c r="I169" i="37" s="1"/>
  <c r="F172" i="37"/>
  <c r="F155" i="37"/>
  <c r="F159" i="37"/>
  <c r="F163" i="37"/>
  <c r="F167" i="37"/>
  <c r="F171" i="37"/>
  <c r="H179" i="37"/>
  <c r="K320" i="37"/>
  <c r="H320" i="37"/>
  <c r="L316" i="37"/>
  <c r="H316" i="37"/>
  <c r="E312" i="37"/>
  <c r="K163" i="3" s="1"/>
  <c r="H312" i="37"/>
  <c r="H308" i="37"/>
  <c r="K300" i="37"/>
  <c r="H300" i="37"/>
  <c r="E296" i="37"/>
  <c r="I894" i="22" s="1"/>
  <c r="H296" i="37"/>
  <c r="G300" i="37"/>
  <c r="W898" i="22" s="1"/>
  <c r="F304" i="37"/>
  <c r="G316" i="37"/>
  <c r="F320" i="37"/>
  <c r="F460" i="37"/>
  <c r="G167" i="37"/>
  <c r="G171" i="37"/>
  <c r="H295" i="37"/>
  <c r="F299" i="37"/>
  <c r="G304" i="37"/>
  <c r="F308" i="37"/>
  <c r="H311" i="37"/>
  <c r="AD909" i="22" s="1"/>
  <c r="F315" i="37"/>
  <c r="G320" i="37"/>
  <c r="G436" i="37"/>
  <c r="G444" i="37"/>
  <c r="G452" i="37"/>
  <c r="I452" i="37" s="1"/>
  <c r="G460" i="37"/>
  <c r="F438" i="37"/>
  <c r="F442" i="37"/>
  <c r="F446" i="37"/>
  <c r="F450" i="37"/>
  <c r="F454" i="37"/>
  <c r="F458" i="37"/>
  <c r="F462" i="37"/>
  <c r="K219" i="3"/>
  <c r="K439" i="37"/>
  <c r="K455" i="37"/>
  <c r="L439" i="37"/>
  <c r="K447" i="37"/>
  <c r="K443" i="37"/>
  <c r="L309" i="37"/>
  <c r="K313" i="37"/>
  <c r="K296" i="37"/>
  <c r="E297" i="37"/>
  <c r="J297" i="37"/>
  <c r="P895" i="22" s="1"/>
  <c r="K308" i="37"/>
  <c r="L308" i="37"/>
  <c r="K309" i="37"/>
  <c r="J317" i="37"/>
  <c r="P915" i="22" s="1"/>
  <c r="J321" i="37"/>
  <c r="P919" i="22" s="1"/>
  <c r="K317" i="37"/>
  <c r="K321" i="37"/>
  <c r="E317" i="37"/>
  <c r="E321" i="37"/>
  <c r="I797" i="22"/>
  <c r="K155" i="37"/>
  <c r="E155" i="37"/>
  <c r="K167" i="37"/>
  <c r="L37" i="37"/>
  <c r="J37" i="37"/>
  <c r="P583" i="22" s="1"/>
  <c r="J33" i="37"/>
  <c r="P579" i="22" s="1"/>
  <c r="L29" i="37"/>
  <c r="E29" i="37"/>
  <c r="J29" i="37"/>
  <c r="P575" i="22" s="1"/>
  <c r="K29" i="37"/>
  <c r="L25" i="37"/>
  <c r="E25" i="37"/>
  <c r="J25" i="37"/>
  <c r="P571" i="22" s="1"/>
  <c r="J13" i="37"/>
  <c r="P559" i="22" s="1"/>
  <c r="K13" i="37"/>
  <c r="L21" i="37"/>
  <c r="E21" i="37"/>
  <c r="K25" i="37"/>
  <c r="L17" i="37"/>
  <c r="E17" i="37"/>
  <c r="L13" i="37"/>
  <c r="J21" i="37"/>
  <c r="P567" i="22" s="1"/>
  <c r="J17" i="37"/>
  <c r="P563" i="22" s="1"/>
  <c r="K21" i="37"/>
  <c r="L33" i="37"/>
  <c r="AD579" i="22" s="1"/>
  <c r="K16" i="37"/>
  <c r="K20" i="37"/>
  <c r="K24" i="37"/>
  <c r="J28" i="37"/>
  <c r="P574" i="22" s="1"/>
  <c r="J36" i="37"/>
  <c r="P582" i="22" s="1"/>
  <c r="AB7" i="37"/>
  <c r="AA9" i="37"/>
  <c r="AB9" i="37"/>
  <c r="E10" i="37"/>
  <c r="B3" i="37"/>
  <c r="J10" i="37"/>
  <c r="P556" i="22" s="1"/>
  <c r="K10" i="37"/>
  <c r="AE10" i="37"/>
  <c r="AF10" i="37"/>
  <c r="AA13" i="37"/>
  <c r="AB13" i="37"/>
  <c r="E14" i="37"/>
  <c r="L14" i="37"/>
  <c r="J14" i="37"/>
  <c r="P560" i="22" s="1"/>
  <c r="AE18" i="37"/>
  <c r="AF18" i="37"/>
  <c r="L11" i="37"/>
  <c r="E11" i="37"/>
  <c r="K11" i="37"/>
  <c r="AA17" i="37"/>
  <c r="AB17" i="37"/>
  <c r="E18" i="37"/>
  <c r="L18" i="37"/>
  <c r="J18" i="37"/>
  <c r="P564" i="22" s="1"/>
  <c r="AE7" i="37"/>
  <c r="AF7" i="37"/>
  <c r="AE14" i="37"/>
  <c r="AF14" i="37"/>
  <c r="K18" i="37"/>
  <c r="L12" i="37"/>
  <c r="E15" i="37"/>
  <c r="L16" i="37"/>
  <c r="E19" i="37"/>
  <c r="L20" i="37"/>
  <c r="AB21" i="37"/>
  <c r="J22" i="37"/>
  <c r="P568" i="22" s="1"/>
  <c r="E23" i="37"/>
  <c r="L24" i="37"/>
  <c r="AB25" i="37"/>
  <c r="J26" i="37"/>
  <c r="P572" i="22" s="1"/>
  <c r="AF26" i="37"/>
  <c r="E27" i="37"/>
  <c r="L28" i="37"/>
  <c r="AB29" i="37"/>
  <c r="J30" i="37"/>
  <c r="P576" i="22" s="1"/>
  <c r="AF30" i="37"/>
  <c r="E31" i="37"/>
  <c r="L32" i="37"/>
  <c r="E33" i="37"/>
  <c r="J34" i="37"/>
  <c r="P580" i="22" s="1"/>
  <c r="L36" i="37"/>
  <c r="E37" i="37"/>
  <c r="J68" i="37"/>
  <c r="P614" i="22" s="1"/>
  <c r="AA149" i="37"/>
  <c r="AF150" i="37"/>
  <c r="AF151" i="37"/>
  <c r="E153" i="37"/>
  <c r="L154" i="37"/>
  <c r="AB154" i="37"/>
  <c r="L155" i="37"/>
  <c r="J157" i="37"/>
  <c r="P796" i="22" s="1"/>
  <c r="AF158" i="37"/>
  <c r="AF159" i="37"/>
  <c r="AA168" i="37"/>
  <c r="AB168" i="37"/>
  <c r="E169" i="37"/>
  <c r="L169" i="37"/>
  <c r="J169" i="37"/>
  <c r="P808" i="22" s="1"/>
  <c r="AA172" i="37"/>
  <c r="AB172" i="37"/>
  <c r="E173" i="37"/>
  <c r="L173" i="37"/>
  <c r="J173" i="37"/>
  <c r="P812" i="22" s="1"/>
  <c r="K22" i="37"/>
  <c r="K26" i="37"/>
  <c r="K30" i="37"/>
  <c r="K34" i="37"/>
  <c r="K68" i="37"/>
  <c r="K15" i="37"/>
  <c r="K19" i="37"/>
  <c r="L22" i="37"/>
  <c r="K23" i="37"/>
  <c r="L26" i="37"/>
  <c r="K27" i="37"/>
  <c r="L30" i="37"/>
  <c r="K31" i="37"/>
  <c r="K33" i="37"/>
  <c r="L34" i="37"/>
  <c r="K37" i="37"/>
  <c r="L68" i="37"/>
  <c r="L151" i="37"/>
  <c r="AD790" i="22" s="1"/>
  <c r="J153" i="37"/>
  <c r="P792" i="22" s="1"/>
  <c r="J154" i="37"/>
  <c r="P793" i="22" s="1"/>
  <c r="L159" i="37"/>
  <c r="L161" i="37"/>
  <c r="AD800" i="22" s="1"/>
  <c r="J161" i="37"/>
  <c r="P800" i="22" s="1"/>
  <c r="K161" i="37"/>
  <c r="J163" i="37"/>
  <c r="P802" i="22" s="1"/>
  <c r="L163" i="37"/>
  <c r="K163" i="37"/>
  <c r="L165" i="37"/>
  <c r="J165" i="37"/>
  <c r="P804" i="22" s="1"/>
  <c r="K165" i="37"/>
  <c r="B145" i="37"/>
  <c r="E151" i="37"/>
  <c r="J151" i="37"/>
  <c r="P790" i="22" s="1"/>
  <c r="AE153" i="37"/>
  <c r="K154" i="37"/>
  <c r="AA156" i="37"/>
  <c r="L157" i="37"/>
  <c r="AB157" i="37"/>
  <c r="E159" i="37"/>
  <c r="J159" i="37"/>
  <c r="P798" i="22" s="1"/>
  <c r="E161" i="37"/>
  <c r="E163" i="37"/>
  <c r="AE163" i="37"/>
  <c r="E165" i="37"/>
  <c r="AE169" i="37"/>
  <c r="AF169" i="37"/>
  <c r="E162" i="37"/>
  <c r="E166" i="37"/>
  <c r="L167" i="37"/>
  <c r="E170" i="37"/>
  <c r="L171" i="37"/>
  <c r="AF173" i="37"/>
  <c r="E174" i="37"/>
  <c r="J175" i="37"/>
  <c r="P814" i="22" s="1"/>
  <c r="L177" i="37"/>
  <c r="E178" i="37"/>
  <c r="J179" i="37"/>
  <c r="P818" i="22" s="1"/>
  <c r="AA304" i="37"/>
  <c r="AB304" i="37"/>
  <c r="AA305" i="37"/>
  <c r="AB305" i="37"/>
  <c r="K175" i="37"/>
  <c r="K179" i="37"/>
  <c r="G292" i="37"/>
  <c r="M143" i="3" s="1"/>
  <c r="AF292" i="37"/>
  <c r="AE292" i="37"/>
  <c r="L294" i="37"/>
  <c r="AD892" i="22" s="1"/>
  <c r="K294" i="37"/>
  <c r="E294" i="37"/>
  <c r="AA300" i="37"/>
  <c r="AB300" i="37"/>
  <c r="AB303" i="37"/>
  <c r="AA303" i="37"/>
  <c r="J304" i="37"/>
  <c r="P902" i="22" s="1"/>
  <c r="L304" i="37"/>
  <c r="E304" i="37"/>
  <c r="K304" i="37"/>
  <c r="J167" i="37"/>
  <c r="P806" i="22" s="1"/>
  <c r="J171" i="37"/>
  <c r="P810" i="22" s="1"/>
  <c r="L175" i="37"/>
  <c r="J177" i="37"/>
  <c r="P816" i="22" s="1"/>
  <c r="L179" i="37"/>
  <c r="AE291" i="37"/>
  <c r="AB299" i="37"/>
  <c r="AA299" i="37"/>
  <c r="J300" i="37"/>
  <c r="P898" i="22" s="1"/>
  <c r="L300" i="37"/>
  <c r="E300" i="37"/>
  <c r="J294" i="37"/>
  <c r="P892" i="22" s="1"/>
  <c r="L298" i="37"/>
  <c r="J298" i="37"/>
  <c r="P896" i="22" s="1"/>
  <c r="E298" i="37"/>
  <c r="E293" i="37"/>
  <c r="B287" i="37"/>
  <c r="K293" i="37"/>
  <c r="J293" i="37"/>
  <c r="P891" i="22" s="1"/>
  <c r="L301" i="37"/>
  <c r="J310" i="37"/>
  <c r="P908" i="22" s="1"/>
  <c r="E310" i="37"/>
  <c r="L310" i="37"/>
  <c r="K310" i="37"/>
  <c r="J314" i="37"/>
  <c r="P912" i="22" s="1"/>
  <c r="E314" i="37"/>
  <c r="L314" i="37"/>
  <c r="AB295" i="37"/>
  <c r="AA295" i="37"/>
  <c r="J296" i="37"/>
  <c r="P894" i="22" s="1"/>
  <c r="L296" i="37"/>
  <c r="AA296" i="37"/>
  <c r="AB296" i="37"/>
  <c r="AF298" i="37"/>
  <c r="AF300" i="37"/>
  <c r="AE300" i="37"/>
  <c r="AB301" i="37"/>
  <c r="L302" i="37"/>
  <c r="AD900" i="22" s="1"/>
  <c r="J302" i="37"/>
  <c r="P900" i="22" s="1"/>
  <c r="AE304" i="37"/>
  <c r="E301" i="37"/>
  <c r="K301" i="37"/>
  <c r="J301" i="37"/>
  <c r="P899" i="22" s="1"/>
  <c r="E306" i="37"/>
  <c r="L306" i="37"/>
  <c r="J306" i="37"/>
  <c r="P904" i="22" s="1"/>
  <c r="AF310" i="37"/>
  <c r="AE310" i="37"/>
  <c r="AB313" i="37"/>
  <c r="AA313" i="37"/>
  <c r="K314" i="37"/>
  <c r="J305" i="37"/>
  <c r="P903" i="22" s="1"/>
  <c r="E305" i="37"/>
  <c r="K305" i="37"/>
  <c r="AF305" i="37"/>
  <c r="AE305" i="37"/>
  <c r="AB309" i="37"/>
  <c r="AA309" i="37"/>
  <c r="AE444" i="37"/>
  <c r="AF444" i="37"/>
  <c r="AF445" i="37"/>
  <c r="AE445" i="37"/>
  <c r="AF455" i="37"/>
  <c r="AE455" i="37"/>
  <c r="AB456" i="37"/>
  <c r="AA456" i="37"/>
  <c r="J308" i="37"/>
  <c r="P906" i="22" s="1"/>
  <c r="AA308" i="37"/>
  <c r="E309" i="37"/>
  <c r="AE309" i="37"/>
  <c r="J312" i="37"/>
  <c r="P910" i="22" s="1"/>
  <c r="AA312" i="37"/>
  <c r="E313" i="37"/>
  <c r="AE313" i="37"/>
  <c r="E316" i="37"/>
  <c r="K316" i="37"/>
  <c r="L318" i="37"/>
  <c r="K319" i="37"/>
  <c r="J320" i="37"/>
  <c r="P918" i="22" s="1"/>
  <c r="K352" i="37"/>
  <c r="E448" i="37"/>
  <c r="L448" i="37"/>
  <c r="AD1005" i="22" s="1"/>
  <c r="K448" i="37"/>
  <c r="J448" i="37"/>
  <c r="P1005" i="22" s="1"/>
  <c r="AB450" i="37"/>
  <c r="AA450" i="37"/>
  <c r="J451" i="37"/>
  <c r="P1008" i="22" s="1"/>
  <c r="L451" i="37"/>
  <c r="K451" i="37"/>
  <c r="E451" i="37"/>
  <c r="AA451" i="37"/>
  <c r="AB451" i="37"/>
  <c r="J309" i="37"/>
  <c r="P907" i="22" s="1"/>
  <c r="J313" i="37"/>
  <c r="P911" i="22" s="1"/>
  <c r="AA315" i="37"/>
  <c r="L319" i="37"/>
  <c r="J435" i="37"/>
  <c r="P992" i="22" s="1"/>
  <c r="E435" i="37"/>
  <c r="B429" i="37"/>
  <c r="L435" i="37"/>
  <c r="AF435" i="37"/>
  <c r="AE435" i="37"/>
  <c r="AE436" i="37"/>
  <c r="AF436" i="37"/>
  <c r="AF437" i="37"/>
  <c r="AE437" i="37"/>
  <c r="J316" i="37"/>
  <c r="P914" i="22" s="1"/>
  <c r="L352" i="37"/>
  <c r="G434" i="37"/>
  <c r="M209" i="3" s="1"/>
  <c r="AB434" i="37"/>
  <c r="AA434" i="37"/>
  <c r="E440" i="37"/>
  <c r="L440" i="37"/>
  <c r="K440" i="37"/>
  <c r="J440" i="37"/>
  <c r="P997" i="22" s="1"/>
  <c r="AB440" i="37"/>
  <c r="AA440" i="37"/>
  <c r="L449" i="37"/>
  <c r="K449" i="37"/>
  <c r="J449" i="37"/>
  <c r="P1006" i="22" s="1"/>
  <c r="E449" i="37"/>
  <c r="J461" i="37"/>
  <c r="P1018" i="22" s="1"/>
  <c r="L461" i="37"/>
  <c r="K461" i="37"/>
  <c r="E461" i="37"/>
  <c r="L437" i="37"/>
  <c r="J439" i="37"/>
  <c r="P996" i="22" s="1"/>
  <c r="AF440" i="37"/>
  <c r="E443" i="37"/>
  <c r="L444" i="37"/>
  <c r="L445" i="37"/>
  <c r="J447" i="37"/>
  <c r="P1004" i="22" s="1"/>
  <c r="AE451" i="37"/>
  <c r="K452" i="37"/>
  <c r="AA454" i="37"/>
  <c r="AE456" i="37"/>
  <c r="AF456" i="37"/>
  <c r="AE457" i="37"/>
  <c r="E460" i="37"/>
  <c r="L460" i="37"/>
  <c r="AD1017" i="22" s="1"/>
  <c r="J460" i="37"/>
  <c r="P1017" i="22" s="1"/>
  <c r="L453" i="37"/>
  <c r="J455" i="37"/>
  <c r="P1012" i="22" s="1"/>
  <c r="L459" i="37"/>
  <c r="J459" i="37"/>
  <c r="P1016" i="22" s="1"/>
  <c r="E459" i="37"/>
  <c r="L441" i="37"/>
  <c r="J443" i="37"/>
  <c r="P1000" i="22" s="1"/>
  <c r="J444" i="37"/>
  <c r="P1001" i="22" s="1"/>
  <c r="E453" i="37"/>
  <c r="J453" i="37"/>
  <c r="P1010" i="22" s="1"/>
  <c r="L463" i="37"/>
  <c r="J463" i="37"/>
  <c r="P1020" i="22" s="1"/>
  <c r="E463" i="37"/>
  <c r="E456" i="37"/>
  <c r="K494" i="37"/>
  <c r="E494" i="37"/>
  <c r="L457" i="37"/>
  <c r="J494" i="37"/>
  <c r="P1051" i="22" s="1"/>
  <c r="N466" i="37" l="1"/>
  <c r="N470" i="37"/>
  <c r="N474" i="37"/>
  <c r="N478" i="37"/>
  <c r="N465" i="37"/>
  <c r="N469" i="37"/>
  <c r="N473" i="37"/>
  <c r="N477" i="37"/>
  <c r="N481" i="37"/>
  <c r="N482" i="37"/>
  <c r="N485" i="37"/>
  <c r="N489" i="37"/>
  <c r="N493" i="37"/>
  <c r="N467" i="37"/>
  <c r="N468" i="37"/>
  <c r="N475" i="37"/>
  <c r="N476" i="37"/>
  <c r="N483" i="37"/>
  <c r="N488" i="37"/>
  <c r="N492" i="37"/>
  <c r="N487" i="37"/>
  <c r="N491" i="37"/>
  <c r="N471" i="37"/>
  <c r="N484" i="37"/>
  <c r="N472" i="37"/>
  <c r="N490" i="37"/>
  <c r="N480" i="37"/>
  <c r="N479" i="37"/>
  <c r="N486" i="37"/>
  <c r="N464" i="37"/>
  <c r="AD556" i="22"/>
  <c r="W950" i="22"/>
  <c r="W908" i="22"/>
  <c r="K171" i="3"/>
  <c r="I906" i="22"/>
  <c r="I1004" i="22"/>
  <c r="W799" i="22"/>
  <c r="K29" i="3"/>
  <c r="AD999" i="22"/>
  <c r="W897" i="22"/>
  <c r="W905" i="22"/>
  <c r="AD891" i="22"/>
  <c r="W912" i="22"/>
  <c r="W577" i="22"/>
  <c r="W913" i="22"/>
  <c r="AD997" i="22"/>
  <c r="AD580" i="22"/>
  <c r="K106" i="3"/>
  <c r="AD795" i="22"/>
  <c r="W578" i="22"/>
  <c r="W798" i="22"/>
  <c r="AD555" i="22"/>
  <c r="W1009" i="22"/>
  <c r="W564" i="22"/>
  <c r="N324" i="37"/>
  <c r="N328" i="37"/>
  <c r="N332" i="37"/>
  <c r="N323" i="37"/>
  <c r="N327" i="37"/>
  <c r="N322" i="37"/>
  <c r="N326" i="37"/>
  <c r="N330" i="37"/>
  <c r="N334" i="37"/>
  <c r="N338" i="37"/>
  <c r="N342" i="37"/>
  <c r="N325" i="37"/>
  <c r="N335" i="37"/>
  <c r="N339" i="37"/>
  <c r="N345" i="37"/>
  <c r="N349" i="37"/>
  <c r="N331" i="37"/>
  <c r="N333" i="37"/>
  <c r="N336" i="37"/>
  <c r="N340" i="37"/>
  <c r="N344" i="37"/>
  <c r="N348" i="37"/>
  <c r="N343" i="37"/>
  <c r="N347" i="37"/>
  <c r="N351" i="37"/>
  <c r="N329" i="37"/>
  <c r="N337" i="37"/>
  <c r="N350" i="37"/>
  <c r="N341" i="37"/>
  <c r="N346" i="37"/>
  <c r="W909" i="22"/>
  <c r="AD573" i="22"/>
  <c r="W565" i="22"/>
  <c r="AD578" i="22"/>
  <c r="W900" i="22"/>
  <c r="W893" i="22"/>
  <c r="W916" i="22"/>
  <c r="W802" i="22"/>
  <c r="AD907" i="22"/>
  <c r="W803" i="22"/>
  <c r="W817" i="22"/>
  <c r="W917" i="22"/>
  <c r="W562" i="22"/>
  <c r="W571" i="22"/>
  <c r="W894" i="22"/>
  <c r="W901" i="22"/>
  <c r="AD902" i="22"/>
  <c r="AD793" i="22"/>
  <c r="W557" i="22"/>
  <c r="W794" i="22"/>
  <c r="W791" i="22"/>
  <c r="K95" i="3"/>
  <c r="AD801" i="22"/>
  <c r="N182" i="37"/>
  <c r="N186" i="37"/>
  <c r="N190" i="37"/>
  <c r="N181" i="37"/>
  <c r="N185" i="37"/>
  <c r="N180" i="37"/>
  <c r="N184" i="37"/>
  <c r="N188" i="37"/>
  <c r="N192" i="37"/>
  <c r="N196" i="37"/>
  <c r="N200" i="37"/>
  <c r="N183" i="37"/>
  <c r="N201" i="37"/>
  <c r="N189" i="37"/>
  <c r="N191" i="37"/>
  <c r="N195" i="37"/>
  <c r="N199" i="37"/>
  <c r="N193" i="37"/>
  <c r="N197" i="37"/>
  <c r="N203" i="37"/>
  <c r="N207" i="37"/>
  <c r="N187" i="37"/>
  <c r="N194" i="37"/>
  <c r="N198" i="37"/>
  <c r="N202" i="37"/>
  <c r="N206" i="37"/>
  <c r="N210" i="37"/>
  <c r="N208" i="37"/>
  <c r="N209" i="37"/>
  <c r="N204" i="37"/>
  <c r="N205" i="37"/>
  <c r="I159" i="37"/>
  <c r="AD559" i="22"/>
  <c r="AD918" i="22"/>
  <c r="AD811" i="22"/>
  <c r="AD901" i="22"/>
  <c r="K232" i="3"/>
  <c r="K103" i="3"/>
  <c r="W906" i="22"/>
  <c r="AD911" i="22"/>
  <c r="N23" i="37"/>
  <c r="Q23" i="37" s="1"/>
  <c r="T23" i="37" s="1"/>
  <c r="N40" i="37"/>
  <c r="N39" i="37"/>
  <c r="N43" i="37"/>
  <c r="N47" i="37"/>
  <c r="N51" i="37"/>
  <c r="N55" i="37"/>
  <c r="N44" i="37"/>
  <c r="N48" i="37"/>
  <c r="N52" i="37"/>
  <c r="N56" i="37"/>
  <c r="N59" i="37"/>
  <c r="N63" i="37"/>
  <c r="N41" i="37"/>
  <c r="N45" i="37"/>
  <c r="N49" i="37"/>
  <c r="N53" i="37"/>
  <c r="N57" i="37"/>
  <c r="N62" i="37"/>
  <c r="N66" i="37"/>
  <c r="N61" i="37"/>
  <c r="N65" i="37"/>
  <c r="N38" i="37"/>
  <c r="N42" i="37"/>
  <c r="N46" i="37"/>
  <c r="N50" i="37"/>
  <c r="N54" i="37"/>
  <c r="N58" i="37"/>
  <c r="N60" i="37"/>
  <c r="N64" i="37"/>
  <c r="N67" i="37"/>
  <c r="W581" i="22"/>
  <c r="W816" i="22"/>
  <c r="F348" i="21"/>
  <c r="G348" i="21" s="1"/>
  <c r="I349" i="21"/>
  <c r="I576" i="22"/>
  <c r="K91" i="3"/>
  <c r="K83" i="3"/>
  <c r="K99" i="3"/>
  <c r="I1012" i="22"/>
  <c r="K79" i="3"/>
  <c r="I156" i="21"/>
  <c r="F155" i="21"/>
  <c r="G155" i="21" s="1"/>
  <c r="I63" i="21"/>
  <c r="F62" i="21"/>
  <c r="G62" i="21" s="1"/>
  <c r="K87" i="3"/>
  <c r="W811" i="22"/>
  <c r="AD797" i="22"/>
  <c r="AD1015" i="22"/>
  <c r="AD571" i="22"/>
  <c r="W555" i="22"/>
  <c r="W992" i="22"/>
  <c r="AD577" i="22"/>
  <c r="AG223" i="21"/>
  <c r="AG135" i="21"/>
  <c r="I226" i="21"/>
  <c r="F225" i="21"/>
  <c r="G225" i="21" s="1"/>
  <c r="K16" i="3"/>
  <c r="K217" i="3"/>
  <c r="K233" i="3"/>
  <c r="I580" i="22"/>
  <c r="I570" i="22"/>
  <c r="I900" i="22"/>
  <c r="K150" i="3"/>
  <c r="K154" i="3"/>
  <c r="K166" i="3"/>
  <c r="K158" i="3"/>
  <c r="K102" i="3"/>
  <c r="I806" i="22"/>
  <c r="K98" i="3"/>
  <c r="K162" i="3"/>
  <c r="K211" i="3"/>
  <c r="AD804" i="22"/>
  <c r="AD568" i="22"/>
  <c r="AD1011" i="22"/>
  <c r="AD1007" i="22"/>
  <c r="W1010" i="22"/>
  <c r="AD1003" i="22"/>
  <c r="AD569" i="22"/>
  <c r="W910" i="22"/>
  <c r="W814" i="22"/>
  <c r="K71" i="3"/>
  <c r="AD794" i="22"/>
  <c r="AD565" i="22"/>
  <c r="AD893" i="22"/>
  <c r="W1014" i="22"/>
  <c r="AD916" i="22"/>
  <c r="W810" i="22"/>
  <c r="W807" i="22"/>
  <c r="W805" i="22"/>
  <c r="K225" i="3"/>
  <c r="W891" i="22"/>
  <c r="AD802" i="22"/>
  <c r="W567" i="22"/>
  <c r="I950" i="22"/>
  <c r="AD799" i="22"/>
  <c r="K237" i="3"/>
  <c r="AD995" i="22"/>
  <c r="I555" i="22"/>
  <c r="W575" i="22"/>
  <c r="K146" i="3"/>
  <c r="AD572" i="22"/>
  <c r="K170" i="3"/>
  <c r="I996" i="22"/>
  <c r="W582" i="22"/>
  <c r="AD915" i="22"/>
  <c r="AD581" i="22"/>
  <c r="AD896" i="22"/>
  <c r="W998" i="22"/>
  <c r="AD904" i="22"/>
  <c r="AD897" i="22"/>
  <c r="W1002" i="22"/>
  <c r="I995" i="22"/>
  <c r="AD809" i="22"/>
  <c r="I581" i="22"/>
  <c r="W914" i="22"/>
  <c r="AD910" i="22"/>
  <c r="W899" i="22"/>
  <c r="AD816" i="22"/>
  <c r="AD567" i="22"/>
  <c r="I558" i="22"/>
  <c r="AD583" i="22"/>
  <c r="W801" i="22"/>
  <c r="W915" i="22"/>
  <c r="AD562" i="22"/>
  <c r="I574" i="22"/>
  <c r="W797" i="22"/>
  <c r="AD817" i="22"/>
  <c r="K221" i="3"/>
  <c r="AD1008" i="22"/>
  <c r="W570" i="22"/>
  <c r="AD895" i="22"/>
  <c r="W806" i="22"/>
  <c r="K169" i="3"/>
  <c r="W994" i="22"/>
  <c r="K212" i="3"/>
  <c r="W896" i="22"/>
  <c r="AD792" i="22"/>
  <c r="AD905" i="22"/>
  <c r="W560" i="22"/>
  <c r="W574" i="22"/>
  <c r="AD575" i="22"/>
  <c r="W1051" i="22"/>
  <c r="W902" i="22"/>
  <c r="AD812" i="22"/>
  <c r="W559" i="22"/>
  <c r="W800" i="22"/>
  <c r="AD912" i="22"/>
  <c r="W614" i="22"/>
  <c r="W566" i="22"/>
  <c r="W812" i="22"/>
  <c r="I796" i="22"/>
  <c r="W911" i="22"/>
  <c r="K25" i="3"/>
  <c r="W790" i="22"/>
  <c r="W907" i="22"/>
  <c r="W996" i="22"/>
  <c r="AD914" i="22"/>
  <c r="AD919" i="22"/>
  <c r="K216" i="3"/>
  <c r="W804" i="22"/>
  <c r="W568" i="22"/>
  <c r="W556" i="22"/>
  <c r="AD950" i="22"/>
  <c r="AD917" i="22"/>
  <c r="W818" i="22"/>
  <c r="AD806" i="22"/>
  <c r="AD808" i="22"/>
  <c r="W792" i="22"/>
  <c r="I816" i="22"/>
  <c r="AD906" i="22"/>
  <c r="K220" i="3"/>
  <c r="AD903" i="22"/>
  <c r="W904" i="22"/>
  <c r="AD894" i="22"/>
  <c r="W576" i="22"/>
  <c r="AD558" i="22"/>
  <c r="I562" i="22"/>
  <c r="I793" i="22"/>
  <c r="K39" i="3"/>
  <c r="I566" i="22"/>
  <c r="I910" i="22"/>
  <c r="I578" i="22"/>
  <c r="K147" i="3"/>
  <c r="B885" i="22"/>
  <c r="B549" i="22"/>
  <c r="W808" i="22"/>
  <c r="AD813" i="22"/>
  <c r="W1019" i="22"/>
  <c r="AD1051" i="22"/>
  <c r="K231" i="3"/>
  <c r="I1013" i="22"/>
  <c r="W999" i="22"/>
  <c r="W1020" i="22"/>
  <c r="AD1009" i="22"/>
  <c r="K269" i="3"/>
  <c r="I1051" i="22"/>
  <c r="W995" i="22"/>
  <c r="K234" i="3"/>
  <c r="I1016" i="22"/>
  <c r="K236" i="3"/>
  <c r="I1018" i="22"/>
  <c r="K224" i="3"/>
  <c r="I1006" i="22"/>
  <c r="W1006" i="22"/>
  <c r="K215" i="3"/>
  <c r="I997" i="22"/>
  <c r="B986" i="22"/>
  <c r="K226" i="3"/>
  <c r="I1008" i="22"/>
  <c r="W1005" i="22"/>
  <c r="I447" i="37"/>
  <c r="W1004" i="22"/>
  <c r="W1016" i="22"/>
  <c r="AD1016" i="22"/>
  <c r="AD1001" i="22"/>
  <c r="W1017" i="22"/>
  <c r="W1015" i="22"/>
  <c r="AD1014" i="22"/>
  <c r="W1011" i="22"/>
  <c r="W1007" i="22"/>
  <c r="K238" i="3"/>
  <c r="I1020" i="22"/>
  <c r="AD1020" i="22"/>
  <c r="AD1012" i="22"/>
  <c r="AD1010" i="22"/>
  <c r="I1017" i="22"/>
  <c r="K235" i="3"/>
  <c r="W1012" i="22"/>
  <c r="W1001" i="22"/>
  <c r="AD996" i="22"/>
  <c r="AD994" i="22"/>
  <c r="AD1018" i="22"/>
  <c r="W1000" i="22"/>
  <c r="I443" i="37"/>
  <c r="W993" i="22"/>
  <c r="W1018" i="22"/>
  <c r="W1013" i="22"/>
  <c r="W1003" i="22"/>
  <c r="I1010" i="22"/>
  <c r="K228" i="3"/>
  <c r="AD1000" i="22"/>
  <c r="AD998" i="22"/>
  <c r="AD1004" i="22"/>
  <c r="AD1002" i="22"/>
  <c r="K218" i="3"/>
  <c r="I1000" i="22"/>
  <c r="AD1006" i="22"/>
  <c r="W997" i="22"/>
  <c r="W1008" i="22"/>
  <c r="I1005" i="22"/>
  <c r="K223" i="3"/>
  <c r="AD992" i="22"/>
  <c r="I992" i="22"/>
  <c r="K210" i="3"/>
  <c r="I907" i="22"/>
  <c r="K160" i="3"/>
  <c r="K145" i="3"/>
  <c r="I892" i="22"/>
  <c r="I915" i="22"/>
  <c r="K168" i="3"/>
  <c r="I305" i="37"/>
  <c r="W903" i="22"/>
  <c r="I919" i="22"/>
  <c r="K172" i="3"/>
  <c r="I320" i="37"/>
  <c r="W918" i="22"/>
  <c r="K149" i="3"/>
  <c r="I896" i="22"/>
  <c r="I903" i="22"/>
  <c r="K156" i="3"/>
  <c r="K165" i="3"/>
  <c r="I912" i="22"/>
  <c r="AD898" i="22"/>
  <c r="I895" i="22"/>
  <c r="K148" i="3"/>
  <c r="AD899" i="22"/>
  <c r="K155" i="3"/>
  <c r="I902" i="22"/>
  <c r="I914" i="22"/>
  <c r="K167" i="3"/>
  <c r="K161" i="3"/>
  <c r="I908" i="22"/>
  <c r="W919" i="22"/>
  <c r="I911" i="22"/>
  <c r="K164" i="3"/>
  <c r="K157" i="3"/>
  <c r="I904" i="22"/>
  <c r="I899" i="22"/>
  <c r="K152" i="3"/>
  <c r="AD908" i="22"/>
  <c r="K151" i="3"/>
  <c r="I898" i="22"/>
  <c r="W892" i="22"/>
  <c r="I297" i="37"/>
  <c r="W895" i="22"/>
  <c r="I891" i="22"/>
  <c r="K144" i="3"/>
  <c r="K105" i="3"/>
  <c r="I817" i="22"/>
  <c r="K89" i="3"/>
  <c r="I801" i="22"/>
  <c r="I802" i="22"/>
  <c r="K90" i="3"/>
  <c r="AD796" i="22"/>
  <c r="W793" i="22"/>
  <c r="AD814" i="22"/>
  <c r="K97" i="3"/>
  <c r="I809" i="22"/>
  <c r="K88" i="3"/>
  <c r="I800" i="22"/>
  <c r="K80" i="3"/>
  <c r="I792" i="22"/>
  <c r="K93" i="3"/>
  <c r="I805" i="22"/>
  <c r="K92" i="3"/>
  <c r="I804" i="22"/>
  <c r="K100" i="3"/>
  <c r="I812" i="22"/>
  <c r="K96" i="3"/>
  <c r="I808" i="22"/>
  <c r="I794" i="22"/>
  <c r="K82" i="3"/>
  <c r="AD818" i="22"/>
  <c r="K101" i="3"/>
  <c r="I813" i="22"/>
  <c r="AD810" i="22"/>
  <c r="I798" i="22"/>
  <c r="K86" i="3"/>
  <c r="AD798" i="22"/>
  <c r="B784" i="22"/>
  <c r="K78" i="3"/>
  <c r="I790" i="22"/>
  <c r="AD614" i="22"/>
  <c r="W579" i="22"/>
  <c r="AD576" i="22"/>
  <c r="W569" i="22"/>
  <c r="K36" i="3"/>
  <c r="I579" i="22"/>
  <c r="I577" i="22"/>
  <c r="K34" i="3"/>
  <c r="AD570" i="22"/>
  <c r="AD566" i="22"/>
  <c r="AD560" i="22"/>
  <c r="I571" i="22"/>
  <c r="K28" i="3"/>
  <c r="K40" i="3"/>
  <c r="I583" i="22"/>
  <c r="I573" i="22"/>
  <c r="K30" i="3"/>
  <c r="AD564" i="22"/>
  <c r="AD557" i="22"/>
  <c r="K20" i="3"/>
  <c r="I563" i="22"/>
  <c r="I569" i="22"/>
  <c r="K26" i="3"/>
  <c r="I565" i="22"/>
  <c r="K22" i="3"/>
  <c r="I560" i="22"/>
  <c r="K17" i="3"/>
  <c r="I567" i="22"/>
  <c r="K24" i="3"/>
  <c r="W583" i="22"/>
  <c r="W573" i="22"/>
  <c r="W561" i="22"/>
  <c r="W580" i="22"/>
  <c r="W572" i="22"/>
  <c r="AD582" i="22"/>
  <c r="AD574" i="22"/>
  <c r="I561" i="22"/>
  <c r="K18" i="3"/>
  <c r="I564" i="22"/>
  <c r="K21" i="3"/>
  <c r="I557" i="22"/>
  <c r="K14" i="3"/>
  <c r="K13" i="3"/>
  <c r="I556" i="22"/>
  <c r="AD563" i="22"/>
  <c r="K32" i="3"/>
  <c r="I575" i="22"/>
  <c r="I463" i="37"/>
  <c r="I317" i="37"/>
  <c r="I448" i="37"/>
  <c r="I299" i="37"/>
  <c r="I458" i="37"/>
  <c r="I315" i="37"/>
  <c r="I449" i="37"/>
  <c r="I456" i="37"/>
  <c r="I446" i="37"/>
  <c r="I455" i="37"/>
  <c r="I444" i="37"/>
  <c r="I321" i="37"/>
  <c r="I309" i="37"/>
  <c r="I303" i="37"/>
  <c r="N319" i="37"/>
  <c r="N316" i="37"/>
  <c r="N315" i="37"/>
  <c r="N311" i="37"/>
  <c r="N307" i="37"/>
  <c r="N352" i="37"/>
  <c r="N317" i="37"/>
  <c r="N314" i="37"/>
  <c r="N310" i="37"/>
  <c r="N306" i="37"/>
  <c r="N320" i="37"/>
  <c r="N313" i="37"/>
  <c r="N309" i="37"/>
  <c r="N305" i="37"/>
  <c r="N301" i="37"/>
  <c r="N297" i="37"/>
  <c r="N293" i="37"/>
  <c r="N308" i="37"/>
  <c r="N302" i="37"/>
  <c r="N294" i="37"/>
  <c r="N304" i="37"/>
  <c r="N303" i="37"/>
  <c r="N300" i="37"/>
  <c r="N299" i="37"/>
  <c r="N321" i="37"/>
  <c r="N298" i="37"/>
  <c r="N318" i="37"/>
  <c r="N312" i="37"/>
  <c r="N296" i="37"/>
  <c r="N295" i="37"/>
  <c r="I167" i="37"/>
  <c r="I300" i="37"/>
  <c r="I170" i="37"/>
  <c r="I162" i="37"/>
  <c r="I179" i="37"/>
  <c r="I168" i="37"/>
  <c r="I156" i="37"/>
  <c r="I32" i="37"/>
  <c r="I16" i="37"/>
  <c r="I31" i="37"/>
  <c r="I13" i="37"/>
  <c r="I9" i="37"/>
  <c r="I18" i="37"/>
  <c r="I459" i="37"/>
  <c r="I440" i="37"/>
  <c r="I311" i="37"/>
  <c r="I302" i="37"/>
  <c r="I174" i="37"/>
  <c r="I304" i="37"/>
  <c r="I164" i="37"/>
  <c r="I152" i="37"/>
  <c r="I157" i="37"/>
  <c r="I36" i="37"/>
  <c r="I20" i="37"/>
  <c r="I37" i="37"/>
  <c r="I27" i="37"/>
  <c r="I15" i="37"/>
  <c r="I68" i="37"/>
  <c r="I30" i="37"/>
  <c r="I22" i="37"/>
  <c r="I154" i="37"/>
  <c r="I35" i="37"/>
  <c r="I29" i="37"/>
  <c r="I319" i="37"/>
  <c r="I308" i="37"/>
  <c r="I454" i="37"/>
  <c r="I438" i="37"/>
  <c r="I460" i="37"/>
  <c r="I436" i="37"/>
  <c r="H434" i="37"/>
  <c r="N209" i="3" s="1"/>
  <c r="N494" i="37"/>
  <c r="N460" i="37"/>
  <c r="N463" i="37"/>
  <c r="N458" i="37"/>
  <c r="N462" i="37"/>
  <c r="N459" i="37"/>
  <c r="N456" i="37"/>
  <c r="N452" i="37"/>
  <c r="N448" i="37"/>
  <c r="N444" i="37"/>
  <c r="N440" i="37"/>
  <c r="N449" i="37"/>
  <c r="N443" i="37"/>
  <c r="N442" i="37"/>
  <c r="N436" i="37"/>
  <c r="N457" i="37"/>
  <c r="N455" i="37"/>
  <c r="N454" i="37"/>
  <c r="N441" i="37"/>
  <c r="N435" i="37"/>
  <c r="N453" i="37"/>
  <c r="N447" i="37"/>
  <c r="N446" i="37"/>
  <c r="N439" i="37"/>
  <c r="N438" i="37"/>
  <c r="N451" i="37"/>
  <c r="N450" i="37"/>
  <c r="N445" i="37"/>
  <c r="N437" i="37"/>
  <c r="N461" i="37"/>
  <c r="I316" i="37"/>
  <c r="I312" i="37"/>
  <c r="I295" i="37"/>
  <c r="I314" i="37"/>
  <c r="I177" i="37"/>
  <c r="H292" i="37"/>
  <c r="N143" i="3" s="1"/>
  <c r="I175" i="37"/>
  <c r="I176" i="37"/>
  <c r="N179" i="37"/>
  <c r="N175" i="37"/>
  <c r="N173" i="37"/>
  <c r="N169" i="37"/>
  <c r="N176" i="37"/>
  <c r="N172" i="37"/>
  <c r="N168" i="37"/>
  <c r="N164" i="37"/>
  <c r="N160" i="37"/>
  <c r="N177" i="37"/>
  <c r="N178" i="37"/>
  <c r="N174" i="37"/>
  <c r="N170" i="37"/>
  <c r="N166" i="37"/>
  <c r="N162" i="37"/>
  <c r="N158" i="37"/>
  <c r="N154" i="37"/>
  <c r="N171" i="37"/>
  <c r="N167" i="37"/>
  <c r="N165" i="37"/>
  <c r="N163" i="37"/>
  <c r="N161" i="37"/>
  <c r="N155" i="37"/>
  <c r="N153" i="37"/>
  <c r="N152" i="37"/>
  <c r="N159" i="37"/>
  <c r="N151" i="37"/>
  <c r="N157" i="37"/>
  <c r="N156" i="37"/>
  <c r="I24" i="37"/>
  <c r="I33" i="37"/>
  <c r="I23" i="37"/>
  <c r="I25" i="37"/>
  <c r="I21" i="37"/>
  <c r="I11" i="37"/>
  <c r="N68" i="37"/>
  <c r="N34" i="37"/>
  <c r="N30" i="37"/>
  <c r="N26" i="37"/>
  <c r="N22" i="37"/>
  <c r="N18" i="37"/>
  <c r="N14" i="37"/>
  <c r="N10" i="37"/>
  <c r="N35" i="37"/>
  <c r="N29" i="37"/>
  <c r="N25" i="37"/>
  <c r="N21" i="37"/>
  <c r="N17" i="37"/>
  <c r="N36" i="37"/>
  <c r="N32" i="37"/>
  <c r="N28" i="37"/>
  <c r="N24" i="37"/>
  <c r="N20" i="37"/>
  <c r="N37" i="37"/>
  <c r="N33" i="37"/>
  <c r="N31" i="37"/>
  <c r="N27" i="37"/>
  <c r="N19" i="37"/>
  <c r="N15" i="37"/>
  <c r="N11" i="37"/>
  <c r="N16" i="37"/>
  <c r="N13" i="37"/>
  <c r="N9" i="37"/>
  <c r="N12" i="37"/>
  <c r="I462" i="37"/>
  <c r="I442" i="37"/>
  <c r="I461" i="37"/>
  <c r="I450" i="37"/>
  <c r="I313" i="37"/>
  <c r="I451" i="37"/>
  <c r="I307" i="37"/>
  <c r="I296" i="37"/>
  <c r="I298" i="37"/>
  <c r="I171" i="37"/>
  <c r="I178" i="37"/>
  <c r="I166" i="37"/>
  <c r="I294" i="37"/>
  <c r="I172" i="37"/>
  <c r="I160" i="37"/>
  <c r="I155" i="37"/>
  <c r="I28" i="37"/>
  <c r="I12" i="37"/>
  <c r="I19" i="37"/>
  <c r="I34" i="37"/>
  <c r="I26" i="37"/>
  <c r="I17" i="37"/>
  <c r="F9" i="33"/>
  <c r="F8" i="33"/>
  <c r="F7" i="33"/>
  <c r="F6" i="33"/>
  <c r="A4" i="33"/>
  <c r="M511" i="37" l="1"/>
  <c r="J511" i="37"/>
  <c r="I511" i="37"/>
  <c r="G511" i="37"/>
  <c r="M505" i="37"/>
  <c r="G505" i="37"/>
  <c r="J505" i="37"/>
  <c r="I505" i="37"/>
  <c r="M501" i="37"/>
  <c r="J501" i="37"/>
  <c r="I501" i="37"/>
  <c r="G501" i="37"/>
  <c r="M523" i="37"/>
  <c r="J523" i="37"/>
  <c r="I523" i="37"/>
  <c r="G523" i="37"/>
  <c r="D523" i="37"/>
  <c r="K523" i="37"/>
  <c r="P523" i="37"/>
  <c r="T523" i="37"/>
  <c r="E523" i="37"/>
  <c r="L523" i="37"/>
  <c r="Q523" i="37"/>
  <c r="U523" i="37"/>
  <c r="F523" i="37"/>
  <c r="R523" i="37"/>
  <c r="O523" i="37"/>
  <c r="C523" i="37"/>
  <c r="S523" i="37"/>
  <c r="H523" i="37"/>
  <c r="V523" i="37"/>
  <c r="N523" i="37"/>
  <c r="W523" i="37"/>
  <c r="F515" i="37"/>
  <c r="N515" i="37"/>
  <c r="R515" i="37"/>
  <c r="V515" i="37"/>
  <c r="M515" i="37"/>
  <c r="J515" i="37"/>
  <c r="I515" i="37"/>
  <c r="G515" i="37"/>
  <c r="C515" i="37"/>
  <c r="H515" i="37"/>
  <c r="O515" i="37"/>
  <c r="S515" i="37"/>
  <c r="W515" i="37"/>
  <c r="D515" i="37"/>
  <c r="K515" i="37"/>
  <c r="P515" i="37"/>
  <c r="T515" i="37"/>
  <c r="U515" i="37"/>
  <c r="E515" i="37"/>
  <c r="Q515" i="37"/>
  <c r="L515" i="37"/>
  <c r="M518" i="37"/>
  <c r="J518" i="37"/>
  <c r="I518" i="37"/>
  <c r="G518" i="37"/>
  <c r="D518" i="37"/>
  <c r="K518" i="37"/>
  <c r="P518" i="37"/>
  <c r="T518" i="37"/>
  <c r="E518" i="37"/>
  <c r="L518" i="37"/>
  <c r="Q518" i="37"/>
  <c r="U518" i="37"/>
  <c r="F518" i="37"/>
  <c r="N518" i="37"/>
  <c r="R518" i="37"/>
  <c r="V518" i="37"/>
  <c r="S518" i="37"/>
  <c r="C518" i="37"/>
  <c r="W518" i="37"/>
  <c r="H518" i="37"/>
  <c r="O518" i="37"/>
  <c r="M524" i="37"/>
  <c r="J524" i="37"/>
  <c r="I524" i="37"/>
  <c r="G524" i="37"/>
  <c r="F524" i="37"/>
  <c r="N524" i="37"/>
  <c r="R524" i="37"/>
  <c r="V524" i="37"/>
  <c r="C524" i="37"/>
  <c r="H524" i="37"/>
  <c r="O524" i="37"/>
  <c r="S524" i="37"/>
  <c r="W524" i="37"/>
  <c r="L524" i="37"/>
  <c r="U524" i="37"/>
  <c r="P524" i="37"/>
  <c r="D524" i="37"/>
  <c r="Q524" i="37"/>
  <c r="E524" i="37"/>
  <c r="T524" i="37"/>
  <c r="K524" i="37"/>
  <c r="D516" i="37"/>
  <c r="K516" i="37"/>
  <c r="P516" i="37"/>
  <c r="T516" i="37"/>
  <c r="E516" i="37"/>
  <c r="L516" i="37"/>
  <c r="Q516" i="37"/>
  <c r="U516" i="37"/>
  <c r="M516" i="37"/>
  <c r="J516" i="37"/>
  <c r="I516" i="37"/>
  <c r="G516" i="37"/>
  <c r="F516" i="37"/>
  <c r="N516" i="37"/>
  <c r="R516" i="37"/>
  <c r="V516" i="37"/>
  <c r="O516" i="37"/>
  <c r="S516" i="37"/>
  <c r="W516" i="37"/>
  <c r="C516" i="37"/>
  <c r="H516" i="37"/>
  <c r="M512" i="37"/>
  <c r="J512" i="37"/>
  <c r="I512" i="37"/>
  <c r="G512" i="37"/>
  <c r="M507" i="37"/>
  <c r="J507" i="37"/>
  <c r="I507" i="37"/>
  <c r="G507" i="37"/>
  <c r="M502" i="37"/>
  <c r="J502" i="37"/>
  <c r="I502" i="37"/>
  <c r="G502" i="37"/>
  <c r="M506" i="37"/>
  <c r="J506" i="37"/>
  <c r="I506" i="37"/>
  <c r="G506" i="37"/>
  <c r="M522" i="37"/>
  <c r="J522" i="37"/>
  <c r="I522" i="37"/>
  <c r="G522" i="37"/>
  <c r="F522" i="37"/>
  <c r="N522" i="37"/>
  <c r="R522" i="37"/>
  <c r="V522" i="37"/>
  <c r="C522" i="37"/>
  <c r="H522" i="37"/>
  <c r="O522" i="37"/>
  <c r="S522" i="37"/>
  <c r="W522" i="37"/>
  <c r="K522" i="37"/>
  <c r="T522" i="37"/>
  <c r="L522" i="37"/>
  <c r="P522" i="37"/>
  <c r="D522" i="37"/>
  <c r="Q522" i="37"/>
  <c r="E522" i="37"/>
  <c r="U522" i="37"/>
  <c r="I529" i="37"/>
  <c r="D529" i="37"/>
  <c r="K529" i="37"/>
  <c r="P529" i="37"/>
  <c r="T529" i="37"/>
  <c r="J529" i="37"/>
  <c r="E529" i="37"/>
  <c r="L529" i="37"/>
  <c r="Q529" i="37"/>
  <c r="U529" i="37"/>
  <c r="C529" i="37"/>
  <c r="O529" i="37"/>
  <c r="W529" i="37"/>
  <c r="M529" i="37"/>
  <c r="N529" i="37"/>
  <c r="G529" i="37"/>
  <c r="R529" i="37"/>
  <c r="F529" i="37"/>
  <c r="S529" i="37"/>
  <c r="H529" i="37"/>
  <c r="V529" i="37"/>
  <c r="F517" i="37"/>
  <c r="N517" i="37"/>
  <c r="R517" i="37"/>
  <c r="V517" i="37"/>
  <c r="C517" i="37"/>
  <c r="H517" i="37"/>
  <c r="O517" i="37"/>
  <c r="S517" i="37"/>
  <c r="W517" i="37"/>
  <c r="D517" i="37"/>
  <c r="K517" i="37"/>
  <c r="P517" i="37"/>
  <c r="T517" i="37"/>
  <c r="G517" i="37"/>
  <c r="E517" i="37"/>
  <c r="I517" i="37"/>
  <c r="L517" i="37"/>
  <c r="J517" i="37"/>
  <c r="M517" i="37"/>
  <c r="U517" i="37"/>
  <c r="Q517" i="37"/>
  <c r="I513" i="37"/>
  <c r="J513" i="37"/>
  <c r="M513" i="37"/>
  <c r="G513" i="37"/>
  <c r="D520" i="37"/>
  <c r="K520" i="37"/>
  <c r="E520" i="37"/>
  <c r="L520" i="37"/>
  <c r="M520" i="37"/>
  <c r="J520" i="37"/>
  <c r="I520" i="37"/>
  <c r="G520" i="37"/>
  <c r="F520" i="37"/>
  <c r="N520" i="37"/>
  <c r="R520" i="37"/>
  <c r="C520" i="37"/>
  <c r="Q520" i="37"/>
  <c r="V520" i="37"/>
  <c r="H520" i="37"/>
  <c r="S520" i="37"/>
  <c r="W520" i="37"/>
  <c r="P520" i="37"/>
  <c r="T520" i="37"/>
  <c r="U520" i="37"/>
  <c r="O520" i="37"/>
  <c r="M508" i="37"/>
  <c r="J508" i="37"/>
  <c r="I508" i="37"/>
  <c r="G508" i="37"/>
  <c r="M510" i="37"/>
  <c r="J510" i="37"/>
  <c r="I510" i="37"/>
  <c r="G510" i="37"/>
  <c r="J525" i="37"/>
  <c r="D525" i="37"/>
  <c r="K525" i="37"/>
  <c r="P525" i="37"/>
  <c r="T525" i="37"/>
  <c r="M525" i="37"/>
  <c r="E525" i="37"/>
  <c r="L525" i="37"/>
  <c r="Q525" i="37"/>
  <c r="U525" i="37"/>
  <c r="G525" i="37"/>
  <c r="H525" i="37"/>
  <c r="S525" i="37"/>
  <c r="C525" i="37"/>
  <c r="R525" i="37"/>
  <c r="F525" i="37"/>
  <c r="V525" i="37"/>
  <c r="N525" i="37"/>
  <c r="W525" i="37"/>
  <c r="I525" i="37"/>
  <c r="O525" i="37"/>
  <c r="M526" i="37"/>
  <c r="J526" i="37"/>
  <c r="I526" i="37"/>
  <c r="G526" i="37"/>
  <c r="F526" i="37"/>
  <c r="N526" i="37"/>
  <c r="R526" i="37"/>
  <c r="V526" i="37"/>
  <c r="C526" i="37"/>
  <c r="H526" i="37"/>
  <c r="O526" i="37"/>
  <c r="S526" i="37"/>
  <c r="W526" i="37"/>
  <c r="D526" i="37"/>
  <c r="P526" i="37"/>
  <c r="E526" i="37"/>
  <c r="T526" i="37"/>
  <c r="K526" i="37"/>
  <c r="U526" i="37"/>
  <c r="L526" i="37"/>
  <c r="Q526" i="37"/>
  <c r="M530" i="37"/>
  <c r="J530" i="37"/>
  <c r="I530" i="37"/>
  <c r="G530" i="37"/>
  <c r="F530" i="37"/>
  <c r="N530" i="37"/>
  <c r="R530" i="37"/>
  <c r="V530" i="37"/>
  <c r="C530" i="37"/>
  <c r="H530" i="37"/>
  <c r="O530" i="37"/>
  <c r="S530" i="37"/>
  <c r="W530" i="37"/>
  <c r="K530" i="37"/>
  <c r="T530" i="37"/>
  <c r="P530" i="37"/>
  <c r="D530" i="37"/>
  <c r="Q530" i="37"/>
  <c r="E530" i="37"/>
  <c r="U530" i="37"/>
  <c r="L530" i="37"/>
  <c r="M527" i="37"/>
  <c r="J527" i="37"/>
  <c r="I527" i="37"/>
  <c r="G527" i="37"/>
  <c r="D527" i="37"/>
  <c r="K527" i="37"/>
  <c r="P527" i="37"/>
  <c r="T527" i="37"/>
  <c r="E527" i="37"/>
  <c r="L527" i="37"/>
  <c r="Q527" i="37"/>
  <c r="U527" i="37"/>
  <c r="N527" i="37"/>
  <c r="V527" i="37"/>
  <c r="F527" i="37"/>
  <c r="S527" i="37"/>
  <c r="H527" i="37"/>
  <c r="W527" i="37"/>
  <c r="O527" i="37"/>
  <c r="C527" i="37"/>
  <c r="R527" i="37"/>
  <c r="M503" i="37"/>
  <c r="J503" i="37"/>
  <c r="I503" i="37"/>
  <c r="G503" i="37"/>
  <c r="M504" i="37"/>
  <c r="J504" i="37"/>
  <c r="I504" i="37"/>
  <c r="G504" i="37"/>
  <c r="F519" i="37"/>
  <c r="N519" i="37"/>
  <c r="R519" i="37"/>
  <c r="V519" i="37"/>
  <c r="M519" i="37"/>
  <c r="J519" i="37"/>
  <c r="I519" i="37"/>
  <c r="G519" i="37"/>
  <c r="C519" i="37"/>
  <c r="H519" i="37"/>
  <c r="O519" i="37"/>
  <c r="S519" i="37"/>
  <c r="W519" i="37"/>
  <c r="D519" i="37"/>
  <c r="K519" i="37"/>
  <c r="P519" i="37"/>
  <c r="T519" i="37"/>
  <c r="L519" i="37"/>
  <c r="Q519" i="37"/>
  <c r="E519" i="37"/>
  <c r="U519" i="37"/>
  <c r="M521" i="37"/>
  <c r="D521" i="37"/>
  <c r="K521" i="37"/>
  <c r="P521" i="37"/>
  <c r="T521" i="37"/>
  <c r="G521" i="37"/>
  <c r="E521" i="37"/>
  <c r="L521" i="37"/>
  <c r="Q521" i="37"/>
  <c r="U521" i="37"/>
  <c r="I521" i="37"/>
  <c r="C521" i="37"/>
  <c r="O521" i="37"/>
  <c r="W521" i="37"/>
  <c r="H521" i="37"/>
  <c r="V521" i="37"/>
  <c r="J521" i="37"/>
  <c r="N521" i="37"/>
  <c r="R521" i="37"/>
  <c r="F521" i="37"/>
  <c r="S521" i="37"/>
  <c r="J509" i="37"/>
  <c r="M509" i="37"/>
  <c r="I509" i="37"/>
  <c r="G509" i="37"/>
  <c r="M514" i="37"/>
  <c r="J514" i="37"/>
  <c r="I514" i="37"/>
  <c r="G514" i="37"/>
  <c r="M528" i="37"/>
  <c r="J528" i="37"/>
  <c r="I528" i="37"/>
  <c r="G528" i="37"/>
  <c r="F528" i="37"/>
  <c r="N528" i="37"/>
  <c r="R528" i="37"/>
  <c r="V528" i="37"/>
  <c r="C528" i="37"/>
  <c r="H528" i="37"/>
  <c r="O528" i="37"/>
  <c r="S528" i="37"/>
  <c r="W528" i="37"/>
  <c r="E528" i="37"/>
  <c r="Q528" i="37"/>
  <c r="K528" i="37"/>
  <c r="U528" i="37"/>
  <c r="L528" i="37"/>
  <c r="P528" i="37"/>
  <c r="D528" i="37"/>
  <c r="T528" i="37"/>
  <c r="U457" i="37"/>
  <c r="V457" i="37"/>
  <c r="W457" i="37"/>
  <c r="W452" i="37"/>
  <c r="U452" i="37"/>
  <c r="V452" i="37"/>
  <c r="U458" i="37"/>
  <c r="V458" i="37"/>
  <c r="W458" i="37"/>
  <c r="W479" i="37"/>
  <c r="V479" i="37"/>
  <c r="U479" i="37"/>
  <c r="U484" i="37"/>
  <c r="W484" i="37"/>
  <c r="V484" i="37"/>
  <c r="U492" i="37"/>
  <c r="W492" i="37"/>
  <c r="V492" i="37"/>
  <c r="W475" i="37"/>
  <c r="V475" i="37"/>
  <c r="U475" i="37"/>
  <c r="V489" i="37"/>
  <c r="U489" i="37"/>
  <c r="W489" i="37"/>
  <c r="V477" i="37"/>
  <c r="U477" i="37"/>
  <c r="W477" i="37"/>
  <c r="W478" i="37"/>
  <c r="V478" i="37"/>
  <c r="U478" i="37"/>
  <c r="U450" i="37"/>
  <c r="V450" i="37"/>
  <c r="W450" i="37"/>
  <c r="W456" i="37"/>
  <c r="U456" i="37"/>
  <c r="V456" i="37"/>
  <c r="V463" i="37"/>
  <c r="W463" i="37"/>
  <c r="U463" i="37"/>
  <c r="U480" i="37"/>
  <c r="W480" i="37"/>
  <c r="V480" i="37"/>
  <c r="W471" i="37"/>
  <c r="V471" i="37"/>
  <c r="U471" i="37"/>
  <c r="U488" i="37"/>
  <c r="W488" i="37"/>
  <c r="V488" i="37"/>
  <c r="U468" i="37"/>
  <c r="W468" i="37"/>
  <c r="V468" i="37"/>
  <c r="V485" i="37"/>
  <c r="U485" i="37"/>
  <c r="W485" i="37"/>
  <c r="V473" i="37"/>
  <c r="U473" i="37"/>
  <c r="W473" i="37"/>
  <c r="W474" i="37"/>
  <c r="V474" i="37"/>
  <c r="U474" i="37"/>
  <c r="U461" i="37"/>
  <c r="V461" i="37"/>
  <c r="W461" i="37"/>
  <c r="V451" i="37"/>
  <c r="W451" i="37"/>
  <c r="U451" i="37"/>
  <c r="U454" i="37"/>
  <c r="V454" i="37"/>
  <c r="W454" i="37"/>
  <c r="V459" i="37"/>
  <c r="W459" i="37"/>
  <c r="U459" i="37"/>
  <c r="W460" i="37"/>
  <c r="U460" i="37"/>
  <c r="V460" i="37"/>
  <c r="W464" i="37"/>
  <c r="U464" i="37"/>
  <c r="V464" i="37"/>
  <c r="W490" i="37"/>
  <c r="V490" i="37"/>
  <c r="U490" i="37"/>
  <c r="W491" i="37"/>
  <c r="V491" i="37"/>
  <c r="U491" i="37"/>
  <c r="W483" i="37"/>
  <c r="V483" i="37"/>
  <c r="U483" i="37"/>
  <c r="W467" i="37"/>
  <c r="V467" i="37"/>
  <c r="U467" i="37"/>
  <c r="W482" i="37"/>
  <c r="V482" i="37"/>
  <c r="U482" i="37"/>
  <c r="V469" i="37"/>
  <c r="U469" i="37"/>
  <c r="W469" i="37"/>
  <c r="W470" i="37"/>
  <c r="V470" i="37"/>
  <c r="U470" i="37"/>
  <c r="U453" i="37"/>
  <c r="V453" i="37"/>
  <c r="W453" i="37"/>
  <c r="V455" i="37"/>
  <c r="W455" i="37"/>
  <c r="U455" i="37"/>
  <c r="U462" i="37"/>
  <c r="V462" i="37"/>
  <c r="W462" i="37"/>
  <c r="W494" i="37"/>
  <c r="V494" i="37"/>
  <c r="U494" i="37"/>
  <c r="W486" i="37"/>
  <c r="V486" i="37"/>
  <c r="U486" i="37"/>
  <c r="U472" i="37"/>
  <c r="W472" i="37"/>
  <c r="V472" i="37"/>
  <c r="W487" i="37"/>
  <c r="V487" i="37"/>
  <c r="U487" i="37"/>
  <c r="U476" i="37"/>
  <c r="W476" i="37"/>
  <c r="V476" i="37"/>
  <c r="V493" i="37"/>
  <c r="U493" i="37"/>
  <c r="W493" i="37"/>
  <c r="V481" i="37"/>
  <c r="U481" i="37"/>
  <c r="W481" i="37"/>
  <c r="V465" i="37"/>
  <c r="U465" i="37"/>
  <c r="W465" i="37"/>
  <c r="W466" i="37"/>
  <c r="V466" i="37"/>
  <c r="U466" i="37"/>
  <c r="Q479" i="37"/>
  <c r="R479" i="37"/>
  <c r="S479" i="37"/>
  <c r="T479" i="37"/>
  <c r="X479" i="37"/>
  <c r="S484" i="37"/>
  <c r="Q484" i="37"/>
  <c r="R484" i="37"/>
  <c r="X484" i="37"/>
  <c r="T484" i="37"/>
  <c r="S492" i="37"/>
  <c r="T492" i="37"/>
  <c r="X492" i="37"/>
  <c r="Q492" i="37"/>
  <c r="R492" i="37"/>
  <c r="Q475" i="37"/>
  <c r="R475" i="37"/>
  <c r="X475" i="37"/>
  <c r="S475" i="37"/>
  <c r="T475" i="37"/>
  <c r="T489" i="37"/>
  <c r="X489" i="37"/>
  <c r="Q489" i="37"/>
  <c r="R489" i="37"/>
  <c r="S489" i="37"/>
  <c r="S477" i="37"/>
  <c r="T477" i="37"/>
  <c r="X477" i="37"/>
  <c r="R477" i="37"/>
  <c r="Q477" i="37"/>
  <c r="T478" i="37"/>
  <c r="X478" i="37"/>
  <c r="Q478" i="37"/>
  <c r="R478" i="37"/>
  <c r="S478" i="37"/>
  <c r="S480" i="37"/>
  <c r="Q480" i="37"/>
  <c r="R480" i="37"/>
  <c r="X480" i="37"/>
  <c r="T480" i="37"/>
  <c r="Q471" i="37"/>
  <c r="R471" i="37"/>
  <c r="S471" i="37"/>
  <c r="T471" i="37"/>
  <c r="X471" i="37"/>
  <c r="S488" i="37"/>
  <c r="T488" i="37"/>
  <c r="X488" i="37"/>
  <c r="Q488" i="37"/>
  <c r="R488" i="37"/>
  <c r="R468" i="37"/>
  <c r="S468" i="37"/>
  <c r="X468" i="37"/>
  <c r="Q468" i="37"/>
  <c r="T468" i="37"/>
  <c r="T485" i="37"/>
  <c r="X485" i="37"/>
  <c r="Q485" i="37"/>
  <c r="R485" i="37"/>
  <c r="S485" i="37"/>
  <c r="S473" i="37"/>
  <c r="T473" i="37"/>
  <c r="X473" i="37"/>
  <c r="Q473" i="37"/>
  <c r="R473" i="37"/>
  <c r="T474" i="37"/>
  <c r="X474" i="37"/>
  <c r="Q474" i="37"/>
  <c r="S474" i="37"/>
  <c r="R474" i="37"/>
  <c r="R464" i="37"/>
  <c r="S464" i="37"/>
  <c r="Q464" i="37"/>
  <c r="T464" i="37"/>
  <c r="X464" i="37"/>
  <c r="Q490" i="37"/>
  <c r="R490" i="37"/>
  <c r="S490" i="37"/>
  <c r="T490" i="37"/>
  <c r="X490" i="37"/>
  <c r="R491" i="37"/>
  <c r="S491" i="37"/>
  <c r="T491" i="37"/>
  <c r="X491" i="37"/>
  <c r="Q491" i="37"/>
  <c r="R483" i="37"/>
  <c r="T483" i="37"/>
  <c r="Q483" i="37"/>
  <c r="S483" i="37"/>
  <c r="X483" i="37"/>
  <c r="Q467" i="37"/>
  <c r="R467" i="37"/>
  <c r="X467" i="37"/>
  <c r="S467" i="37"/>
  <c r="T467" i="37"/>
  <c r="Q482" i="37"/>
  <c r="R482" i="37"/>
  <c r="S482" i="37"/>
  <c r="X482" i="37"/>
  <c r="T482" i="37"/>
  <c r="S469" i="37"/>
  <c r="T469" i="37"/>
  <c r="X469" i="37"/>
  <c r="R469" i="37"/>
  <c r="Q469" i="37"/>
  <c r="T470" i="37"/>
  <c r="X470" i="37"/>
  <c r="Q470" i="37"/>
  <c r="R470" i="37"/>
  <c r="S470" i="37"/>
  <c r="Q486" i="37"/>
  <c r="R486" i="37"/>
  <c r="S486" i="37"/>
  <c r="X486" i="37"/>
  <c r="T486" i="37"/>
  <c r="R472" i="37"/>
  <c r="S472" i="37"/>
  <c r="Q472" i="37"/>
  <c r="T472" i="37"/>
  <c r="X472" i="37"/>
  <c r="R487" i="37"/>
  <c r="S487" i="37"/>
  <c r="T487" i="37"/>
  <c r="X487" i="37"/>
  <c r="Q487" i="37"/>
  <c r="R476" i="37"/>
  <c r="S476" i="37"/>
  <c r="X476" i="37"/>
  <c r="Q476" i="37"/>
  <c r="T476" i="37"/>
  <c r="T493" i="37"/>
  <c r="X493" i="37"/>
  <c r="Q493" i="37"/>
  <c r="R493" i="37"/>
  <c r="S493" i="37"/>
  <c r="T481" i="37"/>
  <c r="X481" i="37"/>
  <c r="S481" i="37"/>
  <c r="Q481" i="37"/>
  <c r="R481" i="37"/>
  <c r="S465" i="37"/>
  <c r="T465" i="37"/>
  <c r="X465" i="37"/>
  <c r="Q465" i="37"/>
  <c r="R465" i="37"/>
  <c r="T466" i="37"/>
  <c r="X466" i="37"/>
  <c r="Q466" i="37"/>
  <c r="S466" i="37"/>
  <c r="R466" i="37"/>
  <c r="D413" i="37"/>
  <c r="I413" i="37"/>
  <c r="N413" i="37"/>
  <c r="R413" i="37"/>
  <c r="E413" i="37"/>
  <c r="J413" i="37"/>
  <c r="O413" i="37"/>
  <c r="C413" i="37"/>
  <c r="M413" i="37"/>
  <c r="F413" i="37"/>
  <c r="P413" i="37"/>
  <c r="H413" i="37"/>
  <c r="Q413" i="37"/>
  <c r="K413" i="37"/>
  <c r="E414" i="37"/>
  <c r="J414" i="37"/>
  <c r="O414" i="37"/>
  <c r="F414" i="37"/>
  <c r="K414" i="37"/>
  <c r="P414" i="37"/>
  <c r="C414" i="37"/>
  <c r="M414" i="37"/>
  <c r="D414" i="37"/>
  <c r="N414" i="37"/>
  <c r="H414" i="37"/>
  <c r="Q414" i="37"/>
  <c r="R414" i="37"/>
  <c r="I414" i="37"/>
  <c r="F415" i="37"/>
  <c r="K415" i="37"/>
  <c r="P415" i="37"/>
  <c r="C415" i="37"/>
  <c r="H415" i="37"/>
  <c r="M415" i="37"/>
  <c r="Q415" i="37"/>
  <c r="J415" i="37"/>
  <c r="D415" i="37"/>
  <c r="N415" i="37"/>
  <c r="E415" i="37"/>
  <c r="O415" i="37"/>
  <c r="I415" i="37"/>
  <c r="R415" i="37"/>
  <c r="C412" i="37"/>
  <c r="H412" i="37"/>
  <c r="M412" i="37"/>
  <c r="Q412" i="37"/>
  <c r="D412" i="37"/>
  <c r="I412" i="37"/>
  <c r="N412" i="37"/>
  <c r="R412" i="37"/>
  <c r="K412" i="37"/>
  <c r="E412" i="37"/>
  <c r="O412" i="37"/>
  <c r="F412" i="37"/>
  <c r="P412" i="37"/>
  <c r="J412" i="37"/>
  <c r="F411" i="37"/>
  <c r="K411" i="37"/>
  <c r="P411" i="37"/>
  <c r="C411" i="37"/>
  <c r="H411" i="37"/>
  <c r="M411" i="37"/>
  <c r="Q411" i="37"/>
  <c r="J411" i="37"/>
  <c r="D411" i="37"/>
  <c r="N411" i="37"/>
  <c r="E411" i="37"/>
  <c r="O411" i="37"/>
  <c r="I411" i="37"/>
  <c r="R411" i="37"/>
  <c r="F419" i="37"/>
  <c r="K419" i="37"/>
  <c r="P419" i="37"/>
  <c r="C419" i="37"/>
  <c r="H419" i="37"/>
  <c r="M419" i="37"/>
  <c r="Q419" i="37"/>
  <c r="J419" i="37"/>
  <c r="D419" i="37"/>
  <c r="N419" i="37"/>
  <c r="E419" i="37"/>
  <c r="O419" i="37"/>
  <c r="I419" i="37"/>
  <c r="R419" i="37"/>
  <c r="D421" i="37"/>
  <c r="I421" i="37"/>
  <c r="N421" i="37"/>
  <c r="R421" i="37"/>
  <c r="E421" i="37"/>
  <c r="J421" i="37"/>
  <c r="O421" i="37"/>
  <c r="C421" i="37"/>
  <c r="M421" i="37"/>
  <c r="F421" i="37"/>
  <c r="P421" i="37"/>
  <c r="H421" i="37"/>
  <c r="Q421" i="37"/>
  <c r="K421" i="37"/>
  <c r="E418" i="37"/>
  <c r="J418" i="37"/>
  <c r="O418" i="37"/>
  <c r="F418" i="37"/>
  <c r="K418" i="37"/>
  <c r="P418" i="37"/>
  <c r="C418" i="37"/>
  <c r="M418" i="37"/>
  <c r="D418" i="37"/>
  <c r="N418" i="37"/>
  <c r="H418" i="37"/>
  <c r="Q418" i="37"/>
  <c r="I418" i="37"/>
  <c r="R418" i="37"/>
  <c r="C416" i="37"/>
  <c r="H416" i="37"/>
  <c r="M416" i="37"/>
  <c r="Q416" i="37"/>
  <c r="D416" i="37"/>
  <c r="I416" i="37"/>
  <c r="N416" i="37"/>
  <c r="R416" i="37"/>
  <c r="K416" i="37"/>
  <c r="E416" i="37"/>
  <c r="O416" i="37"/>
  <c r="F416" i="37"/>
  <c r="P416" i="37"/>
  <c r="J416" i="37"/>
  <c r="D409" i="37"/>
  <c r="I409" i="37"/>
  <c r="N409" i="37"/>
  <c r="R409" i="37"/>
  <c r="E409" i="37"/>
  <c r="J409" i="37"/>
  <c r="O409" i="37"/>
  <c r="C409" i="37"/>
  <c r="M409" i="37"/>
  <c r="F409" i="37"/>
  <c r="P409" i="37"/>
  <c r="H409" i="37"/>
  <c r="Q409" i="37"/>
  <c r="K409" i="37"/>
  <c r="D417" i="37"/>
  <c r="I417" i="37"/>
  <c r="N417" i="37"/>
  <c r="R417" i="37"/>
  <c r="E417" i="37"/>
  <c r="J417" i="37"/>
  <c r="O417" i="37"/>
  <c r="C417" i="37"/>
  <c r="M417" i="37"/>
  <c r="F417" i="37"/>
  <c r="P417" i="37"/>
  <c r="H417" i="37"/>
  <c r="Q417" i="37"/>
  <c r="K417" i="37"/>
  <c r="F423" i="37"/>
  <c r="K423" i="37"/>
  <c r="P423" i="37"/>
  <c r="C423" i="37"/>
  <c r="H423" i="37"/>
  <c r="M423" i="37"/>
  <c r="Q423" i="37"/>
  <c r="J423" i="37"/>
  <c r="D423" i="37"/>
  <c r="N423" i="37"/>
  <c r="E423" i="37"/>
  <c r="O423" i="37"/>
  <c r="I423" i="37"/>
  <c r="R423" i="37"/>
  <c r="E422" i="37"/>
  <c r="J422" i="37"/>
  <c r="O422" i="37"/>
  <c r="F422" i="37"/>
  <c r="K422" i="37"/>
  <c r="P422" i="37"/>
  <c r="C422" i="37"/>
  <c r="M422" i="37"/>
  <c r="D422" i="37"/>
  <c r="N422" i="37"/>
  <c r="H422" i="37"/>
  <c r="Q422" i="37"/>
  <c r="R422" i="37"/>
  <c r="I422" i="37"/>
  <c r="E410" i="37"/>
  <c r="J410" i="37"/>
  <c r="O410" i="37"/>
  <c r="F410" i="37"/>
  <c r="K410" i="37"/>
  <c r="P410" i="37"/>
  <c r="C410" i="37"/>
  <c r="M410" i="37"/>
  <c r="D410" i="37"/>
  <c r="N410" i="37"/>
  <c r="H410" i="37"/>
  <c r="Q410" i="37"/>
  <c r="I410" i="37"/>
  <c r="R410" i="37"/>
  <c r="C408" i="37"/>
  <c r="H408" i="37"/>
  <c r="M408" i="37"/>
  <c r="Q408" i="37"/>
  <c r="D408" i="37"/>
  <c r="I408" i="37"/>
  <c r="N408" i="37"/>
  <c r="R408" i="37"/>
  <c r="K408" i="37"/>
  <c r="E408" i="37"/>
  <c r="O408" i="37"/>
  <c r="F408" i="37"/>
  <c r="P408" i="37"/>
  <c r="J408" i="37"/>
  <c r="C420" i="37"/>
  <c r="H420" i="37"/>
  <c r="M420" i="37"/>
  <c r="Q420" i="37"/>
  <c r="D420" i="37"/>
  <c r="I420" i="37"/>
  <c r="N420" i="37"/>
  <c r="R420" i="37"/>
  <c r="K420" i="37"/>
  <c r="E420" i="37"/>
  <c r="O420" i="37"/>
  <c r="F420" i="37"/>
  <c r="P420" i="37"/>
  <c r="J420" i="37"/>
  <c r="M361" i="37"/>
  <c r="G361" i="37"/>
  <c r="I361" i="37"/>
  <c r="J361" i="37"/>
  <c r="M364" i="37"/>
  <c r="J364" i="37"/>
  <c r="I364" i="37"/>
  <c r="G364" i="37"/>
  <c r="M369" i="37"/>
  <c r="J369" i="37"/>
  <c r="I369" i="37"/>
  <c r="G369" i="37"/>
  <c r="M374" i="37"/>
  <c r="J374" i="37"/>
  <c r="I374" i="37"/>
  <c r="G374" i="37"/>
  <c r="F374" i="37"/>
  <c r="N374" i="37"/>
  <c r="R374" i="37"/>
  <c r="V374" i="37"/>
  <c r="D374" i="37"/>
  <c r="L374" i="37"/>
  <c r="S374" i="37"/>
  <c r="E374" i="37"/>
  <c r="O374" i="37"/>
  <c r="T374" i="37"/>
  <c r="K374" i="37"/>
  <c r="W374" i="37"/>
  <c r="P374" i="37"/>
  <c r="H374" i="37"/>
  <c r="Q374" i="37"/>
  <c r="U374" i="37"/>
  <c r="C374" i="37"/>
  <c r="M371" i="37"/>
  <c r="J371" i="37"/>
  <c r="I371" i="37"/>
  <c r="G371" i="37"/>
  <c r="M372" i="37"/>
  <c r="G372" i="37"/>
  <c r="I372" i="37"/>
  <c r="J372" i="37"/>
  <c r="M382" i="37"/>
  <c r="J382" i="37"/>
  <c r="I382" i="37"/>
  <c r="G382" i="37"/>
  <c r="E382" i="37"/>
  <c r="L382" i="37"/>
  <c r="Q382" i="37"/>
  <c r="U382" i="37"/>
  <c r="F382" i="37"/>
  <c r="N382" i="37"/>
  <c r="R382" i="37"/>
  <c r="V382" i="37"/>
  <c r="C382" i="37"/>
  <c r="O382" i="37"/>
  <c r="W382" i="37"/>
  <c r="D382" i="37"/>
  <c r="P382" i="37"/>
  <c r="T382" i="37"/>
  <c r="K382" i="37"/>
  <c r="H382" i="37"/>
  <c r="S382" i="37"/>
  <c r="M388" i="37"/>
  <c r="G388" i="37"/>
  <c r="J388" i="37"/>
  <c r="F388" i="37"/>
  <c r="N388" i="37"/>
  <c r="R388" i="37"/>
  <c r="V388" i="37"/>
  <c r="C388" i="37"/>
  <c r="H388" i="37"/>
  <c r="O388" i="37"/>
  <c r="S388" i="37"/>
  <c r="W388" i="37"/>
  <c r="D388" i="37"/>
  <c r="P388" i="37"/>
  <c r="T388" i="37"/>
  <c r="I388" i="37"/>
  <c r="E388" i="37"/>
  <c r="Q388" i="37"/>
  <c r="K388" i="37"/>
  <c r="L388" i="37"/>
  <c r="U388" i="37"/>
  <c r="M362" i="37"/>
  <c r="J362" i="37"/>
  <c r="I362" i="37"/>
  <c r="G362" i="37"/>
  <c r="M387" i="37"/>
  <c r="J387" i="37"/>
  <c r="D387" i="37"/>
  <c r="K387" i="37"/>
  <c r="P387" i="37"/>
  <c r="T387" i="37"/>
  <c r="G387" i="37"/>
  <c r="E387" i="37"/>
  <c r="L387" i="37"/>
  <c r="Q387" i="37"/>
  <c r="U387" i="37"/>
  <c r="I387" i="37"/>
  <c r="H387" i="37"/>
  <c r="S387" i="37"/>
  <c r="O387" i="37"/>
  <c r="W387" i="37"/>
  <c r="N387" i="37"/>
  <c r="V387" i="37"/>
  <c r="C387" i="37"/>
  <c r="R387" i="37"/>
  <c r="F387" i="37"/>
  <c r="M370" i="37"/>
  <c r="J370" i="37"/>
  <c r="I370" i="37"/>
  <c r="G370" i="37"/>
  <c r="M359" i="37"/>
  <c r="J359" i="37"/>
  <c r="I359" i="37"/>
  <c r="G359" i="37"/>
  <c r="D375" i="37"/>
  <c r="K375" i="37"/>
  <c r="P375" i="37"/>
  <c r="T375" i="37"/>
  <c r="J375" i="37"/>
  <c r="H375" i="37"/>
  <c r="Q375" i="37"/>
  <c r="V375" i="37"/>
  <c r="I375" i="37"/>
  <c r="C375" i="37"/>
  <c r="L375" i="37"/>
  <c r="R375" i="37"/>
  <c r="W375" i="37"/>
  <c r="G375" i="37"/>
  <c r="N375" i="37"/>
  <c r="O375" i="37"/>
  <c r="E375" i="37"/>
  <c r="M375" i="37"/>
  <c r="F375" i="37"/>
  <c r="S375" i="37"/>
  <c r="U375" i="37"/>
  <c r="M376" i="37"/>
  <c r="F376" i="37"/>
  <c r="N376" i="37"/>
  <c r="R376" i="37"/>
  <c r="V376" i="37"/>
  <c r="D376" i="37"/>
  <c r="L376" i="37"/>
  <c r="S376" i="37"/>
  <c r="J376" i="37"/>
  <c r="E376" i="37"/>
  <c r="O376" i="37"/>
  <c r="T376" i="37"/>
  <c r="P376" i="37"/>
  <c r="G376" i="37"/>
  <c r="C376" i="37"/>
  <c r="Q376" i="37"/>
  <c r="W376" i="37"/>
  <c r="H376" i="37"/>
  <c r="I376" i="37"/>
  <c r="K376" i="37"/>
  <c r="U376" i="37"/>
  <c r="D373" i="37"/>
  <c r="K373" i="37"/>
  <c r="P373" i="37"/>
  <c r="T373" i="37"/>
  <c r="I373" i="37"/>
  <c r="H373" i="37"/>
  <c r="Q373" i="37"/>
  <c r="V373" i="37"/>
  <c r="G373" i="37"/>
  <c r="C373" i="37"/>
  <c r="L373" i="37"/>
  <c r="R373" i="37"/>
  <c r="W373" i="37"/>
  <c r="F373" i="37"/>
  <c r="U373" i="37"/>
  <c r="N373" i="37"/>
  <c r="M373" i="37"/>
  <c r="O373" i="37"/>
  <c r="S373" i="37"/>
  <c r="J373" i="37"/>
  <c r="E373" i="37"/>
  <c r="M385" i="37"/>
  <c r="J385" i="37"/>
  <c r="I385" i="37"/>
  <c r="G385" i="37"/>
  <c r="D385" i="37"/>
  <c r="K385" i="37"/>
  <c r="P385" i="37"/>
  <c r="T385" i="37"/>
  <c r="E385" i="37"/>
  <c r="L385" i="37"/>
  <c r="Q385" i="37"/>
  <c r="U385" i="37"/>
  <c r="F385" i="37"/>
  <c r="R385" i="37"/>
  <c r="V385" i="37"/>
  <c r="H385" i="37"/>
  <c r="S385" i="37"/>
  <c r="N385" i="37"/>
  <c r="C385" i="37"/>
  <c r="O385" i="37"/>
  <c r="W385" i="37"/>
  <c r="M378" i="37"/>
  <c r="J378" i="37"/>
  <c r="I378" i="37"/>
  <c r="G378" i="37"/>
  <c r="F378" i="37"/>
  <c r="N378" i="37"/>
  <c r="R378" i="37"/>
  <c r="V378" i="37"/>
  <c r="D378" i="37"/>
  <c r="L378" i="37"/>
  <c r="S378" i="37"/>
  <c r="E378" i="37"/>
  <c r="O378" i="37"/>
  <c r="T378" i="37"/>
  <c r="C378" i="37"/>
  <c r="Q378" i="37"/>
  <c r="H378" i="37"/>
  <c r="U378" i="37"/>
  <c r="W378" i="37"/>
  <c r="K378" i="37"/>
  <c r="P378" i="37"/>
  <c r="J365" i="37"/>
  <c r="M365" i="37"/>
  <c r="G365" i="37"/>
  <c r="I365" i="37"/>
  <c r="M360" i="37"/>
  <c r="J360" i="37"/>
  <c r="I360" i="37"/>
  <c r="G360" i="37"/>
  <c r="I363" i="37"/>
  <c r="M363" i="37"/>
  <c r="G363" i="37"/>
  <c r="J363" i="37"/>
  <c r="D379" i="37"/>
  <c r="I379" i="37"/>
  <c r="H379" i="37"/>
  <c r="O379" i="37"/>
  <c r="S379" i="37"/>
  <c r="W379" i="37"/>
  <c r="M379" i="37"/>
  <c r="G379" i="37"/>
  <c r="C379" i="37"/>
  <c r="K379" i="37"/>
  <c r="P379" i="37"/>
  <c r="T379" i="37"/>
  <c r="E379" i="37"/>
  <c r="Q379" i="37"/>
  <c r="J379" i="37"/>
  <c r="F379" i="37"/>
  <c r="R379" i="37"/>
  <c r="U379" i="37"/>
  <c r="V379" i="37"/>
  <c r="L379" i="37"/>
  <c r="N379" i="37"/>
  <c r="M380" i="37"/>
  <c r="J380" i="37"/>
  <c r="E380" i="37"/>
  <c r="L380" i="37"/>
  <c r="Q380" i="37"/>
  <c r="U380" i="37"/>
  <c r="I380" i="37"/>
  <c r="F380" i="37"/>
  <c r="N380" i="37"/>
  <c r="R380" i="37"/>
  <c r="V380" i="37"/>
  <c r="K380" i="37"/>
  <c r="T380" i="37"/>
  <c r="C380" i="37"/>
  <c r="O380" i="37"/>
  <c r="W380" i="37"/>
  <c r="H380" i="37"/>
  <c r="P380" i="37"/>
  <c r="G380" i="37"/>
  <c r="S380" i="37"/>
  <c r="D380" i="37"/>
  <c r="D377" i="37"/>
  <c r="K377" i="37"/>
  <c r="P377" i="37"/>
  <c r="T377" i="37"/>
  <c r="M377" i="37"/>
  <c r="G377" i="37"/>
  <c r="H377" i="37"/>
  <c r="Q377" i="37"/>
  <c r="V377" i="37"/>
  <c r="C377" i="37"/>
  <c r="L377" i="37"/>
  <c r="R377" i="37"/>
  <c r="W377" i="37"/>
  <c r="J377" i="37"/>
  <c r="O377" i="37"/>
  <c r="E377" i="37"/>
  <c r="S377" i="37"/>
  <c r="U377" i="37"/>
  <c r="F377" i="37"/>
  <c r="I377" i="37"/>
  <c r="N377" i="37"/>
  <c r="M384" i="37"/>
  <c r="I384" i="37"/>
  <c r="E384" i="37"/>
  <c r="G384" i="37"/>
  <c r="F384" i="37"/>
  <c r="D384" i="37"/>
  <c r="N384" i="37"/>
  <c r="R384" i="37"/>
  <c r="V384" i="37"/>
  <c r="H384" i="37"/>
  <c r="O384" i="37"/>
  <c r="S384" i="37"/>
  <c r="W384" i="37"/>
  <c r="K384" i="37"/>
  <c r="T384" i="37"/>
  <c r="J384" i="37"/>
  <c r="L384" i="37"/>
  <c r="U384" i="37"/>
  <c r="P384" i="37"/>
  <c r="C384" i="37"/>
  <c r="Q384" i="37"/>
  <c r="M366" i="37"/>
  <c r="J366" i="37"/>
  <c r="I366" i="37"/>
  <c r="G366" i="37"/>
  <c r="M368" i="37"/>
  <c r="I368" i="37"/>
  <c r="G368" i="37"/>
  <c r="J368" i="37"/>
  <c r="G367" i="37"/>
  <c r="J367" i="37"/>
  <c r="M367" i="37"/>
  <c r="I367" i="37"/>
  <c r="M386" i="37"/>
  <c r="J386" i="37"/>
  <c r="I386" i="37"/>
  <c r="G386" i="37"/>
  <c r="F386" i="37"/>
  <c r="N386" i="37"/>
  <c r="R386" i="37"/>
  <c r="V386" i="37"/>
  <c r="C386" i="37"/>
  <c r="H386" i="37"/>
  <c r="O386" i="37"/>
  <c r="S386" i="37"/>
  <c r="W386" i="37"/>
  <c r="L386" i="37"/>
  <c r="U386" i="37"/>
  <c r="Q386" i="37"/>
  <c r="D386" i="37"/>
  <c r="P386" i="37"/>
  <c r="E386" i="37"/>
  <c r="K386" i="37"/>
  <c r="T386" i="37"/>
  <c r="G383" i="37"/>
  <c r="C383" i="37"/>
  <c r="H383" i="37"/>
  <c r="O383" i="37"/>
  <c r="S383" i="37"/>
  <c r="W383" i="37"/>
  <c r="D383" i="37"/>
  <c r="K383" i="37"/>
  <c r="P383" i="37"/>
  <c r="T383" i="37"/>
  <c r="L383" i="37"/>
  <c r="U383" i="37"/>
  <c r="M383" i="37"/>
  <c r="I383" i="37"/>
  <c r="N383" i="37"/>
  <c r="V383" i="37"/>
  <c r="J383" i="37"/>
  <c r="Q383" i="37"/>
  <c r="R383" i="37"/>
  <c r="E383" i="37"/>
  <c r="F383" i="37"/>
  <c r="C381" i="37"/>
  <c r="H381" i="37"/>
  <c r="O381" i="37"/>
  <c r="S381" i="37"/>
  <c r="W381" i="37"/>
  <c r="J381" i="37"/>
  <c r="D381" i="37"/>
  <c r="K381" i="37"/>
  <c r="P381" i="37"/>
  <c r="T381" i="37"/>
  <c r="M381" i="37"/>
  <c r="I381" i="37"/>
  <c r="F381" i="37"/>
  <c r="R381" i="37"/>
  <c r="L381" i="37"/>
  <c r="U381" i="37"/>
  <c r="E381" i="37"/>
  <c r="N381" i="37"/>
  <c r="Q381" i="37"/>
  <c r="G381" i="37"/>
  <c r="V381" i="37"/>
  <c r="U308" i="37"/>
  <c r="V308" i="37"/>
  <c r="W308" i="37"/>
  <c r="W352" i="37"/>
  <c r="V352" i="37"/>
  <c r="U352" i="37"/>
  <c r="U316" i="37"/>
  <c r="V316" i="37"/>
  <c r="W316" i="37"/>
  <c r="U346" i="37"/>
  <c r="W346" i="37"/>
  <c r="V346" i="37"/>
  <c r="W329" i="37"/>
  <c r="V329" i="37"/>
  <c r="U329" i="37"/>
  <c r="W348" i="37"/>
  <c r="V348" i="37"/>
  <c r="U348" i="37"/>
  <c r="W333" i="37"/>
  <c r="V333" i="37"/>
  <c r="U333" i="37"/>
  <c r="V339" i="37"/>
  <c r="U339" i="37"/>
  <c r="W339" i="37"/>
  <c r="U338" i="37"/>
  <c r="W338" i="37"/>
  <c r="V338" i="37"/>
  <c r="W322" i="37"/>
  <c r="U322" i="37"/>
  <c r="V322" i="37"/>
  <c r="W328" i="37"/>
  <c r="V328" i="37"/>
  <c r="U328" i="37"/>
  <c r="V321" i="37"/>
  <c r="W321" i="37"/>
  <c r="U321" i="37"/>
  <c r="V309" i="37"/>
  <c r="W309" i="37"/>
  <c r="U309" i="37"/>
  <c r="W310" i="37"/>
  <c r="U310" i="37"/>
  <c r="V310" i="37"/>
  <c r="U319" i="37"/>
  <c r="V319" i="37"/>
  <c r="W319" i="37"/>
  <c r="W341" i="37"/>
  <c r="V341" i="37"/>
  <c r="U341" i="37"/>
  <c r="V351" i="37"/>
  <c r="U351" i="37"/>
  <c r="W351" i="37"/>
  <c r="W344" i="37"/>
  <c r="V344" i="37"/>
  <c r="U344" i="37"/>
  <c r="V331" i="37"/>
  <c r="U331" i="37"/>
  <c r="W331" i="37"/>
  <c r="V335" i="37"/>
  <c r="U335" i="37"/>
  <c r="W335" i="37"/>
  <c r="U334" i="37"/>
  <c r="W334" i="37"/>
  <c r="V334" i="37"/>
  <c r="V327" i="37"/>
  <c r="U327" i="37"/>
  <c r="W327" i="37"/>
  <c r="W324" i="37"/>
  <c r="V324" i="37"/>
  <c r="U324" i="37"/>
  <c r="U312" i="37"/>
  <c r="V312" i="37"/>
  <c r="W312" i="37"/>
  <c r="V313" i="37"/>
  <c r="W313" i="37"/>
  <c r="U313" i="37"/>
  <c r="W314" i="37"/>
  <c r="U314" i="37"/>
  <c r="V314" i="37"/>
  <c r="U311" i="37"/>
  <c r="V311" i="37"/>
  <c r="W311" i="37"/>
  <c r="U350" i="37"/>
  <c r="W350" i="37"/>
  <c r="V350" i="37"/>
  <c r="V347" i="37"/>
  <c r="U347" i="37"/>
  <c r="W347" i="37"/>
  <c r="W340" i="37"/>
  <c r="V340" i="37"/>
  <c r="U340" i="37"/>
  <c r="W349" i="37"/>
  <c r="V349" i="37"/>
  <c r="U349" i="37"/>
  <c r="W325" i="37"/>
  <c r="V325" i="37"/>
  <c r="U325" i="37"/>
  <c r="U330" i="37"/>
  <c r="W330" i="37"/>
  <c r="V330" i="37"/>
  <c r="V323" i="37"/>
  <c r="U323" i="37"/>
  <c r="W323" i="37"/>
  <c r="W318" i="37"/>
  <c r="U318" i="37"/>
  <c r="V318" i="37"/>
  <c r="U320" i="37"/>
  <c r="V320" i="37"/>
  <c r="W320" i="37"/>
  <c r="V317" i="37"/>
  <c r="W317" i="37"/>
  <c r="U317" i="37"/>
  <c r="U315" i="37"/>
  <c r="V315" i="37"/>
  <c r="W315" i="37"/>
  <c r="W337" i="37"/>
  <c r="V337" i="37"/>
  <c r="U337" i="37"/>
  <c r="V343" i="37"/>
  <c r="U343" i="37"/>
  <c r="W343" i="37"/>
  <c r="W336" i="37"/>
  <c r="V336" i="37"/>
  <c r="U336" i="37"/>
  <c r="W345" i="37"/>
  <c r="V345" i="37"/>
  <c r="U345" i="37"/>
  <c r="U342" i="37"/>
  <c r="W342" i="37"/>
  <c r="V342" i="37"/>
  <c r="U326" i="37"/>
  <c r="W326" i="37"/>
  <c r="V326" i="37"/>
  <c r="W332" i="37"/>
  <c r="V332" i="37"/>
  <c r="U332" i="37"/>
  <c r="Q325" i="37"/>
  <c r="R325" i="37"/>
  <c r="S325" i="37"/>
  <c r="T325" i="37"/>
  <c r="X325" i="37"/>
  <c r="S337" i="37"/>
  <c r="Q337" i="37"/>
  <c r="R337" i="37"/>
  <c r="X337" i="37"/>
  <c r="T337" i="37"/>
  <c r="R343" i="37"/>
  <c r="S343" i="37"/>
  <c r="T343" i="37"/>
  <c r="X343" i="37"/>
  <c r="Q343" i="37"/>
  <c r="R336" i="37"/>
  <c r="T336" i="37"/>
  <c r="Q336" i="37"/>
  <c r="S336" i="37"/>
  <c r="X336" i="37"/>
  <c r="T345" i="37"/>
  <c r="X345" i="37"/>
  <c r="Q345" i="37"/>
  <c r="R345" i="37"/>
  <c r="S345" i="37"/>
  <c r="T342" i="37"/>
  <c r="X342" i="37"/>
  <c r="S342" i="37"/>
  <c r="Q342" i="37"/>
  <c r="R342" i="37"/>
  <c r="R326" i="37"/>
  <c r="S326" i="37"/>
  <c r="T326" i="37"/>
  <c r="X326" i="37"/>
  <c r="Q326" i="37"/>
  <c r="T332" i="37"/>
  <c r="X332" i="37"/>
  <c r="R332" i="37"/>
  <c r="Q332" i="37"/>
  <c r="S332" i="37"/>
  <c r="Q350" i="37"/>
  <c r="S350" i="37"/>
  <c r="X350" i="37"/>
  <c r="R350" i="37"/>
  <c r="T350" i="37"/>
  <c r="R347" i="37"/>
  <c r="S347" i="37"/>
  <c r="T347" i="37"/>
  <c r="X347" i="37"/>
  <c r="Q347" i="37"/>
  <c r="R340" i="37"/>
  <c r="T340" i="37"/>
  <c r="Q340" i="37"/>
  <c r="S340" i="37"/>
  <c r="X340" i="37"/>
  <c r="T349" i="37"/>
  <c r="X349" i="37"/>
  <c r="Q349" i="37"/>
  <c r="R349" i="37"/>
  <c r="S349" i="37"/>
  <c r="S323" i="37"/>
  <c r="T323" i="37"/>
  <c r="X323" i="37"/>
  <c r="Q323" i="37"/>
  <c r="R323" i="37"/>
  <c r="Q346" i="37"/>
  <c r="R346" i="37"/>
  <c r="S346" i="37"/>
  <c r="X346" i="37"/>
  <c r="T346" i="37"/>
  <c r="Q329" i="37"/>
  <c r="S329" i="37"/>
  <c r="R329" i="37"/>
  <c r="T329" i="37"/>
  <c r="X329" i="37"/>
  <c r="S348" i="37"/>
  <c r="T348" i="37"/>
  <c r="X348" i="37"/>
  <c r="Q348" i="37"/>
  <c r="R348" i="37"/>
  <c r="Q333" i="37"/>
  <c r="S333" i="37"/>
  <c r="X333" i="37"/>
  <c r="R333" i="37"/>
  <c r="T333" i="37"/>
  <c r="Q339" i="37"/>
  <c r="R339" i="37"/>
  <c r="S339" i="37"/>
  <c r="X339" i="37"/>
  <c r="T339" i="37"/>
  <c r="T338" i="37"/>
  <c r="X338" i="37"/>
  <c r="S338" i="37"/>
  <c r="Q338" i="37"/>
  <c r="R338" i="37"/>
  <c r="R322" i="37"/>
  <c r="S322" i="37"/>
  <c r="T322" i="37"/>
  <c r="X322" i="37"/>
  <c r="Q322" i="37"/>
  <c r="T328" i="37"/>
  <c r="X328" i="37"/>
  <c r="Q328" i="37"/>
  <c r="R328" i="37"/>
  <c r="S328" i="37"/>
  <c r="R330" i="37"/>
  <c r="T330" i="37"/>
  <c r="X330" i="37"/>
  <c r="Q330" i="37"/>
  <c r="S330" i="37"/>
  <c r="S341" i="37"/>
  <c r="Q341" i="37"/>
  <c r="R341" i="37"/>
  <c r="X341" i="37"/>
  <c r="T341" i="37"/>
  <c r="R351" i="37"/>
  <c r="T351" i="37"/>
  <c r="X351" i="37"/>
  <c r="Q351" i="37"/>
  <c r="S351" i="37"/>
  <c r="S344" i="37"/>
  <c r="T344" i="37"/>
  <c r="X344" i="37"/>
  <c r="Q344" i="37"/>
  <c r="R344" i="37"/>
  <c r="S331" i="37"/>
  <c r="Q331" i="37"/>
  <c r="X331" i="37"/>
  <c r="R331" i="37"/>
  <c r="T331" i="37"/>
  <c r="Q335" i="37"/>
  <c r="R335" i="37"/>
  <c r="S335" i="37"/>
  <c r="X335" i="37"/>
  <c r="T335" i="37"/>
  <c r="T334" i="37"/>
  <c r="X334" i="37"/>
  <c r="S334" i="37"/>
  <c r="Q334" i="37"/>
  <c r="R334" i="37"/>
  <c r="S327" i="37"/>
  <c r="T327" i="37"/>
  <c r="X327" i="37"/>
  <c r="Q327" i="37"/>
  <c r="R327" i="37"/>
  <c r="T324" i="37"/>
  <c r="X324" i="37"/>
  <c r="Q324" i="37"/>
  <c r="R324" i="37"/>
  <c r="S324" i="37"/>
  <c r="D272" i="37"/>
  <c r="I272" i="37"/>
  <c r="N272" i="37"/>
  <c r="R272" i="37"/>
  <c r="E272" i="37"/>
  <c r="J272" i="37"/>
  <c r="O272" i="37"/>
  <c r="C272" i="37"/>
  <c r="M272" i="37"/>
  <c r="F272" i="37"/>
  <c r="P272" i="37"/>
  <c r="K272" i="37"/>
  <c r="H272" i="37"/>
  <c r="Q272" i="37"/>
  <c r="C267" i="37"/>
  <c r="H267" i="37"/>
  <c r="M267" i="37"/>
  <c r="Q267" i="37"/>
  <c r="D267" i="37"/>
  <c r="I267" i="37"/>
  <c r="N267" i="37"/>
  <c r="R267" i="37"/>
  <c r="K267" i="37"/>
  <c r="E267" i="37"/>
  <c r="O267" i="37"/>
  <c r="J267" i="37"/>
  <c r="F267" i="37"/>
  <c r="P267" i="37"/>
  <c r="D276" i="37"/>
  <c r="I276" i="37"/>
  <c r="N276" i="37"/>
  <c r="R276" i="37"/>
  <c r="E276" i="37"/>
  <c r="J276" i="37"/>
  <c r="O276" i="37"/>
  <c r="C276" i="37"/>
  <c r="M276" i="37"/>
  <c r="F276" i="37"/>
  <c r="P276" i="37"/>
  <c r="K276" i="37"/>
  <c r="H276" i="37"/>
  <c r="Q276" i="37"/>
  <c r="F278" i="37"/>
  <c r="K278" i="37"/>
  <c r="P278" i="37"/>
  <c r="C278" i="37"/>
  <c r="H278" i="37"/>
  <c r="M278" i="37"/>
  <c r="Q278" i="37"/>
  <c r="J278" i="37"/>
  <c r="D278" i="37"/>
  <c r="N278" i="37"/>
  <c r="E278" i="37"/>
  <c r="O278" i="37"/>
  <c r="I278" i="37"/>
  <c r="R278" i="37"/>
  <c r="C271" i="37"/>
  <c r="H271" i="37"/>
  <c r="M271" i="37"/>
  <c r="Q271" i="37"/>
  <c r="D271" i="37"/>
  <c r="I271" i="37"/>
  <c r="N271" i="37"/>
  <c r="R271" i="37"/>
  <c r="K271" i="37"/>
  <c r="E271" i="37"/>
  <c r="O271" i="37"/>
  <c r="J271" i="37"/>
  <c r="F271" i="37"/>
  <c r="P271" i="37"/>
  <c r="D280" i="37"/>
  <c r="I280" i="37"/>
  <c r="N280" i="37"/>
  <c r="R280" i="37"/>
  <c r="E280" i="37"/>
  <c r="J280" i="37"/>
  <c r="O280" i="37"/>
  <c r="C280" i="37"/>
  <c r="M280" i="37"/>
  <c r="F280" i="37"/>
  <c r="P280" i="37"/>
  <c r="H280" i="37"/>
  <c r="Q280" i="37"/>
  <c r="K280" i="37"/>
  <c r="F266" i="37"/>
  <c r="K266" i="37"/>
  <c r="P266" i="37"/>
  <c r="C266" i="37"/>
  <c r="H266" i="37"/>
  <c r="M266" i="37"/>
  <c r="Q266" i="37"/>
  <c r="J266" i="37"/>
  <c r="I266" i="37"/>
  <c r="D266" i="37"/>
  <c r="N266" i="37"/>
  <c r="E266" i="37"/>
  <c r="O266" i="37"/>
  <c r="R266" i="37"/>
  <c r="C275" i="37"/>
  <c r="H275" i="37"/>
  <c r="M275" i="37"/>
  <c r="Q275" i="37"/>
  <c r="D275" i="37"/>
  <c r="I275" i="37"/>
  <c r="N275" i="37"/>
  <c r="R275" i="37"/>
  <c r="K275" i="37"/>
  <c r="J275" i="37"/>
  <c r="E275" i="37"/>
  <c r="O275" i="37"/>
  <c r="F275" i="37"/>
  <c r="P275" i="37"/>
  <c r="F270" i="37"/>
  <c r="K270" i="37"/>
  <c r="P270" i="37"/>
  <c r="C270" i="37"/>
  <c r="H270" i="37"/>
  <c r="M270" i="37"/>
  <c r="Q270" i="37"/>
  <c r="J270" i="37"/>
  <c r="R270" i="37"/>
  <c r="D270" i="37"/>
  <c r="N270" i="37"/>
  <c r="E270" i="37"/>
  <c r="O270" i="37"/>
  <c r="I270" i="37"/>
  <c r="E273" i="37"/>
  <c r="J273" i="37"/>
  <c r="O273" i="37"/>
  <c r="F273" i="37"/>
  <c r="K273" i="37"/>
  <c r="P273" i="37"/>
  <c r="C273" i="37"/>
  <c r="M273" i="37"/>
  <c r="R273" i="37"/>
  <c r="D273" i="37"/>
  <c r="N273" i="37"/>
  <c r="H273" i="37"/>
  <c r="Q273" i="37"/>
  <c r="I273" i="37"/>
  <c r="E277" i="37"/>
  <c r="J277" i="37"/>
  <c r="O277" i="37"/>
  <c r="F277" i="37"/>
  <c r="K277" i="37"/>
  <c r="P277" i="37"/>
  <c r="C277" i="37"/>
  <c r="M277" i="37"/>
  <c r="I277" i="37"/>
  <c r="D277" i="37"/>
  <c r="N277" i="37"/>
  <c r="R277" i="37"/>
  <c r="H277" i="37"/>
  <c r="Q277" i="37"/>
  <c r="D268" i="37"/>
  <c r="I268" i="37"/>
  <c r="N268" i="37"/>
  <c r="R268" i="37"/>
  <c r="E268" i="37"/>
  <c r="J268" i="37"/>
  <c r="O268" i="37"/>
  <c r="C268" i="37"/>
  <c r="M268" i="37"/>
  <c r="F268" i="37"/>
  <c r="P268" i="37"/>
  <c r="H268" i="37"/>
  <c r="Q268" i="37"/>
  <c r="K268" i="37"/>
  <c r="C279" i="37"/>
  <c r="H279" i="37"/>
  <c r="M279" i="37"/>
  <c r="Q279" i="37"/>
  <c r="D279" i="37"/>
  <c r="I279" i="37"/>
  <c r="N279" i="37"/>
  <c r="R279" i="37"/>
  <c r="K279" i="37"/>
  <c r="E279" i="37"/>
  <c r="O279" i="37"/>
  <c r="F279" i="37"/>
  <c r="P279" i="37"/>
  <c r="J279" i="37"/>
  <c r="E269" i="37"/>
  <c r="J269" i="37"/>
  <c r="O269" i="37"/>
  <c r="F269" i="37"/>
  <c r="K269" i="37"/>
  <c r="P269" i="37"/>
  <c r="C269" i="37"/>
  <c r="M269" i="37"/>
  <c r="I269" i="37"/>
  <c r="D269" i="37"/>
  <c r="N269" i="37"/>
  <c r="R269" i="37"/>
  <c r="H269" i="37"/>
  <c r="Q269" i="37"/>
  <c r="F274" i="37"/>
  <c r="K274" i="37"/>
  <c r="P274" i="37"/>
  <c r="C274" i="37"/>
  <c r="H274" i="37"/>
  <c r="M274" i="37"/>
  <c r="Q274" i="37"/>
  <c r="J274" i="37"/>
  <c r="D274" i="37"/>
  <c r="N274" i="37"/>
  <c r="I274" i="37"/>
  <c r="E274" i="37"/>
  <c r="O274" i="37"/>
  <c r="R274" i="37"/>
  <c r="E281" i="37"/>
  <c r="J281" i="37"/>
  <c r="O281" i="37"/>
  <c r="F281" i="37"/>
  <c r="K281" i="37"/>
  <c r="P281" i="37"/>
  <c r="C281" i="37"/>
  <c r="M281" i="37"/>
  <c r="D281" i="37"/>
  <c r="N281" i="37"/>
  <c r="H281" i="37"/>
  <c r="Q281" i="37"/>
  <c r="R281" i="37"/>
  <c r="I281" i="37"/>
  <c r="M231" i="37"/>
  <c r="J231" i="37"/>
  <c r="G231" i="37"/>
  <c r="I231" i="37"/>
  <c r="F231" i="37"/>
  <c r="N231" i="37"/>
  <c r="R231" i="37"/>
  <c r="V231" i="37"/>
  <c r="C231" i="37"/>
  <c r="H231" i="37"/>
  <c r="O231" i="37"/>
  <c r="S231" i="37"/>
  <c r="W231" i="37"/>
  <c r="L231" i="37"/>
  <c r="U231" i="37"/>
  <c r="D231" i="37"/>
  <c r="P231" i="37"/>
  <c r="K231" i="37"/>
  <c r="E231" i="37"/>
  <c r="Q231" i="37"/>
  <c r="T231" i="37"/>
  <c r="J240" i="37"/>
  <c r="M240" i="37"/>
  <c r="I240" i="37"/>
  <c r="G240" i="37"/>
  <c r="D240" i="37"/>
  <c r="K240" i="37"/>
  <c r="P240" i="37"/>
  <c r="T240" i="37"/>
  <c r="E240" i="37"/>
  <c r="L240" i="37"/>
  <c r="Q240" i="37"/>
  <c r="U240" i="37"/>
  <c r="H240" i="37"/>
  <c r="S240" i="37"/>
  <c r="N240" i="37"/>
  <c r="V240" i="37"/>
  <c r="C240" i="37"/>
  <c r="O240" i="37"/>
  <c r="W240" i="37"/>
  <c r="R240" i="37"/>
  <c r="F240" i="37"/>
  <c r="I221" i="37"/>
  <c r="M221" i="37"/>
  <c r="G221" i="37"/>
  <c r="J221" i="37"/>
  <c r="M244" i="37"/>
  <c r="I244" i="37"/>
  <c r="J244" i="37"/>
  <c r="G244" i="37"/>
  <c r="D244" i="37"/>
  <c r="K244" i="37"/>
  <c r="P244" i="37"/>
  <c r="T244" i="37"/>
  <c r="E244" i="37"/>
  <c r="L244" i="37"/>
  <c r="Q244" i="37"/>
  <c r="U244" i="37"/>
  <c r="C244" i="37"/>
  <c r="O244" i="37"/>
  <c r="W244" i="37"/>
  <c r="F244" i="37"/>
  <c r="R244" i="37"/>
  <c r="H244" i="37"/>
  <c r="S244" i="37"/>
  <c r="V244" i="37"/>
  <c r="N244" i="37"/>
  <c r="G225" i="37"/>
  <c r="J225" i="37"/>
  <c r="M225" i="37"/>
  <c r="I225" i="37"/>
  <c r="M227" i="37"/>
  <c r="J227" i="37"/>
  <c r="I227" i="37"/>
  <c r="G227" i="37"/>
  <c r="I237" i="37"/>
  <c r="M237" i="37"/>
  <c r="G237" i="37"/>
  <c r="J237" i="37"/>
  <c r="F237" i="37"/>
  <c r="N237" i="37"/>
  <c r="R237" i="37"/>
  <c r="V237" i="37"/>
  <c r="C237" i="37"/>
  <c r="H237" i="37"/>
  <c r="O237" i="37"/>
  <c r="S237" i="37"/>
  <c r="W237" i="37"/>
  <c r="K237" i="37"/>
  <c r="T237" i="37"/>
  <c r="L237" i="37"/>
  <c r="U237" i="37"/>
  <c r="Q237" i="37"/>
  <c r="D237" i="37"/>
  <c r="P237" i="37"/>
  <c r="E237" i="37"/>
  <c r="J232" i="37"/>
  <c r="I232" i="37"/>
  <c r="G232" i="37"/>
  <c r="M232" i="37"/>
  <c r="D232" i="37"/>
  <c r="K232" i="37"/>
  <c r="P232" i="37"/>
  <c r="T232" i="37"/>
  <c r="E232" i="37"/>
  <c r="L232" i="37"/>
  <c r="Q232" i="37"/>
  <c r="U232" i="37"/>
  <c r="H232" i="37"/>
  <c r="S232" i="37"/>
  <c r="F232" i="37"/>
  <c r="N232" i="37"/>
  <c r="V232" i="37"/>
  <c r="R232" i="37"/>
  <c r="C232" i="37"/>
  <c r="O232" i="37"/>
  <c r="W232" i="37"/>
  <c r="M243" i="37"/>
  <c r="J243" i="37"/>
  <c r="I243" i="37"/>
  <c r="G243" i="37"/>
  <c r="F243" i="37"/>
  <c r="N243" i="37"/>
  <c r="R243" i="37"/>
  <c r="V243" i="37"/>
  <c r="C243" i="37"/>
  <c r="H243" i="37"/>
  <c r="O243" i="37"/>
  <c r="S243" i="37"/>
  <c r="W243" i="37"/>
  <c r="E243" i="37"/>
  <c r="Q243" i="37"/>
  <c r="K243" i="37"/>
  <c r="T243" i="37"/>
  <c r="L243" i="37"/>
  <c r="U243" i="37"/>
  <c r="D243" i="37"/>
  <c r="P243" i="37"/>
  <c r="M238" i="37"/>
  <c r="J238" i="37"/>
  <c r="I238" i="37"/>
  <c r="G238" i="37"/>
  <c r="D238" i="37"/>
  <c r="K238" i="37"/>
  <c r="P238" i="37"/>
  <c r="T238" i="37"/>
  <c r="E238" i="37"/>
  <c r="L238" i="37"/>
  <c r="Q238" i="37"/>
  <c r="U238" i="37"/>
  <c r="F238" i="37"/>
  <c r="R238" i="37"/>
  <c r="C238" i="37"/>
  <c r="H238" i="37"/>
  <c r="S238" i="37"/>
  <c r="W238" i="37"/>
  <c r="N238" i="37"/>
  <c r="V238" i="37"/>
  <c r="O238" i="37"/>
  <c r="G241" i="37"/>
  <c r="J241" i="37"/>
  <c r="M241" i="37"/>
  <c r="I241" i="37"/>
  <c r="F241" i="37"/>
  <c r="N241" i="37"/>
  <c r="R241" i="37"/>
  <c r="V241" i="37"/>
  <c r="C241" i="37"/>
  <c r="H241" i="37"/>
  <c r="O241" i="37"/>
  <c r="S241" i="37"/>
  <c r="W241" i="37"/>
  <c r="D241" i="37"/>
  <c r="P241" i="37"/>
  <c r="E241" i="37"/>
  <c r="Q241" i="37"/>
  <c r="K241" i="37"/>
  <c r="T241" i="37"/>
  <c r="L241" i="37"/>
  <c r="U241" i="37"/>
  <c r="M246" i="37"/>
  <c r="J246" i="37"/>
  <c r="I246" i="37"/>
  <c r="G246" i="37"/>
  <c r="D246" i="37"/>
  <c r="K246" i="37"/>
  <c r="P246" i="37"/>
  <c r="T246" i="37"/>
  <c r="E246" i="37"/>
  <c r="L246" i="37"/>
  <c r="Q246" i="37"/>
  <c r="U246" i="37"/>
  <c r="F246" i="37"/>
  <c r="R246" i="37"/>
  <c r="H246" i="37"/>
  <c r="S246" i="37"/>
  <c r="N246" i="37"/>
  <c r="V246" i="37"/>
  <c r="O246" i="37"/>
  <c r="W246" i="37"/>
  <c r="C246" i="37"/>
  <c r="M223" i="37"/>
  <c r="J223" i="37"/>
  <c r="I223" i="37"/>
  <c r="G223" i="37"/>
  <c r="M219" i="37"/>
  <c r="J219" i="37"/>
  <c r="I219" i="37"/>
  <c r="G219" i="37"/>
  <c r="J224" i="37"/>
  <c r="M224" i="37"/>
  <c r="I224" i="37"/>
  <c r="G224" i="37"/>
  <c r="M230" i="37"/>
  <c r="J230" i="37"/>
  <c r="I230" i="37"/>
  <c r="G230" i="37"/>
  <c r="M217" i="37"/>
  <c r="J217" i="37"/>
  <c r="I217" i="37"/>
  <c r="G217" i="37"/>
  <c r="J233" i="37"/>
  <c r="I233" i="37"/>
  <c r="G233" i="37"/>
  <c r="M233" i="37"/>
  <c r="F233" i="37"/>
  <c r="N233" i="37"/>
  <c r="R233" i="37"/>
  <c r="V233" i="37"/>
  <c r="C233" i="37"/>
  <c r="H233" i="37"/>
  <c r="O233" i="37"/>
  <c r="S233" i="37"/>
  <c r="W233" i="37"/>
  <c r="D233" i="37"/>
  <c r="P233" i="37"/>
  <c r="E233" i="37"/>
  <c r="Q233" i="37"/>
  <c r="L233" i="37"/>
  <c r="U233" i="37"/>
  <c r="K233" i="37"/>
  <c r="T233" i="37"/>
  <c r="M228" i="37"/>
  <c r="I228" i="37"/>
  <c r="J228" i="37"/>
  <c r="G228" i="37"/>
  <c r="M234" i="37"/>
  <c r="J234" i="37"/>
  <c r="I234" i="37"/>
  <c r="G234" i="37"/>
  <c r="D234" i="37"/>
  <c r="K234" i="37"/>
  <c r="P234" i="37"/>
  <c r="T234" i="37"/>
  <c r="E234" i="37"/>
  <c r="L234" i="37"/>
  <c r="Q234" i="37"/>
  <c r="U234" i="37"/>
  <c r="N234" i="37"/>
  <c r="V234" i="37"/>
  <c r="C234" i="37"/>
  <c r="O234" i="37"/>
  <c r="W234" i="37"/>
  <c r="H234" i="37"/>
  <c r="S234" i="37"/>
  <c r="F234" i="37"/>
  <c r="R234" i="37"/>
  <c r="M239" i="37"/>
  <c r="J239" i="37"/>
  <c r="I239" i="37"/>
  <c r="G239" i="37"/>
  <c r="F239" i="37"/>
  <c r="N239" i="37"/>
  <c r="R239" i="37"/>
  <c r="V239" i="37"/>
  <c r="C239" i="37"/>
  <c r="H239" i="37"/>
  <c r="O239" i="37"/>
  <c r="S239" i="37"/>
  <c r="W239" i="37"/>
  <c r="L239" i="37"/>
  <c r="U239" i="37"/>
  <c r="D239" i="37"/>
  <c r="P239" i="37"/>
  <c r="K239" i="37"/>
  <c r="E239" i="37"/>
  <c r="Q239" i="37"/>
  <c r="T239" i="37"/>
  <c r="M222" i="37"/>
  <c r="J222" i="37"/>
  <c r="I222" i="37"/>
  <c r="G222" i="37"/>
  <c r="M218" i="37"/>
  <c r="J218" i="37"/>
  <c r="I218" i="37"/>
  <c r="G218" i="37"/>
  <c r="M229" i="37"/>
  <c r="I229" i="37"/>
  <c r="J229" i="37"/>
  <c r="G229" i="37"/>
  <c r="M220" i="37"/>
  <c r="G220" i="37"/>
  <c r="J220" i="37"/>
  <c r="I220" i="37"/>
  <c r="M236" i="37"/>
  <c r="G236" i="37"/>
  <c r="J236" i="37"/>
  <c r="I236" i="37"/>
  <c r="D236" i="37"/>
  <c r="K236" i="37"/>
  <c r="P236" i="37"/>
  <c r="T236" i="37"/>
  <c r="E236" i="37"/>
  <c r="L236" i="37"/>
  <c r="Q236" i="37"/>
  <c r="U236" i="37"/>
  <c r="C236" i="37"/>
  <c r="O236" i="37"/>
  <c r="W236" i="37"/>
  <c r="V236" i="37"/>
  <c r="F236" i="37"/>
  <c r="R236" i="37"/>
  <c r="N236" i="37"/>
  <c r="H236" i="37"/>
  <c r="S236" i="37"/>
  <c r="M226" i="37"/>
  <c r="J226" i="37"/>
  <c r="I226" i="37"/>
  <c r="G226" i="37"/>
  <c r="M242" i="37"/>
  <c r="J242" i="37"/>
  <c r="I242" i="37"/>
  <c r="G242" i="37"/>
  <c r="D242" i="37"/>
  <c r="K242" i="37"/>
  <c r="P242" i="37"/>
  <c r="T242" i="37"/>
  <c r="E242" i="37"/>
  <c r="L242" i="37"/>
  <c r="Q242" i="37"/>
  <c r="U242" i="37"/>
  <c r="N242" i="37"/>
  <c r="V242" i="37"/>
  <c r="C242" i="37"/>
  <c r="O242" i="37"/>
  <c r="W242" i="37"/>
  <c r="F242" i="37"/>
  <c r="R242" i="37"/>
  <c r="S242" i="37"/>
  <c r="H242" i="37"/>
  <c r="M245" i="37"/>
  <c r="I245" i="37"/>
  <c r="J245" i="37"/>
  <c r="G245" i="37"/>
  <c r="F245" i="37"/>
  <c r="N245" i="37"/>
  <c r="R245" i="37"/>
  <c r="V245" i="37"/>
  <c r="C245" i="37"/>
  <c r="H245" i="37"/>
  <c r="O245" i="37"/>
  <c r="S245" i="37"/>
  <c r="W245" i="37"/>
  <c r="K245" i="37"/>
  <c r="T245" i="37"/>
  <c r="L245" i="37"/>
  <c r="U245" i="37"/>
  <c r="D245" i="37"/>
  <c r="P245" i="37"/>
  <c r="E245" i="37"/>
  <c r="Q245" i="37"/>
  <c r="M235" i="37"/>
  <c r="J235" i="37"/>
  <c r="I235" i="37"/>
  <c r="G235" i="37"/>
  <c r="F235" i="37"/>
  <c r="N235" i="37"/>
  <c r="R235" i="37"/>
  <c r="V235" i="37"/>
  <c r="C235" i="37"/>
  <c r="H235" i="37"/>
  <c r="O235" i="37"/>
  <c r="S235" i="37"/>
  <c r="W235" i="37"/>
  <c r="E235" i="37"/>
  <c r="Q235" i="37"/>
  <c r="K235" i="37"/>
  <c r="T235" i="37"/>
  <c r="D235" i="37"/>
  <c r="L235" i="37"/>
  <c r="U235" i="37"/>
  <c r="P235" i="37"/>
  <c r="U174" i="37"/>
  <c r="V174" i="37"/>
  <c r="W174" i="37"/>
  <c r="U169" i="37"/>
  <c r="V169" i="37"/>
  <c r="W169" i="37"/>
  <c r="U208" i="37"/>
  <c r="W208" i="37"/>
  <c r="V208" i="37"/>
  <c r="W198" i="37"/>
  <c r="V198" i="37"/>
  <c r="U198" i="37"/>
  <c r="W203" i="37"/>
  <c r="V203" i="37"/>
  <c r="U203" i="37"/>
  <c r="W195" i="37"/>
  <c r="V195" i="37"/>
  <c r="U195" i="37"/>
  <c r="W183" i="37"/>
  <c r="V183" i="37"/>
  <c r="U183" i="37"/>
  <c r="U188" i="37"/>
  <c r="W188" i="37"/>
  <c r="V188" i="37"/>
  <c r="V181" i="37"/>
  <c r="U181" i="37"/>
  <c r="W181" i="37"/>
  <c r="V167" i="37"/>
  <c r="W167" i="37"/>
  <c r="U167" i="37"/>
  <c r="U178" i="37"/>
  <c r="V178" i="37"/>
  <c r="W178" i="37"/>
  <c r="W168" i="37"/>
  <c r="U168" i="37"/>
  <c r="V168" i="37"/>
  <c r="U173" i="37"/>
  <c r="V173" i="37"/>
  <c r="W173" i="37"/>
  <c r="V205" i="37"/>
  <c r="U205" i="37"/>
  <c r="W205" i="37"/>
  <c r="W210" i="37"/>
  <c r="V210" i="37"/>
  <c r="U210" i="37"/>
  <c r="W194" i="37"/>
  <c r="V194" i="37"/>
  <c r="U194" i="37"/>
  <c r="V197" i="37"/>
  <c r="U197" i="37"/>
  <c r="W197" i="37"/>
  <c r="W191" i="37"/>
  <c r="V191" i="37"/>
  <c r="U191" i="37"/>
  <c r="U200" i="37"/>
  <c r="W200" i="37"/>
  <c r="V200" i="37"/>
  <c r="U184" i="37"/>
  <c r="W184" i="37"/>
  <c r="V184" i="37"/>
  <c r="W190" i="37"/>
  <c r="V190" i="37"/>
  <c r="U190" i="37"/>
  <c r="V171" i="37"/>
  <c r="W171" i="37"/>
  <c r="U171" i="37"/>
  <c r="W172" i="37"/>
  <c r="U172" i="37"/>
  <c r="V172" i="37"/>
  <c r="U204" i="37"/>
  <c r="W204" i="37"/>
  <c r="V204" i="37"/>
  <c r="W206" i="37"/>
  <c r="V206" i="37"/>
  <c r="U206" i="37"/>
  <c r="W187" i="37"/>
  <c r="V187" i="37"/>
  <c r="U187" i="37"/>
  <c r="V193" i="37"/>
  <c r="U193" i="37"/>
  <c r="W193" i="37"/>
  <c r="V189" i="37"/>
  <c r="U189" i="37"/>
  <c r="W189" i="37"/>
  <c r="U196" i="37"/>
  <c r="W196" i="37"/>
  <c r="V196" i="37"/>
  <c r="W180" i="37"/>
  <c r="U180" i="37"/>
  <c r="V180" i="37"/>
  <c r="W186" i="37"/>
  <c r="V186" i="37"/>
  <c r="U186" i="37"/>
  <c r="U166" i="37"/>
  <c r="V166" i="37"/>
  <c r="W166" i="37"/>
  <c r="U177" i="37"/>
  <c r="V177" i="37"/>
  <c r="W177" i="37"/>
  <c r="V175" i="37"/>
  <c r="W175" i="37"/>
  <c r="U175" i="37"/>
  <c r="U170" i="37"/>
  <c r="V170" i="37"/>
  <c r="W170" i="37"/>
  <c r="W176" i="37"/>
  <c r="U176" i="37"/>
  <c r="V176" i="37"/>
  <c r="V179" i="37"/>
  <c r="W179" i="37"/>
  <c r="U179" i="37"/>
  <c r="V209" i="37"/>
  <c r="U209" i="37"/>
  <c r="W209" i="37"/>
  <c r="W202" i="37"/>
  <c r="V202" i="37"/>
  <c r="U202" i="37"/>
  <c r="W207" i="37"/>
  <c r="V207" i="37"/>
  <c r="U207" i="37"/>
  <c r="W199" i="37"/>
  <c r="V199" i="37"/>
  <c r="U199" i="37"/>
  <c r="V201" i="37"/>
  <c r="U201" i="37"/>
  <c r="W201" i="37"/>
  <c r="U192" i="37"/>
  <c r="W192" i="37"/>
  <c r="V192" i="37"/>
  <c r="V185" i="37"/>
  <c r="U185" i="37"/>
  <c r="W185" i="37"/>
  <c r="W182" i="37"/>
  <c r="V182" i="37"/>
  <c r="U182" i="37"/>
  <c r="S206" i="37"/>
  <c r="T206" i="37"/>
  <c r="X206" i="37"/>
  <c r="Q206" i="37"/>
  <c r="R206" i="37"/>
  <c r="Q193" i="37"/>
  <c r="S193" i="37"/>
  <c r="X193" i="37"/>
  <c r="T193" i="37"/>
  <c r="R193" i="37"/>
  <c r="T186" i="37"/>
  <c r="X186" i="37"/>
  <c r="Q186" i="37"/>
  <c r="R186" i="37"/>
  <c r="S186" i="37"/>
  <c r="Q208" i="37"/>
  <c r="R208" i="37"/>
  <c r="X208" i="37"/>
  <c r="S208" i="37"/>
  <c r="T208" i="37"/>
  <c r="R198" i="37"/>
  <c r="Q198" i="37"/>
  <c r="S198" i="37"/>
  <c r="X198" i="37"/>
  <c r="T198" i="37"/>
  <c r="R203" i="37"/>
  <c r="T203" i="37"/>
  <c r="X203" i="37"/>
  <c r="Q203" i="37"/>
  <c r="S203" i="37"/>
  <c r="S195" i="37"/>
  <c r="T195" i="37"/>
  <c r="Q195" i="37"/>
  <c r="R195" i="37"/>
  <c r="X195" i="37"/>
  <c r="Q183" i="37"/>
  <c r="R183" i="37"/>
  <c r="S183" i="37"/>
  <c r="T183" i="37"/>
  <c r="X183" i="37"/>
  <c r="R188" i="37"/>
  <c r="T188" i="37"/>
  <c r="X188" i="37"/>
  <c r="Q188" i="37"/>
  <c r="S188" i="37"/>
  <c r="S181" i="37"/>
  <c r="T181" i="37"/>
  <c r="X181" i="37"/>
  <c r="Q181" i="37"/>
  <c r="R181" i="37"/>
  <c r="Q204" i="37"/>
  <c r="R204" i="37"/>
  <c r="T204" i="37"/>
  <c r="X204" i="37"/>
  <c r="S204" i="37"/>
  <c r="Q187" i="37"/>
  <c r="S187" i="37"/>
  <c r="R187" i="37"/>
  <c r="T187" i="37"/>
  <c r="X187" i="37"/>
  <c r="S189" i="37"/>
  <c r="Q189" i="37"/>
  <c r="X189" i="37"/>
  <c r="R189" i="37"/>
  <c r="T189" i="37"/>
  <c r="R180" i="37"/>
  <c r="S180" i="37"/>
  <c r="T180" i="37"/>
  <c r="X180" i="37"/>
  <c r="Q180" i="37"/>
  <c r="R205" i="37"/>
  <c r="S205" i="37"/>
  <c r="T205" i="37"/>
  <c r="X205" i="37"/>
  <c r="Q205" i="37"/>
  <c r="S210" i="37"/>
  <c r="T210" i="37"/>
  <c r="X210" i="37"/>
  <c r="Q210" i="37"/>
  <c r="R210" i="37"/>
  <c r="R194" i="37"/>
  <c r="Q194" i="37"/>
  <c r="S194" i="37"/>
  <c r="X194" i="37"/>
  <c r="T194" i="37"/>
  <c r="Q197" i="37"/>
  <c r="S197" i="37"/>
  <c r="X197" i="37"/>
  <c r="T197" i="37"/>
  <c r="R197" i="37"/>
  <c r="Q191" i="37"/>
  <c r="S191" i="37"/>
  <c r="X191" i="37"/>
  <c r="R191" i="37"/>
  <c r="T191" i="37"/>
  <c r="T200" i="37"/>
  <c r="X200" i="37"/>
  <c r="Q200" i="37"/>
  <c r="S200" i="37"/>
  <c r="R200" i="37"/>
  <c r="R184" i="37"/>
  <c r="S184" i="37"/>
  <c r="T184" i="37"/>
  <c r="X184" i="37"/>
  <c r="Q184" i="37"/>
  <c r="T190" i="37"/>
  <c r="X190" i="37"/>
  <c r="R190" i="37"/>
  <c r="Q190" i="37"/>
  <c r="S190" i="37"/>
  <c r="T196" i="37"/>
  <c r="X196" i="37"/>
  <c r="Q196" i="37"/>
  <c r="R196" i="37"/>
  <c r="S196" i="37"/>
  <c r="R209" i="37"/>
  <c r="S209" i="37"/>
  <c r="X209" i="37"/>
  <c r="Q209" i="37"/>
  <c r="T209" i="37"/>
  <c r="Q202" i="37"/>
  <c r="S202" i="37"/>
  <c r="T202" i="37"/>
  <c r="X202" i="37"/>
  <c r="R202" i="37"/>
  <c r="T207" i="37"/>
  <c r="X207" i="37"/>
  <c r="Q207" i="37"/>
  <c r="R207" i="37"/>
  <c r="S207" i="37"/>
  <c r="S199" i="37"/>
  <c r="T199" i="37"/>
  <c r="Q199" i="37"/>
  <c r="R199" i="37"/>
  <c r="X199" i="37"/>
  <c r="T201" i="37"/>
  <c r="X201" i="37"/>
  <c r="R201" i="37"/>
  <c r="S201" i="37"/>
  <c r="Q201" i="37"/>
  <c r="R192" i="37"/>
  <c r="T192" i="37"/>
  <c r="X192" i="37"/>
  <c r="Q192" i="37"/>
  <c r="S192" i="37"/>
  <c r="S185" i="37"/>
  <c r="T185" i="37"/>
  <c r="X185" i="37"/>
  <c r="Q185" i="37"/>
  <c r="R185" i="37"/>
  <c r="T182" i="37"/>
  <c r="X182" i="37"/>
  <c r="Q182" i="37"/>
  <c r="R182" i="37"/>
  <c r="S182" i="37"/>
  <c r="C125" i="37"/>
  <c r="H125" i="37"/>
  <c r="M125" i="37"/>
  <c r="Q125" i="37"/>
  <c r="D125" i="37"/>
  <c r="I125" i="37"/>
  <c r="N125" i="37"/>
  <c r="R125" i="37"/>
  <c r="E125" i="37"/>
  <c r="J125" i="37"/>
  <c r="O125" i="37"/>
  <c r="F125" i="37"/>
  <c r="K125" i="37"/>
  <c r="P125" i="37"/>
  <c r="F136" i="37"/>
  <c r="K136" i="37"/>
  <c r="P136" i="37"/>
  <c r="C136" i="37"/>
  <c r="H136" i="37"/>
  <c r="M136" i="37"/>
  <c r="Q136" i="37"/>
  <c r="D136" i="37"/>
  <c r="I136" i="37"/>
  <c r="N136" i="37"/>
  <c r="R136" i="37"/>
  <c r="J136" i="37"/>
  <c r="O136" i="37"/>
  <c r="E136" i="37"/>
  <c r="D134" i="37"/>
  <c r="I134" i="37"/>
  <c r="N134" i="37"/>
  <c r="R134" i="37"/>
  <c r="E134" i="37"/>
  <c r="J134" i="37"/>
  <c r="O134" i="37"/>
  <c r="F134" i="37"/>
  <c r="K134" i="37"/>
  <c r="P134" i="37"/>
  <c r="Q134" i="37"/>
  <c r="C134" i="37"/>
  <c r="H134" i="37"/>
  <c r="M134" i="37"/>
  <c r="C129" i="37"/>
  <c r="H129" i="37"/>
  <c r="M129" i="37"/>
  <c r="Q129" i="37"/>
  <c r="D129" i="37"/>
  <c r="I129" i="37"/>
  <c r="N129" i="37"/>
  <c r="R129" i="37"/>
  <c r="E129" i="37"/>
  <c r="J129" i="37"/>
  <c r="O129" i="37"/>
  <c r="K129" i="37"/>
  <c r="P129" i="37"/>
  <c r="F129" i="37"/>
  <c r="E127" i="37"/>
  <c r="J127" i="37"/>
  <c r="O127" i="37"/>
  <c r="F127" i="37"/>
  <c r="K127" i="37"/>
  <c r="P127" i="37"/>
  <c r="C127" i="37"/>
  <c r="H127" i="37"/>
  <c r="M127" i="37"/>
  <c r="Q127" i="37"/>
  <c r="N127" i="37"/>
  <c r="R127" i="37"/>
  <c r="I127" i="37"/>
  <c r="D127" i="37"/>
  <c r="D138" i="37"/>
  <c r="I138" i="37"/>
  <c r="N138" i="37"/>
  <c r="R138" i="37"/>
  <c r="E138" i="37"/>
  <c r="J138" i="37"/>
  <c r="O138" i="37"/>
  <c r="F138" i="37"/>
  <c r="K138" i="37"/>
  <c r="P138" i="37"/>
  <c r="H138" i="37"/>
  <c r="M138" i="37"/>
  <c r="Q138" i="37"/>
  <c r="C138" i="37"/>
  <c r="C133" i="37"/>
  <c r="H133" i="37"/>
  <c r="M133" i="37"/>
  <c r="Q133" i="37"/>
  <c r="D133" i="37"/>
  <c r="I133" i="37"/>
  <c r="N133" i="37"/>
  <c r="R133" i="37"/>
  <c r="E133" i="37"/>
  <c r="J133" i="37"/>
  <c r="O133" i="37"/>
  <c r="F133" i="37"/>
  <c r="P133" i="37"/>
  <c r="K133" i="37"/>
  <c r="D126" i="37"/>
  <c r="I126" i="37"/>
  <c r="N126" i="37"/>
  <c r="R126" i="37"/>
  <c r="E126" i="37"/>
  <c r="J126" i="37"/>
  <c r="O126" i="37"/>
  <c r="F126" i="37"/>
  <c r="K126" i="37"/>
  <c r="P126" i="37"/>
  <c r="Q126" i="37"/>
  <c r="C126" i="37"/>
  <c r="M126" i="37"/>
  <c r="H126" i="37"/>
  <c r="E131" i="37"/>
  <c r="J131" i="37"/>
  <c r="O131" i="37"/>
  <c r="F131" i="37"/>
  <c r="K131" i="37"/>
  <c r="P131" i="37"/>
  <c r="C131" i="37"/>
  <c r="H131" i="37"/>
  <c r="M131" i="37"/>
  <c r="Q131" i="37"/>
  <c r="D131" i="37"/>
  <c r="I131" i="37"/>
  <c r="N131" i="37"/>
  <c r="R131" i="37"/>
  <c r="E139" i="37"/>
  <c r="J139" i="37"/>
  <c r="O139" i="37"/>
  <c r="F139" i="37"/>
  <c r="K139" i="37"/>
  <c r="P139" i="37"/>
  <c r="C139" i="37"/>
  <c r="H139" i="37"/>
  <c r="M139" i="37"/>
  <c r="Q139" i="37"/>
  <c r="D139" i="37"/>
  <c r="I139" i="37"/>
  <c r="R139" i="37"/>
  <c r="N139" i="37"/>
  <c r="F132" i="37"/>
  <c r="K132" i="37"/>
  <c r="P132" i="37"/>
  <c r="C132" i="37"/>
  <c r="H132" i="37"/>
  <c r="M132" i="37"/>
  <c r="Q132" i="37"/>
  <c r="D132" i="37"/>
  <c r="I132" i="37"/>
  <c r="N132" i="37"/>
  <c r="R132" i="37"/>
  <c r="E132" i="37"/>
  <c r="O132" i="37"/>
  <c r="J132" i="37"/>
  <c r="F128" i="37"/>
  <c r="K128" i="37"/>
  <c r="P128" i="37"/>
  <c r="C128" i="37"/>
  <c r="H128" i="37"/>
  <c r="M128" i="37"/>
  <c r="Q128" i="37"/>
  <c r="D128" i="37"/>
  <c r="I128" i="37"/>
  <c r="N128" i="37"/>
  <c r="R128" i="37"/>
  <c r="J128" i="37"/>
  <c r="O128" i="37"/>
  <c r="E128" i="37"/>
  <c r="C137" i="37"/>
  <c r="H137" i="37"/>
  <c r="M137" i="37"/>
  <c r="Q137" i="37"/>
  <c r="D137" i="37"/>
  <c r="I137" i="37"/>
  <c r="N137" i="37"/>
  <c r="R137" i="37"/>
  <c r="E137" i="37"/>
  <c r="J137" i="37"/>
  <c r="O137" i="37"/>
  <c r="K137" i="37"/>
  <c r="P137" i="37"/>
  <c r="F137" i="37"/>
  <c r="D130" i="37"/>
  <c r="I130" i="37"/>
  <c r="N130" i="37"/>
  <c r="R130" i="37"/>
  <c r="E130" i="37"/>
  <c r="J130" i="37"/>
  <c r="O130" i="37"/>
  <c r="F130" i="37"/>
  <c r="K130" i="37"/>
  <c r="P130" i="37"/>
  <c r="H130" i="37"/>
  <c r="M130" i="37"/>
  <c r="C130" i="37"/>
  <c r="Q130" i="37"/>
  <c r="E135" i="37"/>
  <c r="J135" i="37"/>
  <c r="O135" i="37"/>
  <c r="F135" i="37"/>
  <c r="K135" i="37"/>
  <c r="P135" i="37"/>
  <c r="C135" i="37"/>
  <c r="H135" i="37"/>
  <c r="M135" i="37"/>
  <c r="Q135" i="37"/>
  <c r="N135" i="37"/>
  <c r="R135" i="37"/>
  <c r="D135" i="37"/>
  <c r="I135" i="37"/>
  <c r="V23" i="37"/>
  <c r="F124" i="37"/>
  <c r="K124" i="37"/>
  <c r="P124" i="37"/>
  <c r="C124" i="37"/>
  <c r="H124" i="37"/>
  <c r="M124" i="37"/>
  <c r="Q124" i="37"/>
  <c r="D124" i="37"/>
  <c r="I124" i="37"/>
  <c r="N124" i="37"/>
  <c r="R124" i="37"/>
  <c r="E124" i="37"/>
  <c r="J124" i="37"/>
  <c r="O124" i="37"/>
  <c r="I81" i="37"/>
  <c r="G81" i="37"/>
  <c r="J81" i="37"/>
  <c r="J76" i="37"/>
  <c r="I76" i="37"/>
  <c r="G76" i="37"/>
  <c r="J82" i="37"/>
  <c r="I82" i="37"/>
  <c r="G82" i="37"/>
  <c r="F93" i="37"/>
  <c r="M93" i="37"/>
  <c r="Q93" i="37"/>
  <c r="U93" i="37"/>
  <c r="E93" i="37"/>
  <c r="N93" i="37"/>
  <c r="S93" i="37"/>
  <c r="I93" i="37"/>
  <c r="H93" i="37"/>
  <c r="O93" i="37"/>
  <c r="T93" i="37"/>
  <c r="G93" i="37"/>
  <c r="C93" i="37"/>
  <c r="K93" i="37"/>
  <c r="P93" i="37"/>
  <c r="V93" i="37"/>
  <c r="J93" i="37"/>
  <c r="D93" i="37"/>
  <c r="L93" i="37"/>
  <c r="R93" i="37"/>
  <c r="W93" i="37"/>
  <c r="J86" i="37"/>
  <c r="I86" i="37"/>
  <c r="G86" i="37"/>
  <c r="J102" i="37"/>
  <c r="I102" i="37"/>
  <c r="D102" i="37"/>
  <c r="K102" i="37"/>
  <c r="O102" i="37"/>
  <c r="G102" i="37"/>
  <c r="F102" i="37"/>
  <c r="M102" i="37"/>
  <c r="Q102" i="37"/>
  <c r="U102" i="37"/>
  <c r="C102" i="37"/>
  <c r="H102" i="37"/>
  <c r="N102" i="37"/>
  <c r="E102" i="37"/>
  <c r="S102" i="37"/>
  <c r="P102" i="37"/>
  <c r="V102" i="37"/>
  <c r="R102" i="37"/>
  <c r="W102" i="37"/>
  <c r="L102" i="37"/>
  <c r="T102" i="37"/>
  <c r="D95" i="37"/>
  <c r="K95" i="37"/>
  <c r="O95" i="37"/>
  <c r="S95" i="37"/>
  <c r="W95" i="37"/>
  <c r="J95" i="37"/>
  <c r="G95" i="37"/>
  <c r="E95" i="37"/>
  <c r="M95" i="37"/>
  <c r="R95" i="37"/>
  <c r="H95" i="37"/>
  <c r="P95" i="37"/>
  <c r="U95" i="37"/>
  <c r="I95" i="37"/>
  <c r="C95" i="37"/>
  <c r="L95" i="37"/>
  <c r="Q95" i="37"/>
  <c r="V95" i="37"/>
  <c r="F95" i="37"/>
  <c r="T95" i="37"/>
  <c r="N95" i="37"/>
  <c r="I84" i="37"/>
  <c r="G84" i="37"/>
  <c r="J84" i="37"/>
  <c r="I100" i="37"/>
  <c r="G100" i="37"/>
  <c r="J100" i="37"/>
  <c r="F100" i="37"/>
  <c r="M100" i="37"/>
  <c r="Q100" i="37"/>
  <c r="U100" i="37"/>
  <c r="D100" i="37"/>
  <c r="K100" i="37"/>
  <c r="O100" i="37"/>
  <c r="S100" i="37"/>
  <c r="W100" i="37"/>
  <c r="E100" i="37"/>
  <c r="L100" i="37"/>
  <c r="P100" i="37"/>
  <c r="T100" i="37"/>
  <c r="C100" i="37"/>
  <c r="V100" i="37"/>
  <c r="N100" i="37"/>
  <c r="R100" i="37"/>
  <c r="H100" i="37"/>
  <c r="R23" i="37"/>
  <c r="U23" i="37"/>
  <c r="I104" i="37"/>
  <c r="G104" i="37"/>
  <c r="J104" i="37"/>
  <c r="C104" i="37"/>
  <c r="H104" i="37"/>
  <c r="N104" i="37"/>
  <c r="R104" i="37"/>
  <c r="V104" i="37"/>
  <c r="E104" i="37"/>
  <c r="L104" i="37"/>
  <c r="P104" i="37"/>
  <c r="T104" i="37"/>
  <c r="F104" i="37"/>
  <c r="M104" i="37"/>
  <c r="Q104" i="37"/>
  <c r="U104" i="37"/>
  <c r="O104" i="37"/>
  <c r="S104" i="37"/>
  <c r="D104" i="37"/>
  <c r="W104" i="37"/>
  <c r="K104" i="37"/>
  <c r="E99" i="37"/>
  <c r="L99" i="37"/>
  <c r="P99" i="37"/>
  <c r="T99" i="37"/>
  <c r="I99" i="37"/>
  <c r="C99" i="37"/>
  <c r="H99" i="37"/>
  <c r="N99" i="37"/>
  <c r="R99" i="37"/>
  <c r="V99" i="37"/>
  <c r="J99" i="37"/>
  <c r="G99" i="37"/>
  <c r="D99" i="37"/>
  <c r="K99" i="37"/>
  <c r="O99" i="37"/>
  <c r="S99" i="37"/>
  <c r="W99" i="37"/>
  <c r="M99" i="37"/>
  <c r="U99" i="37"/>
  <c r="F99" i="37"/>
  <c r="Q99" i="37"/>
  <c r="I92" i="37"/>
  <c r="G92" i="37"/>
  <c r="E92" i="37"/>
  <c r="L92" i="37"/>
  <c r="P92" i="37"/>
  <c r="T92" i="37"/>
  <c r="D92" i="37"/>
  <c r="M92" i="37"/>
  <c r="R92" i="37"/>
  <c r="W92" i="37"/>
  <c r="F92" i="37"/>
  <c r="N92" i="37"/>
  <c r="S92" i="37"/>
  <c r="J92" i="37"/>
  <c r="H92" i="37"/>
  <c r="O92" i="37"/>
  <c r="U92" i="37"/>
  <c r="C92" i="37"/>
  <c r="K92" i="37"/>
  <c r="Q92" i="37"/>
  <c r="V92" i="37"/>
  <c r="J78" i="37"/>
  <c r="I78" i="37"/>
  <c r="G78" i="37"/>
  <c r="J77" i="37"/>
  <c r="I77" i="37"/>
  <c r="G77" i="37"/>
  <c r="F97" i="37"/>
  <c r="M97" i="37"/>
  <c r="Q97" i="37"/>
  <c r="U97" i="37"/>
  <c r="I97" i="37"/>
  <c r="C97" i="37"/>
  <c r="K97" i="37"/>
  <c r="P97" i="37"/>
  <c r="V97" i="37"/>
  <c r="G97" i="37"/>
  <c r="J97" i="37"/>
  <c r="E97" i="37"/>
  <c r="N97" i="37"/>
  <c r="S97" i="37"/>
  <c r="H97" i="37"/>
  <c r="O97" i="37"/>
  <c r="T97" i="37"/>
  <c r="W97" i="37"/>
  <c r="L97" i="37"/>
  <c r="R97" i="37"/>
  <c r="D97" i="37"/>
  <c r="J90" i="37"/>
  <c r="C90" i="37"/>
  <c r="H90" i="37"/>
  <c r="N90" i="37"/>
  <c r="R90" i="37"/>
  <c r="V90" i="37"/>
  <c r="G90" i="37"/>
  <c r="E90" i="37"/>
  <c r="M90" i="37"/>
  <c r="S90" i="37"/>
  <c r="F90" i="37"/>
  <c r="O90" i="37"/>
  <c r="T90" i="37"/>
  <c r="K90" i="37"/>
  <c r="P90" i="37"/>
  <c r="U90" i="37"/>
  <c r="I90" i="37"/>
  <c r="D90" i="37"/>
  <c r="L90" i="37"/>
  <c r="Q90" i="37"/>
  <c r="W90" i="37"/>
  <c r="I83" i="37"/>
  <c r="J83" i="37"/>
  <c r="G83" i="37"/>
  <c r="G101" i="37"/>
  <c r="C101" i="37"/>
  <c r="H101" i="37"/>
  <c r="N101" i="37"/>
  <c r="R101" i="37"/>
  <c r="V101" i="37"/>
  <c r="J101" i="37"/>
  <c r="E101" i="37"/>
  <c r="L101" i="37"/>
  <c r="P101" i="37"/>
  <c r="T101" i="37"/>
  <c r="I101" i="37"/>
  <c r="F101" i="37"/>
  <c r="M101" i="37"/>
  <c r="Q101" i="37"/>
  <c r="U101" i="37"/>
  <c r="O101" i="37"/>
  <c r="D101" i="37"/>
  <c r="W101" i="37"/>
  <c r="K101" i="37"/>
  <c r="S101" i="37"/>
  <c r="I88" i="37"/>
  <c r="G88" i="37"/>
  <c r="J88" i="37"/>
  <c r="S23" i="37"/>
  <c r="I87" i="37"/>
  <c r="J87" i="37"/>
  <c r="G87" i="37"/>
  <c r="F89" i="37"/>
  <c r="M89" i="37"/>
  <c r="Q89" i="37"/>
  <c r="U89" i="37"/>
  <c r="J89" i="37"/>
  <c r="C89" i="37"/>
  <c r="K89" i="37"/>
  <c r="P89" i="37"/>
  <c r="V89" i="37"/>
  <c r="D89" i="37"/>
  <c r="L89" i="37"/>
  <c r="R89" i="37"/>
  <c r="W89" i="37"/>
  <c r="I89" i="37"/>
  <c r="E89" i="37"/>
  <c r="N89" i="37"/>
  <c r="S89" i="37"/>
  <c r="G89" i="37"/>
  <c r="H89" i="37"/>
  <c r="O89" i="37"/>
  <c r="T89" i="37"/>
  <c r="M75" i="37"/>
  <c r="I75" i="37"/>
  <c r="G75" i="37"/>
  <c r="J75" i="37"/>
  <c r="J94" i="37"/>
  <c r="C94" i="37"/>
  <c r="H94" i="37"/>
  <c r="N94" i="37"/>
  <c r="R94" i="37"/>
  <c r="V94" i="37"/>
  <c r="K94" i="37"/>
  <c r="P94" i="37"/>
  <c r="U94" i="37"/>
  <c r="D94" i="37"/>
  <c r="L94" i="37"/>
  <c r="Q94" i="37"/>
  <c r="I94" i="37"/>
  <c r="E94" i="37"/>
  <c r="M94" i="37"/>
  <c r="S94" i="37"/>
  <c r="G94" i="37"/>
  <c r="F94" i="37"/>
  <c r="O94" i="37"/>
  <c r="T94" i="37"/>
  <c r="W94" i="37"/>
  <c r="J79" i="37"/>
  <c r="G79" i="37"/>
  <c r="I79" i="37"/>
  <c r="G85" i="37"/>
  <c r="J85" i="37"/>
  <c r="I85" i="37"/>
  <c r="I103" i="37"/>
  <c r="J103" i="37"/>
  <c r="G103" i="37"/>
  <c r="F103" i="37"/>
  <c r="M103" i="37"/>
  <c r="Q103" i="37"/>
  <c r="U103" i="37"/>
  <c r="D103" i="37"/>
  <c r="K103" i="37"/>
  <c r="O103" i="37"/>
  <c r="S103" i="37"/>
  <c r="W103" i="37"/>
  <c r="E103" i="37"/>
  <c r="L103" i="37"/>
  <c r="P103" i="37"/>
  <c r="T103" i="37"/>
  <c r="C103" i="37"/>
  <c r="V103" i="37"/>
  <c r="H103" i="37"/>
  <c r="N103" i="37"/>
  <c r="R103" i="37"/>
  <c r="J98" i="37"/>
  <c r="D98" i="37"/>
  <c r="K98" i="37"/>
  <c r="O98" i="37"/>
  <c r="S98" i="37"/>
  <c r="W98" i="37"/>
  <c r="I98" i="37"/>
  <c r="G98" i="37"/>
  <c r="F98" i="37"/>
  <c r="M98" i="37"/>
  <c r="Q98" i="37"/>
  <c r="U98" i="37"/>
  <c r="C98" i="37"/>
  <c r="H98" i="37"/>
  <c r="N98" i="37"/>
  <c r="R98" i="37"/>
  <c r="V98" i="37"/>
  <c r="P98" i="37"/>
  <c r="E98" i="37"/>
  <c r="L98" i="37"/>
  <c r="T98" i="37"/>
  <c r="D91" i="37"/>
  <c r="K91" i="37"/>
  <c r="O91" i="37"/>
  <c r="S91" i="37"/>
  <c r="W91" i="37"/>
  <c r="I91" i="37"/>
  <c r="H91" i="37"/>
  <c r="P91" i="37"/>
  <c r="U91" i="37"/>
  <c r="J91" i="37"/>
  <c r="G91" i="37"/>
  <c r="C91" i="37"/>
  <c r="L91" i="37"/>
  <c r="Q91" i="37"/>
  <c r="V91" i="37"/>
  <c r="E91" i="37"/>
  <c r="M91" i="37"/>
  <c r="R91" i="37"/>
  <c r="F91" i="37"/>
  <c r="N91" i="37"/>
  <c r="T91" i="37"/>
  <c r="I80" i="37"/>
  <c r="G80" i="37"/>
  <c r="J80" i="37"/>
  <c r="I96" i="37"/>
  <c r="G96" i="37"/>
  <c r="E96" i="37"/>
  <c r="L96" i="37"/>
  <c r="P96" i="37"/>
  <c r="T96" i="37"/>
  <c r="H96" i="37"/>
  <c r="O96" i="37"/>
  <c r="U96" i="37"/>
  <c r="J96" i="37"/>
  <c r="D96" i="37"/>
  <c r="M96" i="37"/>
  <c r="R96" i="37"/>
  <c r="W96" i="37"/>
  <c r="F96" i="37"/>
  <c r="N96" i="37"/>
  <c r="S96" i="37"/>
  <c r="C96" i="37"/>
  <c r="Q96" i="37"/>
  <c r="V96" i="37"/>
  <c r="K96" i="37"/>
  <c r="W23" i="37"/>
  <c r="U36" i="37"/>
  <c r="V36" i="37"/>
  <c r="W36" i="37"/>
  <c r="V42" i="37"/>
  <c r="U42" i="37"/>
  <c r="W42" i="37"/>
  <c r="V66" i="37"/>
  <c r="U66" i="37"/>
  <c r="W66" i="37"/>
  <c r="W59" i="37"/>
  <c r="V59" i="37"/>
  <c r="U59" i="37"/>
  <c r="W44" i="37"/>
  <c r="V44" i="37"/>
  <c r="U44" i="37"/>
  <c r="U31" i="37"/>
  <c r="V31" i="37"/>
  <c r="W31" i="37"/>
  <c r="U24" i="37"/>
  <c r="V24" i="37"/>
  <c r="W24" i="37"/>
  <c r="U35" i="37"/>
  <c r="V35" i="37"/>
  <c r="W35" i="37"/>
  <c r="W68" i="37"/>
  <c r="V68" i="37"/>
  <c r="U68" i="37"/>
  <c r="W67" i="37"/>
  <c r="V67" i="37"/>
  <c r="U67" i="37"/>
  <c r="V54" i="37"/>
  <c r="U54" i="37"/>
  <c r="W54" i="37"/>
  <c r="W38" i="37"/>
  <c r="U38" i="37"/>
  <c r="V38" i="37"/>
  <c r="V62" i="37"/>
  <c r="U62" i="37"/>
  <c r="W62" i="37"/>
  <c r="U45" i="37"/>
  <c r="W45" i="37"/>
  <c r="V45" i="37"/>
  <c r="W56" i="37"/>
  <c r="V56" i="37"/>
  <c r="U56" i="37"/>
  <c r="W55" i="37"/>
  <c r="V55" i="37"/>
  <c r="U55" i="37"/>
  <c r="W39" i="37"/>
  <c r="V39" i="37"/>
  <c r="U39" i="37"/>
  <c r="U27" i="37"/>
  <c r="V27" i="37"/>
  <c r="W27" i="37"/>
  <c r="W34" i="37"/>
  <c r="U34" i="37"/>
  <c r="V34" i="37"/>
  <c r="V58" i="37"/>
  <c r="U58" i="37"/>
  <c r="W58" i="37"/>
  <c r="U49" i="37"/>
  <c r="W49" i="37"/>
  <c r="V49" i="37"/>
  <c r="V33" i="37"/>
  <c r="W33" i="37"/>
  <c r="U33" i="37"/>
  <c r="U28" i="37"/>
  <c r="V28" i="37"/>
  <c r="W28" i="37"/>
  <c r="W26" i="37"/>
  <c r="U26" i="37"/>
  <c r="V26" i="37"/>
  <c r="W64" i="37"/>
  <c r="V64" i="37"/>
  <c r="U64" i="37"/>
  <c r="V50" i="37"/>
  <c r="U50" i="37"/>
  <c r="W50" i="37"/>
  <c r="U65" i="37"/>
  <c r="W65" i="37"/>
  <c r="V65" i="37"/>
  <c r="U57" i="37"/>
  <c r="W57" i="37"/>
  <c r="V57" i="37"/>
  <c r="U41" i="37"/>
  <c r="W41" i="37"/>
  <c r="V41" i="37"/>
  <c r="W52" i="37"/>
  <c r="V52" i="37"/>
  <c r="U52" i="37"/>
  <c r="W51" i="37"/>
  <c r="V51" i="37"/>
  <c r="U51" i="37"/>
  <c r="W40" i="37"/>
  <c r="V40" i="37"/>
  <c r="U40" i="37"/>
  <c r="V29" i="37"/>
  <c r="W29" i="37"/>
  <c r="U29" i="37"/>
  <c r="W43" i="37"/>
  <c r="V43" i="37"/>
  <c r="U43" i="37"/>
  <c r="V37" i="37"/>
  <c r="W37" i="37"/>
  <c r="U37" i="37"/>
  <c r="U32" i="37"/>
  <c r="V32" i="37"/>
  <c r="W32" i="37"/>
  <c r="V25" i="37"/>
  <c r="W25" i="37"/>
  <c r="U25" i="37"/>
  <c r="W30" i="37"/>
  <c r="U30" i="37"/>
  <c r="V30" i="37"/>
  <c r="W60" i="37"/>
  <c r="V60" i="37"/>
  <c r="U60" i="37"/>
  <c r="V46" i="37"/>
  <c r="U46" i="37"/>
  <c r="W46" i="37"/>
  <c r="U61" i="37"/>
  <c r="W61" i="37"/>
  <c r="V61" i="37"/>
  <c r="U53" i="37"/>
  <c r="W53" i="37"/>
  <c r="V53" i="37"/>
  <c r="W63" i="37"/>
  <c r="V63" i="37"/>
  <c r="U63" i="37"/>
  <c r="W48" i="37"/>
  <c r="V48" i="37"/>
  <c r="U48" i="37"/>
  <c r="W47" i="37"/>
  <c r="V47" i="37"/>
  <c r="U47" i="37"/>
  <c r="S58" i="37"/>
  <c r="Q58" i="37"/>
  <c r="R58" i="37"/>
  <c r="X58" i="37"/>
  <c r="T58" i="37"/>
  <c r="S42" i="37"/>
  <c r="Q42" i="37"/>
  <c r="R42" i="37"/>
  <c r="X42" i="37"/>
  <c r="T42" i="37"/>
  <c r="T66" i="37"/>
  <c r="X66" i="37"/>
  <c r="Q66" i="37"/>
  <c r="S66" i="37"/>
  <c r="R66" i="37"/>
  <c r="R49" i="37"/>
  <c r="T49" i="37"/>
  <c r="Q49" i="37"/>
  <c r="S49" i="37"/>
  <c r="X49" i="37"/>
  <c r="T59" i="37"/>
  <c r="X59" i="37"/>
  <c r="Q59" i="37"/>
  <c r="R59" i="37"/>
  <c r="S59" i="37"/>
  <c r="Q44" i="37"/>
  <c r="R44" i="37"/>
  <c r="S44" i="37"/>
  <c r="X44" i="37"/>
  <c r="T44" i="37"/>
  <c r="T43" i="37"/>
  <c r="X43" i="37"/>
  <c r="S43" i="37"/>
  <c r="Q43" i="37"/>
  <c r="R43" i="37"/>
  <c r="Q67" i="37"/>
  <c r="R67" i="37"/>
  <c r="S67" i="37"/>
  <c r="T67" i="37"/>
  <c r="X67" i="37"/>
  <c r="S54" i="37"/>
  <c r="Q54" i="37"/>
  <c r="R54" i="37"/>
  <c r="X54" i="37"/>
  <c r="T54" i="37"/>
  <c r="R38" i="37"/>
  <c r="S38" i="37"/>
  <c r="Q38" i="37"/>
  <c r="T38" i="37"/>
  <c r="X38" i="37"/>
  <c r="S62" i="37"/>
  <c r="T62" i="37"/>
  <c r="X62" i="37"/>
  <c r="Q62" i="37"/>
  <c r="R62" i="37"/>
  <c r="R45" i="37"/>
  <c r="T45" i="37"/>
  <c r="Q45" i="37"/>
  <c r="S45" i="37"/>
  <c r="X45" i="37"/>
  <c r="Q56" i="37"/>
  <c r="R56" i="37"/>
  <c r="S56" i="37"/>
  <c r="X56" i="37"/>
  <c r="T56" i="37"/>
  <c r="T55" i="37"/>
  <c r="X55" i="37"/>
  <c r="S55" i="37"/>
  <c r="Q55" i="37"/>
  <c r="R55" i="37"/>
  <c r="S39" i="37"/>
  <c r="T39" i="37"/>
  <c r="X39" i="37"/>
  <c r="Q39" i="37"/>
  <c r="R39" i="37"/>
  <c r="Q64" i="37"/>
  <c r="R64" i="37"/>
  <c r="S64" i="37"/>
  <c r="T64" i="37"/>
  <c r="X64" i="37"/>
  <c r="S50" i="37"/>
  <c r="Q50" i="37"/>
  <c r="R50" i="37"/>
  <c r="X50" i="37"/>
  <c r="T50" i="37"/>
  <c r="S65" i="37"/>
  <c r="T65" i="37"/>
  <c r="X65" i="37"/>
  <c r="R65" i="37"/>
  <c r="Q65" i="37"/>
  <c r="R57" i="37"/>
  <c r="T57" i="37"/>
  <c r="Q57" i="37"/>
  <c r="S57" i="37"/>
  <c r="X57" i="37"/>
  <c r="R41" i="37"/>
  <c r="T41" i="37"/>
  <c r="Q41" i="37"/>
  <c r="S41" i="37"/>
  <c r="X41" i="37"/>
  <c r="Q52" i="37"/>
  <c r="R52" i="37"/>
  <c r="S52" i="37"/>
  <c r="X52" i="37"/>
  <c r="T52" i="37"/>
  <c r="T51" i="37"/>
  <c r="X51" i="37"/>
  <c r="S51" i="37"/>
  <c r="Q51" i="37"/>
  <c r="R51" i="37"/>
  <c r="T40" i="37"/>
  <c r="X40" i="37"/>
  <c r="Q40" i="37"/>
  <c r="S40" i="37"/>
  <c r="R40" i="37"/>
  <c r="Q60" i="37"/>
  <c r="R60" i="37"/>
  <c r="S60" i="37"/>
  <c r="T60" i="37"/>
  <c r="X60" i="37"/>
  <c r="S46" i="37"/>
  <c r="Q46" i="37"/>
  <c r="R46" i="37"/>
  <c r="X46" i="37"/>
  <c r="T46" i="37"/>
  <c r="R61" i="37"/>
  <c r="S61" i="37"/>
  <c r="T61" i="37"/>
  <c r="X61" i="37"/>
  <c r="Q61" i="37"/>
  <c r="R53" i="37"/>
  <c r="T53" i="37"/>
  <c r="Q53" i="37"/>
  <c r="S53" i="37"/>
  <c r="X53" i="37"/>
  <c r="T63" i="37"/>
  <c r="X63" i="37"/>
  <c r="Q63" i="37"/>
  <c r="R63" i="37"/>
  <c r="S63" i="37"/>
  <c r="Q48" i="37"/>
  <c r="R48" i="37"/>
  <c r="S48" i="37"/>
  <c r="X48" i="37"/>
  <c r="T48" i="37"/>
  <c r="T47" i="37"/>
  <c r="X47" i="37"/>
  <c r="S47" i="37"/>
  <c r="Q47" i="37"/>
  <c r="R47" i="37"/>
  <c r="I350" i="21"/>
  <c r="F349" i="21"/>
  <c r="G349" i="21" s="1"/>
  <c r="I157" i="21"/>
  <c r="F156" i="21"/>
  <c r="G156" i="21" s="1"/>
  <c r="I64" i="21"/>
  <c r="F63" i="21"/>
  <c r="G63" i="21" s="1"/>
  <c r="V15" i="37"/>
  <c r="U15" i="37"/>
  <c r="W15" i="37"/>
  <c r="Q15" i="37"/>
  <c r="R15" i="37"/>
  <c r="S15" i="37"/>
  <c r="T15" i="37"/>
  <c r="T33" i="37"/>
  <c r="Q33" i="37"/>
  <c r="R33" i="37"/>
  <c r="S33" i="37"/>
  <c r="T28" i="37"/>
  <c r="Q28" i="37"/>
  <c r="R28" i="37"/>
  <c r="S28" i="37"/>
  <c r="W21" i="37"/>
  <c r="V21" i="37"/>
  <c r="U21" i="37"/>
  <c r="Q21" i="37"/>
  <c r="R21" i="37"/>
  <c r="S21" i="37"/>
  <c r="T21" i="37"/>
  <c r="U10" i="37"/>
  <c r="W10" i="37"/>
  <c r="V10" i="37"/>
  <c r="Q10" i="37"/>
  <c r="R10" i="37"/>
  <c r="S10" i="37"/>
  <c r="T10" i="37"/>
  <c r="T26" i="37"/>
  <c r="Q26" i="37"/>
  <c r="R26" i="37"/>
  <c r="S26" i="37"/>
  <c r="W151" i="37"/>
  <c r="V151" i="37"/>
  <c r="U151" i="37"/>
  <c r="X151" i="37"/>
  <c r="S151" i="37"/>
  <c r="R151" i="37"/>
  <c r="Q151" i="37"/>
  <c r="W155" i="37"/>
  <c r="V155" i="37"/>
  <c r="U155" i="37"/>
  <c r="S155" i="37"/>
  <c r="R155" i="37"/>
  <c r="Q155" i="37"/>
  <c r="X155" i="37"/>
  <c r="X167" i="37"/>
  <c r="S167" i="37"/>
  <c r="R167" i="37"/>
  <c r="Q167" i="37"/>
  <c r="W162" i="37"/>
  <c r="V162" i="37"/>
  <c r="U162" i="37"/>
  <c r="X162" i="37"/>
  <c r="R162" i="37"/>
  <c r="Q162" i="37"/>
  <c r="S162" i="37"/>
  <c r="X178" i="37"/>
  <c r="S178" i="37"/>
  <c r="R178" i="37"/>
  <c r="Q178" i="37"/>
  <c r="X168" i="37"/>
  <c r="Q168" i="37"/>
  <c r="S168" i="37"/>
  <c r="R168" i="37"/>
  <c r="X169" i="37"/>
  <c r="R169" i="37"/>
  <c r="Q169" i="37"/>
  <c r="S169" i="37"/>
  <c r="X461" i="37"/>
  <c r="X451" i="37"/>
  <c r="W447" i="37"/>
  <c r="V447" i="37"/>
  <c r="U447" i="37"/>
  <c r="X447" i="37"/>
  <c r="X454" i="37"/>
  <c r="V442" i="37"/>
  <c r="U442" i="37"/>
  <c r="W442" i="37"/>
  <c r="X442" i="37"/>
  <c r="W444" i="37"/>
  <c r="V444" i="37"/>
  <c r="U444" i="37"/>
  <c r="X444" i="37"/>
  <c r="X459" i="37"/>
  <c r="X460" i="37"/>
  <c r="X312" i="37"/>
  <c r="W299" i="37"/>
  <c r="U299" i="37"/>
  <c r="V299" i="37"/>
  <c r="X299" i="37"/>
  <c r="V294" i="37"/>
  <c r="W294" i="37"/>
  <c r="U294" i="37"/>
  <c r="X294" i="37"/>
  <c r="U297" i="37"/>
  <c r="V297" i="37"/>
  <c r="W297" i="37"/>
  <c r="X297" i="37"/>
  <c r="X313" i="37"/>
  <c r="X314" i="37"/>
  <c r="X311" i="37"/>
  <c r="W12" i="37"/>
  <c r="V12" i="37"/>
  <c r="U12" i="37"/>
  <c r="Q12" i="37"/>
  <c r="R12" i="37"/>
  <c r="S12" i="37"/>
  <c r="T12" i="37"/>
  <c r="T32" i="37"/>
  <c r="Q32" i="37"/>
  <c r="R32" i="37"/>
  <c r="S32" i="37"/>
  <c r="V161" i="37"/>
  <c r="U161" i="37"/>
  <c r="W161" i="37"/>
  <c r="X161" i="37"/>
  <c r="Q161" i="37"/>
  <c r="S161" i="37"/>
  <c r="R161" i="37"/>
  <c r="X172" i="37"/>
  <c r="Q172" i="37"/>
  <c r="S172" i="37"/>
  <c r="R172" i="37"/>
  <c r="V438" i="37"/>
  <c r="U438" i="37"/>
  <c r="W438" i="37"/>
  <c r="X438" i="37"/>
  <c r="X453" i="37"/>
  <c r="X455" i="37"/>
  <c r="W443" i="37"/>
  <c r="V443" i="37"/>
  <c r="U443" i="37"/>
  <c r="X443" i="37"/>
  <c r="W448" i="37"/>
  <c r="V448" i="37"/>
  <c r="U448" i="37"/>
  <c r="X448" i="37"/>
  <c r="X462" i="37"/>
  <c r="X494" i="37"/>
  <c r="X318" i="37"/>
  <c r="W300" i="37"/>
  <c r="V300" i="37"/>
  <c r="U300" i="37"/>
  <c r="X300" i="37"/>
  <c r="V302" i="37"/>
  <c r="W302" i="37"/>
  <c r="U302" i="37"/>
  <c r="X302" i="37"/>
  <c r="U301" i="37"/>
  <c r="W301" i="37"/>
  <c r="V301" i="37"/>
  <c r="X301" i="37"/>
  <c r="X320" i="37"/>
  <c r="X317" i="37"/>
  <c r="X315" i="37"/>
  <c r="W9" i="37"/>
  <c r="V9" i="37"/>
  <c r="U9" i="37"/>
  <c r="E75" i="37"/>
  <c r="F75" i="37"/>
  <c r="D75" i="37"/>
  <c r="S9" i="37"/>
  <c r="Q9" i="37"/>
  <c r="T9" i="37"/>
  <c r="R9" i="37"/>
  <c r="W13" i="37"/>
  <c r="V13" i="37"/>
  <c r="U13" i="37"/>
  <c r="Q13" i="37"/>
  <c r="R13" i="37"/>
  <c r="S13" i="37"/>
  <c r="T13" i="37"/>
  <c r="V19" i="37"/>
  <c r="U19" i="37"/>
  <c r="W19" i="37"/>
  <c r="Q19" i="37"/>
  <c r="R19" i="37"/>
  <c r="S19" i="37"/>
  <c r="T19" i="37"/>
  <c r="T37" i="37"/>
  <c r="Q37" i="37"/>
  <c r="R37" i="37"/>
  <c r="S37" i="37"/>
  <c r="T25" i="37"/>
  <c r="Q25" i="37"/>
  <c r="R25" i="37"/>
  <c r="S25" i="37"/>
  <c r="U14" i="37"/>
  <c r="W14" i="37"/>
  <c r="V14" i="37"/>
  <c r="Q14" i="37"/>
  <c r="R14" i="37"/>
  <c r="S14" i="37"/>
  <c r="T14" i="37"/>
  <c r="T30" i="37"/>
  <c r="Q30" i="37"/>
  <c r="R30" i="37"/>
  <c r="S30" i="37"/>
  <c r="W159" i="37"/>
  <c r="V159" i="37"/>
  <c r="U159" i="37"/>
  <c r="S159" i="37"/>
  <c r="R159" i="37"/>
  <c r="X159" i="37"/>
  <c r="Q159" i="37"/>
  <c r="S171" i="37"/>
  <c r="R171" i="37"/>
  <c r="X171" i="37"/>
  <c r="Q171" i="37"/>
  <c r="X166" i="37"/>
  <c r="S166" i="37"/>
  <c r="Q166" i="37"/>
  <c r="R166" i="37"/>
  <c r="X177" i="37"/>
  <c r="R177" i="37"/>
  <c r="Q177" i="37"/>
  <c r="S177" i="37"/>
  <c r="X173" i="37"/>
  <c r="R173" i="37"/>
  <c r="Q173" i="37"/>
  <c r="S173" i="37"/>
  <c r="U437" i="37"/>
  <c r="W437" i="37"/>
  <c r="V437" i="37"/>
  <c r="X437" i="37"/>
  <c r="W16" i="37"/>
  <c r="V16" i="37"/>
  <c r="U16" i="37"/>
  <c r="Q16" i="37"/>
  <c r="R16" i="37"/>
  <c r="S16" i="37"/>
  <c r="T16" i="37"/>
  <c r="T27" i="37"/>
  <c r="Q27" i="37"/>
  <c r="R27" i="37"/>
  <c r="S27" i="37"/>
  <c r="W20" i="37"/>
  <c r="V20" i="37"/>
  <c r="U20" i="37"/>
  <c r="Q20" i="37"/>
  <c r="R20" i="37"/>
  <c r="S20" i="37"/>
  <c r="T20" i="37"/>
  <c r="T36" i="37"/>
  <c r="Q36" i="37"/>
  <c r="R36" i="37"/>
  <c r="S36" i="37"/>
  <c r="T29" i="37"/>
  <c r="Q29" i="37"/>
  <c r="R29" i="37"/>
  <c r="S29" i="37"/>
  <c r="U18" i="37"/>
  <c r="W18" i="37"/>
  <c r="V18" i="37"/>
  <c r="Q18" i="37"/>
  <c r="R18" i="37"/>
  <c r="S18" i="37"/>
  <c r="T18" i="37"/>
  <c r="T34" i="37"/>
  <c r="Q34" i="37"/>
  <c r="R34" i="37"/>
  <c r="S34" i="37"/>
  <c r="U156" i="37"/>
  <c r="W156" i="37"/>
  <c r="V156" i="37"/>
  <c r="X156" i="37"/>
  <c r="S156" i="37"/>
  <c r="R156" i="37"/>
  <c r="Q156" i="37"/>
  <c r="U152" i="37"/>
  <c r="W152" i="37"/>
  <c r="V152" i="37"/>
  <c r="X152" i="37"/>
  <c r="S152" i="37"/>
  <c r="R152" i="37"/>
  <c r="Q152" i="37"/>
  <c r="W163" i="37"/>
  <c r="V163" i="37"/>
  <c r="U163" i="37"/>
  <c r="S163" i="37"/>
  <c r="X163" i="37"/>
  <c r="R163" i="37"/>
  <c r="Q163" i="37"/>
  <c r="W154" i="37"/>
  <c r="V154" i="37"/>
  <c r="U154" i="37"/>
  <c r="X154" i="37"/>
  <c r="R154" i="37"/>
  <c r="Q154" i="37"/>
  <c r="S154" i="37"/>
  <c r="X170" i="37"/>
  <c r="S170" i="37"/>
  <c r="R170" i="37"/>
  <c r="Q170" i="37"/>
  <c r="U160" i="37"/>
  <c r="W160" i="37"/>
  <c r="V160" i="37"/>
  <c r="X160" i="37"/>
  <c r="S160" i="37"/>
  <c r="R160" i="37"/>
  <c r="Q160" i="37"/>
  <c r="X176" i="37"/>
  <c r="Q176" i="37"/>
  <c r="S176" i="37"/>
  <c r="R176" i="37"/>
  <c r="S175" i="37"/>
  <c r="X175" i="37"/>
  <c r="R175" i="37"/>
  <c r="Q175" i="37"/>
  <c r="U445" i="37"/>
  <c r="W445" i="37"/>
  <c r="V445" i="37"/>
  <c r="X445" i="37"/>
  <c r="W439" i="37"/>
  <c r="V439" i="37"/>
  <c r="U439" i="37"/>
  <c r="X439" i="37"/>
  <c r="W435" i="37"/>
  <c r="V435" i="37"/>
  <c r="U435" i="37"/>
  <c r="X435" i="37"/>
  <c r="X457" i="37"/>
  <c r="U449" i="37"/>
  <c r="W449" i="37"/>
  <c r="V449" i="37"/>
  <c r="X449" i="37"/>
  <c r="X452" i="37"/>
  <c r="X458" i="37"/>
  <c r="W295" i="37"/>
  <c r="V295" i="37"/>
  <c r="U295" i="37"/>
  <c r="X295" i="37"/>
  <c r="V298" i="37"/>
  <c r="W298" i="37"/>
  <c r="U298" i="37"/>
  <c r="X298" i="37"/>
  <c r="W303" i="37"/>
  <c r="V303" i="37"/>
  <c r="U303" i="37"/>
  <c r="X303" i="37"/>
  <c r="X308" i="37"/>
  <c r="U305" i="37"/>
  <c r="W305" i="37"/>
  <c r="V305" i="37"/>
  <c r="X305" i="37"/>
  <c r="V306" i="37"/>
  <c r="U306" i="37"/>
  <c r="W306" i="37"/>
  <c r="X306" i="37"/>
  <c r="X352" i="37"/>
  <c r="X316" i="37"/>
  <c r="V11" i="37"/>
  <c r="U11" i="37"/>
  <c r="W11" i="37"/>
  <c r="Q11" i="37"/>
  <c r="R11" i="37"/>
  <c r="S11" i="37"/>
  <c r="T11" i="37"/>
  <c r="T31" i="37"/>
  <c r="Q31" i="37"/>
  <c r="R31" i="37"/>
  <c r="S31" i="37"/>
  <c r="S24" i="37"/>
  <c r="T24" i="37"/>
  <c r="Q24" i="37"/>
  <c r="R24" i="37"/>
  <c r="W17" i="37"/>
  <c r="V17" i="37"/>
  <c r="U17" i="37"/>
  <c r="Q17" i="37"/>
  <c r="R17" i="37"/>
  <c r="S17" i="37"/>
  <c r="T17" i="37"/>
  <c r="T35" i="37"/>
  <c r="Q35" i="37"/>
  <c r="R35" i="37"/>
  <c r="S35" i="37"/>
  <c r="U22" i="37"/>
  <c r="W22" i="37"/>
  <c r="V22" i="37"/>
  <c r="Q22" i="37"/>
  <c r="R22" i="37"/>
  <c r="S22" i="37"/>
  <c r="T22" i="37"/>
  <c r="T68" i="37"/>
  <c r="Q68" i="37"/>
  <c r="R68" i="37"/>
  <c r="S68" i="37"/>
  <c r="V157" i="37"/>
  <c r="U157" i="37"/>
  <c r="W157" i="37"/>
  <c r="X157" i="37"/>
  <c r="Q157" i="37"/>
  <c r="S157" i="37"/>
  <c r="R157" i="37"/>
  <c r="V153" i="37"/>
  <c r="U153" i="37"/>
  <c r="W153" i="37"/>
  <c r="X153" i="37"/>
  <c r="Q153" i="37"/>
  <c r="S153" i="37"/>
  <c r="R153" i="37"/>
  <c r="V165" i="37"/>
  <c r="U165" i="37"/>
  <c r="W165" i="37"/>
  <c r="X165" i="37"/>
  <c r="Q165" i="37"/>
  <c r="S165" i="37"/>
  <c r="R165" i="37"/>
  <c r="W158" i="37"/>
  <c r="V158" i="37"/>
  <c r="U158" i="37"/>
  <c r="X158" i="37"/>
  <c r="R158" i="37"/>
  <c r="Q158" i="37"/>
  <c r="S158" i="37"/>
  <c r="X174" i="37"/>
  <c r="S174" i="37"/>
  <c r="R174" i="37"/>
  <c r="Q174" i="37"/>
  <c r="U164" i="37"/>
  <c r="W164" i="37"/>
  <c r="V164" i="37"/>
  <c r="X164" i="37"/>
  <c r="S164" i="37"/>
  <c r="R164" i="37"/>
  <c r="Q164" i="37"/>
  <c r="X179" i="37"/>
  <c r="S179" i="37"/>
  <c r="R179" i="37"/>
  <c r="Q179" i="37"/>
  <c r="X450" i="37"/>
  <c r="V446" i="37"/>
  <c r="U446" i="37"/>
  <c r="W446" i="37"/>
  <c r="X446" i="37"/>
  <c r="U441" i="37"/>
  <c r="W441" i="37"/>
  <c r="V441" i="37"/>
  <c r="X441" i="37"/>
  <c r="W436" i="37"/>
  <c r="V436" i="37"/>
  <c r="U436" i="37"/>
  <c r="X436" i="37"/>
  <c r="W440" i="37"/>
  <c r="V440" i="37"/>
  <c r="U440" i="37"/>
  <c r="X440" i="37"/>
  <c r="X456" i="37"/>
  <c r="X463" i="37"/>
  <c r="W296" i="37"/>
  <c r="V296" i="37"/>
  <c r="U296" i="37"/>
  <c r="X296" i="37"/>
  <c r="X321" i="37"/>
  <c r="V304" i="37"/>
  <c r="U304" i="37"/>
  <c r="W304" i="37"/>
  <c r="X304" i="37"/>
  <c r="W293" i="37"/>
  <c r="V293" i="37"/>
  <c r="U293" i="37"/>
  <c r="X293" i="37"/>
  <c r="X309" i="37"/>
  <c r="X310" i="37"/>
  <c r="W307" i="37"/>
  <c r="V307" i="37"/>
  <c r="U307" i="37"/>
  <c r="X307" i="37"/>
  <c r="X319" i="37"/>
  <c r="AG224" i="21"/>
  <c r="AG136" i="21"/>
  <c r="F226" i="21"/>
  <c r="G226" i="21" s="1"/>
  <c r="I227" i="21"/>
  <c r="M122" i="37"/>
  <c r="F122" i="37"/>
  <c r="F254" i="37"/>
  <c r="M254" i="37"/>
  <c r="F538" i="37"/>
  <c r="M538" i="37"/>
  <c r="F115" i="37"/>
  <c r="M115" i="37"/>
  <c r="F113" i="37"/>
  <c r="M113" i="37"/>
  <c r="F112" i="37"/>
  <c r="M112" i="37"/>
  <c r="F121" i="37"/>
  <c r="M121" i="37"/>
  <c r="F119" i="37"/>
  <c r="M119" i="37"/>
  <c r="F260" i="37"/>
  <c r="M260" i="37"/>
  <c r="F262" i="37"/>
  <c r="M262" i="37"/>
  <c r="F547" i="37"/>
  <c r="M547" i="37"/>
  <c r="F542" i="37"/>
  <c r="M542" i="37"/>
  <c r="F541" i="37"/>
  <c r="M541" i="37"/>
  <c r="F401" i="37"/>
  <c r="M401" i="37"/>
  <c r="F403" i="37"/>
  <c r="M403" i="37"/>
  <c r="M110" i="37"/>
  <c r="F110" i="37"/>
  <c r="F116" i="37"/>
  <c r="M116" i="37"/>
  <c r="F118" i="37"/>
  <c r="M118" i="37"/>
  <c r="F123" i="37"/>
  <c r="M123" i="37"/>
  <c r="F257" i="37"/>
  <c r="M257" i="37"/>
  <c r="M253" i="37"/>
  <c r="F253" i="37"/>
  <c r="F264" i="37"/>
  <c r="M264" i="37"/>
  <c r="F255" i="37"/>
  <c r="M255" i="37"/>
  <c r="M261" i="37"/>
  <c r="F261" i="37"/>
  <c r="F548" i="37"/>
  <c r="M548" i="37"/>
  <c r="M543" i="37"/>
  <c r="F543" i="37"/>
  <c r="F545" i="37"/>
  <c r="M545" i="37"/>
  <c r="F396" i="37"/>
  <c r="M396" i="37"/>
  <c r="F399" i="37"/>
  <c r="M399" i="37"/>
  <c r="F404" i="37"/>
  <c r="M404" i="37"/>
  <c r="F406" i="37"/>
  <c r="M406" i="37"/>
  <c r="F407" i="37"/>
  <c r="M407" i="37"/>
  <c r="M114" i="37"/>
  <c r="F114" i="37"/>
  <c r="F258" i="37"/>
  <c r="M258" i="37"/>
  <c r="F259" i="37"/>
  <c r="M259" i="37"/>
  <c r="M265" i="37"/>
  <c r="F265" i="37"/>
  <c r="F539" i="37"/>
  <c r="M539" i="37"/>
  <c r="F544" i="37"/>
  <c r="M544" i="37"/>
  <c r="F549" i="37"/>
  <c r="M549" i="37"/>
  <c r="F397" i="37"/>
  <c r="M397" i="37"/>
  <c r="F405" i="37"/>
  <c r="M405" i="37"/>
  <c r="F394" i="37"/>
  <c r="M394" i="37"/>
  <c r="F117" i="37"/>
  <c r="M117" i="37"/>
  <c r="F252" i="37"/>
  <c r="M252" i="37"/>
  <c r="F256" i="37"/>
  <c r="M256" i="37"/>
  <c r="F263" i="37"/>
  <c r="M263" i="37"/>
  <c r="F546" i="37"/>
  <c r="M546" i="37"/>
  <c r="F540" i="37"/>
  <c r="M540" i="37"/>
  <c r="F536" i="37"/>
  <c r="M536" i="37"/>
  <c r="F565" i="37"/>
  <c r="M565" i="37"/>
  <c r="M400" i="37"/>
  <c r="F400" i="37"/>
  <c r="F395" i="37"/>
  <c r="M395" i="37"/>
  <c r="F398" i="37"/>
  <c r="M398" i="37"/>
  <c r="F120" i="37"/>
  <c r="M120" i="37"/>
  <c r="F111" i="37"/>
  <c r="M111" i="37"/>
  <c r="F537" i="37"/>
  <c r="M537" i="37"/>
  <c r="F402" i="37"/>
  <c r="M402" i="37"/>
  <c r="E113" i="37"/>
  <c r="D113" i="37"/>
  <c r="K113" i="37"/>
  <c r="K112" i="37"/>
  <c r="D112" i="37"/>
  <c r="E112" i="37"/>
  <c r="K119" i="37"/>
  <c r="E119" i="37"/>
  <c r="D119" i="37"/>
  <c r="E260" i="37"/>
  <c r="D260" i="37"/>
  <c r="K260" i="37"/>
  <c r="K537" i="37"/>
  <c r="D537" i="37"/>
  <c r="E537" i="37"/>
  <c r="E110" i="37"/>
  <c r="N15" i="33" s="1"/>
  <c r="K110" i="37"/>
  <c r="O15" i="33" s="1"/>
  <c r="D110" i="37"/>
  <c r="M15" i="33" s="1"/>
  <c r="K116" i="37"/>
  <c r="D116" i="37"/>
  <c r="E116" i="37"/>
  <c r="D118" i="37"/>
  <c r="E118" i="37"/>
  <c r="K118" i="37"/>
  <c r="D123" i="37"/>
  <c r="K123" i="37"/>
  <c r="E123" i="37"/>
  <c r="D257" i="37"/>
  <c r="K257" i="37"/>
  <c r="E257" i="37"/>
  <c r="D253" i="37"/>
  <c r="E253" i="37"/>
  <c r="K253" i="37"/>
  <c r="E264" i="37"/>
  <c r="D264" i="37"/>
  <c r="K264" i="37"/>
  <c r="D261" i="37"/>
  <c r="K261" i="37"/>
  <c r="E261" i="37"/>
  <c r="D548" i="37"/>
  <c r="E548" i="37"/>
  <c r="K548" i="37"/>
  <c r="K545" i="37"/>
  <c r="D545" i="37"/>
  <c r="E545" i="37"/>
  <c r="D396" i="37"/>
  <c r="E396" i="37"/>
  <c r="K396" i="37"/>
  <c r="D404" i="37"/>
  <c r="K404" i="37"/>
  <c r="E404" i="37"/>
  <c r="K406" i="37"/>
  <c r="D406" i="37"/>
  <c r="E406" i="37"/>
  <c r="E407" i="37"/>
  <c r="D407" i="37"/>
  <c r="K407" i="37"/>
  <c r="D114" i="37"/>
  <c r="K114" i="37"/>
  <c r="E114" i="37"/>
  <c r="K120" i="37"/>
  <c r="E120" i="37"/>
  <c r="D120" i="37"/>
  <c r="D122" i="37"/>
  <c r="E122" i="37"/>
  <c r="K122" i="37"/>
  <c r="D111" i="37"/>
  <c r="E111" i="37"/>
  <c r="K111" i="37"/>
  <c r="E258" i="37"/>
  <c r="K258" i="37"/>
  <c r="D258" i="37"/>
  <c r="D254" i="37"/>
  <c r="E254" i="37"/>
  <c r="K254" i="37"/>
  <c r="K259" i="37"/>
  <c r="D259" i="37"/>
  <c r="E259" i="37"/>
  <c r="D265" i="37"/>
  <c r="E265" i="37"/>
  <c r="K265" i="37"/>
  <c r="E538" i="37"/>
  <c r="K538" i="37"/>
  <c r="D538" i="37"/>
  <c r="D539" i="37"/>
  <c r="E539" i="37"/>
  <c r="K539" i="37"/>
  <c r="D544" i="37"/>
  <c r="E544" i="37"/>
  <c r="K544" i="37"/>
  <c r="K549" i="37"/>
  <c r="D549" i="37"/>
  <c r="E549" i="37"/>
  <c r="D397" i="37"/>
  <c r="K397" i="37"/>
  <c r="E397" i="37"/>
  <c r="E405" i="37"/>
  <c r="K405" i="37"/>
  <c r="D405" i="37"/>
  <c r="K394" i="37"/>
  <c r="O77" i="33" s="1"/>
  <c r="E394" i="37"/>
  <c r="N77" i="33" s="1"/>
  <c r="D394" i="37"/>
  <c r="M77" i="33" s="1"/>
  <c r="E117" i="37"/>
  <c r="D117" i="37"/>
  <c r="K117" i="37"/>
  <c r="E115" i="37"/>
  <c r="K115" i="37"/>
  <c r="D115" i="37"/>
  <c r="K252" i="37"/>
  <c r="O46" i="33" s="1"/>
  <c r="E252" i="37"/>
  <c r="N46" i="33" s="1"/>
  <c r="D252" i="37"/>
  <c r="E256" i="37"/>
  <c r="D256" i="37"/>
  <c r="K256" i="37"/>
  <c r="K263" i="37"/>
  <c r="E263" i="37"/>
  <c r="D263" i="37"/>
  <c r="E546" i="37"/>
  <c r="K546" i="37"/>
  <c r="D546" i="37"/>
  <c r="D540" i="37"/>
  <c r="E540" i="37"/>
  <c r="K540" i="37"/>
  <c r="D536" i="37"/>
  <c r="M108" i="33" s="1"/>
  <c r="E536" i="37"/>
  <c r="N108" i="33" s="1"/>
  <c r="K536" i="37"/>
  <c r="O108" i="33" s="1"/>
  <c r="E565" i="37"/>
  <c r="K565" i="37"/>
  <c r="D565" i="37"/>
  <c r="D400" i="37"/>
  <c r="E400" i="37"/>
  <c r="K400" i="37"/>
  <c r="E395" i="37"/>
  <c r="K395" i="37"/>
  <c r="D395" i="37"/>
  <c r="K398" i="37"/>
  <c r="E398" i="37"/>
  <c r="D398" i="37"/>
  <c r="E121" i="37"/>
  <c r="D121" i="37"/>
  <c r="K121" i="37"/>
  <c r="K262" i="37"/>
  <c r="D262" i="37"/>
  <c r="E262" i="37"/>
  <c r="D547" i="37"/>
  <c r="E547" i="37"/>
  <c r="K547" i="37"/>
  <c r="K541" i="37"/>
  <c r="D541" i="37"/>
  <c r="E541" i="37"/>
  <c r="D401" i="37"/>
  <c r="E401" i="37"/>
  <c r="K401" i="37"/>
  <c r="E403" i="37"/>
  <c r="K403" i="37"/>
  <c r="D403" i="37"/>
  <c r="K402" i="37"/>
  <c r="D402" i="37"/>
  <c r="E402" i="37"/>
  <c r="E542" i="37"/>
  <c r="K542" i="37"/>
  <c r="D542" i="37"/>
  <c r="K255" i="37"/>
  <c r="D255" i="37"/>
  <c r="E255" i="37"/>
  <c r="D543" i="37"/>
  <c r="E543" i="37"/>
  <c r="K543" i="37"/>
  <c r="E399" i="37"/>
  <c r="K399" i="37"/>
  <c r="D399" i="37"/>
  <c r="AX986" i="22"/>
  <c r="AX885" i="22"/>
  <c r="AX784" i="22"/>
  <c r="AX549" i="22"/>
  <c r="Q113" i="37"/>
  <c r="H113" i="37"/>
  <c r="C113" i="37"/>
  <c r="O113" i="37"/>
  <c r="I113" i="37"/>
  <c r="T78" i="37"/>
  <c r="P78" i="37"/>
  <c r="L78" i="37"/>
  <c r="H78" i="37"/>
  <c r="D78" i="37"/>
  <c r="N113" i="37"/>
  <c r="W78" i="37"/>
  <c r="S78" i="37"/>
  <c r="O78" i="37"/>
  <c r="K78" i="37"/>
  <c r="C78" i="37"/>
  <c r="R113" i="37"/>
  <c r="V78" i="37"/>
  <c r="R78" i="37"/>
  <c r="N78" i="37"/>
  <c r="F78" i="37"/>
  <c r="P113" i="37"/>
  <c r="J113" i="37"/>
  <c r="U78" i="37"/>
  <c r="Q78" i="37"/>
  <c r="M78" i="37"/>
  <c r="E78" i="37"/>
  <c r="X12" i="37"/>
  <c r="P112" i="37"/>
  <c r="N112" i="37"/>
  <c r="H112" i="37"/>
  <c r="V77" i="37"/>
  <c r="R77" i="37"/>
  <c r="N77" i="37"/>
  <c r="F77" i="37"/>
  <c r="R112" i="37"/>
  <c r="U77" i="37"/>
  <c r="Q77" i="37"/>
  <c r="M77" i="37"/>
  <c r="E77" i="37"/>
  <c r="Q112" i="37"/>
  <c r="J112" i="37"/>
  <c r="T77" i="37"/>
  <c r="P77" i="37"/>
  <c r="L77" i="37"/>
  <c r="H77" i="37"/>
  <c r="D77" i="37"/>
  <c r="O112" i="37"/>
  <c r="I112" i="37"/>
  <c r="C112" i="37"/>
  <c r="W77" i="37"/>
  <c r="S77" i="37"/>
  <c r="O77" i="37"/>
  <c r="K77" i="37"/>
  <c r="C77" i="37"/>
  <c r="X11" i="37"/>
  <c r="X27" i="37"/>
  <c r="Q121" i="37"/>
  <c r="H121" i="37"/>
  <c r="C121" i="37"/>
  <c r="R121" i="37"/>
  <c r="T86" i="37"/>
  <c r="P86" i="37"/>
  <c r="L86" i="37"/>
  <c r="H86" i="37"/>
  <c r="D86" i="37"/>
  <c r="P121" i="37"/>
  <c r="J121" i="37"/>
  <c r="W86" i="37"/>
  <c r="S86" i="37"/>
  <c r="O86" i="37"/>
  <c r="K86" i="37"/>
  <c r="C86" i="37"/>
  <c r="O121" i="37"/>
  <c r="I121" i="37"/>
  <c r="V86" i="37"/>
  <c r="R86" i="37"/>
  <c r="N86" i="37"/>
  <c r="F86" i="37"/>
  <c r="X20" i="37"/>
  <c r="N121" i="37"/>
  <c r="U86" i="37"/>
  <c r="Q86" i="37"/>
  <c r="M86" i="37"/>
  <c r="E86" i="37"/>
  <c r="X36" i="37"/>
  <c r="X29" i="37"/>
  <c r="O119" i="37"/>
  <c r="J119" i="37"/>
  <c r="P119" i="37"/>
  <c r="I119" i="37"/>
  <c r="C119" i="37"/>
  <c r="T84" i="37"/>
  <c r="P84" i="37"/>
  <c r="L84" i="37"/>
  <c r="H84" i="37"/>
  <c r="D84" i="37"/>
  <c r="X18" i="37"/>
  <c r="N119" i="37"/>
  <c r="H119" i="37"/>
  <c r="W84" i="37"/>
  <c r="S84" i="37"/>
  <c r="O84" i="37"/>
  <c r="K84" i="37"/>
  <c r="C84" i="37"/>
  <c r="R119" i="37"/>
  <c r="V84" i="37"/>
  <c r="R84" i="37"/>
  <c r="N84" i="37"/>
  <c r="F84" i="37"/>
  <c r="Q119" i="37"/>
  <c r="U84" i="37"/>
  <c r="Q84" i="37"/>
  <c r="M84" i="37"/>
  <c r="E84" i="37"/>
  <c r="X34" i="37"/>
  <c r="O260" i="37"/>
  <c r="J260" i="37"/>
  <c r="R260" i="37"/>
  <c r="W225" i="37"/>
  <c r="S225" i="37"/>
  <c r="O225" i="37"/>
  <c r="K225" i="37"/>
  <c r="C225" i="37"/>
  <c r="P260" i="37"/>
  <c r="H260" i="37"/>
  <c r="V225" i="37"/>
  <c r="Q225" i="37"/>
  <c r="L225" i="37"/>
  <c r="F225" i="37"/>
  <c r="N260" i="37"/>
  <c r="U225" i="37"/>
  <c r="P225" i="37"/>
  <c r="E225" i="37"/>
  <c r="C260" i="37"/>
  <c r="T225" i="37"/>
  <c r="N225" i="37"/>
  <c r="D225" i="37"/>
  <c r="Q260" i="37"/>
  <c r="I260" i="37"/>
  <c r="R225" i="37"/>
  <c r="H225" i="37"/>
  <c r="T159" i="37"/>
  <c r="Q262" i="37"/>
  <c r="H262" i="37"/>
  <c r="C262" i="37"/>
  <c r="O262" i="37"/>
  <c r="I262" i="37"/>
  <c r="W227" i="37"/>
  <c r="S227" i="37"/>
  <c r="O227" i="37"/>
  <c r="K227" i="37"/>
  <c r="C227" i="37"/>
  <c r="N262" i="37"/>
  <c r="U227" i="37"/>
  <c r="P227" i="37"/>
  <c r="E227" i="37"/>
  <c r="T227" i="37"/>
  <c r="N227" i="37"/>
  <c r="D227" i="37"/>
  <c r="R262" i="37"/>
  <c r="J262" i="37"/>
  <c r="R227" i="37"/>
  <c r="H227" i="37"/>
  <c r="P262" i="37"/>
  <c r="V227" i="37"/>
  <c r="Q227" i="37"/>
  <c r="L227" i="37"/>
  <c r="F227" i="37"/>
  <c r="T161" i="37"/>
  <c r="T171" i="37"/>
  <c r="W247" i="37"/>
  <c r="T166" i="37"/>
  <c r="T177" i="37"/>
  <c r="T172" i="37"/>
  <c r="T173" i="37"/>
  <c r="Q461" i="37"/>
  <c r="R461" i="37"/>
  <c r="T461" i="37"/>
  <c r="S461" i="37"/>
  <c r="Q451" i="37"/>
  <c r="T451" i="37"/>
  <c r="S451" i="37"/>
  <c r="R451" i="37"/>
  <c r="Q548" i="37"/>
  <c r="H548" i="37"/>
  <c r="C548" i="37"/>
  <c r="P548" i="37"/>
  <c r="O548" i="37"/>
  <c r="J548" i="37"/>
  <c r="R548" i="37"/>
  <c r="W513" i="37"/>
  <c r="S513" i="37"/>
  <c r="O513" i="37"/>
  <c r="K513" i="37"/>
  <c r="C513" i="37"/>
  <c r="I548" i="37"/>
  <c r="U513" i="37"/>
  <c r="Q513" i="37"/>
  <c r="E513" i="37"/>
  <c r="N548" i="37"/>
  <c r="R513" i="37"/>
  <c r="P513" i="37"/>
  <c r="H513" i="37"/>
  <c r="V513" i="37"/>
  <c r="N513" i="37"/>
  <c r="F513" i="37"/>
  <c r="T513" i="37"/>
  <c r="L513" i="37"/>
  <c r="Q447" i="37"/>
  <c r="S447" i="37"/>
  <c r="R447" i="37"/>
  <c r="D513" i="37"/>
  <c r="T447" i="37"/>
  <c r="R454" i="37"/>
  <c r="Q454" i="37"/>
  <c r="T454" i="37"/>
  <c r="S454" i="37"/>
  <c r="O543" i="37"/>
  <c r="J543" i="37"/>
  <c r="R543" i="37"/>
  <c r="N543" i="37"/>
  <c r="I543" i="37"/>
  <c r="Q543" i="37"/>
  <c r="H543" i="37"/>
  <c r="C543" i="37"/>
  <c r="W508" i="37"/>
  <c r="S508" i="37"/>
  <c r="O508" i="37"/>
  <c r="K508" i="37"/>
  <c r="C508" i="37"/>
  <c r="P543" i="37"/>
  <c r="U508" i="37"/>
  <c r="P508" i="37"/>
  <c r="E508" i="37"/>
  <c r="R508" i="37"/>
  <c r="H508" i="37"/>
  <c r="V508" i="37"/>
  <c r="L508" i="37"/>
  <c r="T508" i="37"/>
  <c r="Q508" i="37"/>
  <c r="F508" i="37"/>
  <c r="R442" i="37"/>
  <c r="T442" i="37"/>
  <c r="N508" i="37"/>
  <c r="S442" i="37"/>
  <c r="D508" i="37"/>
  <c r="Q442" i="37"/>
  <c r="Q545" i="37"/>
  <c r="H545" i="37"/>
  <c r="C545" i="37"/>
  <c r="P545" i="37"/>
  <c r="J545" i="37"/>
  <c r="U510" i="37"/>
  <c r="O545" i="37"/>
  <c r="W510" i="37"/>
  <c r="S510" i="37"/>
  <c r="O510" i="37"/>
  <c r="K510" i="37"/>
  <c r="C510" i="37"/>
  <c r="R545" i="37"/>
  <c r="T510" i="37"/>
  <c r="N510" i="37"/>
  <c r="D510" i="37"/>
  <c r="N545" i="37"/>
  <c r="I545" i="37"/>
  <c r="Q510" i="37"/>
  <c r="L510" i="37"/>
  <c r="F510" i="37"/>
  <c r="R510" i="37"/>
  <c r="H510" i="37"/>
  <c r="P510" i="37"/>
  <c r="E510" i="37"/>
  <c r="T444" i="37"/>
  <c r="V510" i="37"/>
  <c r="R444" i="37"/>
  <c r="Q444" i="37"/>
  <c r="S444" i="37"/>
  <c r="S459" i="37"/>
  <c r="R459" i="37"/>
  <c r="T459" i="37"/>
  <c r="Q459" i="37"/>
  <c r="T460" i="37"/>
  <c r="R460" i="37"/>
  <c r="S460" i="37"/>
  <c r="Q460" i="37"/>
  <c r="S312" i="37"/>
  <c r="R312" i="37"/>
  <c r="Q312" i="37"/>
  <c r="T312" i="37"/>
  <c r="R400" i="37"/>
  <c r="N400" i="37"/>
  <c r="I400" i="37"/>
  <c r="P400" i="37"/>
  <c r="U365" i="37"/>
  <c r="Q365" i="37"/>
  <c r="E365" i="37"/>
  <c r="J400" i="37"/>
  <c r="S365" i="37"/>
  <c r="N365" i="37"/>
  <c r="H365" i="37"/>
  <c r="C365" i="37"/>
  <c r="Q400" i="37"/>
  <c r="H400" i="37"/>
  <c r="W365" i="37"/>
  <c r="R365" i="37"/>
  <c r="L365" i="37"/>
  <c r="O400" i="37"/>
  <c r="V365" i="37"/>
  <c r="P365" i="37"/>
  <c r="K365" i="37"/>
  <c r="F365" i="37"/>
  <c r="R299" i="37"/>
  <c r="D365" i="37"/>
  <c r="C400" i="37"/>
  <c r="T365" i="37"/>
  <c r="O365" i="37"/>
  <c r="Q299" i="37"/>
  <c r="S299" i="37"/>
  <c r="T299" i="37"/>
  <c r="Q395" i="37"/>
  <c r="H395" i="37"/>
  <c r="C395" i="37"/>
  <c r="O395" i="37"/>
  <c r="J395" i="37"/>
  <c r="W360" i="37"/>
  <c r="S360" i="37"/>
  <c r="O360" i="37"/>
  <c r="K360" i="37"/>
  <c r="C360" i="37"/>
  <c r="N395" i="37"/>
  <c r="V360" i="37"/>
  <c r="Q360" i="37"/>
  <c r="L360" i="37"/>
  <c r="F360" i="37"/>
  <c r="U360" i="37"/>
  <c r="P360" i="37"/>
  <c r="E360" i="37"/>
  <c r="R395" i="37"/>
  <c r="I395" i="37"/>
  <c r="T360" i="37"/>
  <c r="N360" i="37"/>
  <c r="D360" i="37"/>
  <c r="S294" i="37"/>
  <c r="H360" i="37"/>
  <c r="P395" i="37"/>
  <c r="R360" i="37"/>
  <c r="R294" i="37"/>
  <c r="T294" i="37"/>
  <c r="Q294" i="37"/>
  <c r="P398" i="37"/>
  <c r="R398" i="37"/>
  <c r="N398" i="37"/>
  <c r="I398" i="37"/>
  <c r="U363" i="37"/>
  <c r="Q363" i="37"/>
  <c r="E363" i="37"/>
  <c r="Q398" i="37"/>
  <c r="H398" i="37"/>
  <c r="T363" i="37"/>
  <c r="O363" i="37"/>
  <c r="D363" i="37"/>
  <c r="O398" i="37"/>
  <c r="S363" i="37"/>
  <c r="N363" i="37"/>
  <c r="H363" i="37"/>
  <c r="C363" i="37"/>
  <c r="C398" i="37"/>
  <c r="W363" i="37"/>
  <c r="R363" i="37"/>
  <c r="L363" i="37"/>
  <c r="T297" i="37"/>
  <c r="V363" i="37"/>
  <c r="J398" i="37"/>
  <c r="P363" i="37"/>
  <c r="K363" i="37"/>
  <c r="F363" i="37"/>
  <c r="Q297" i="37"/>
  <c r="R297" i="37"/>
  <c r="S297" i="37"/>
  <c r="R313" i="37"/>
  <c r="Q313" i="37"/>
  <c r="T313" i="37"/>
  <c r="S313" i="37"/>
  <c r="S314" i="37"/>
  <c r="Q314" i="37"/>
  <c r="T314" i="37"/>
  <c r="R314" i="37"/>
  <c r="T311" i="37"/>
  <c r="S311" i="37"/>
  <c r="R311" i="37"/>
  <c r="Q311" i="37"/>
  <c r="R110" i="37"/>
  <c r="N110" i="37"/>
  <c r="I110" i="37"/>
  <c r="Q110" i="37"/>
  <c r="V75" i="37"/>
  <c r="R75" i="37"/>
  <c r="N75" i="37"/>
  <c r="P110" i="37"/>
  <c r="J110" i="37"/>
  <c r="C110" i="37"/>
  <c r="U75" i="37"/>
  <c r="Q75" i="37"/>
  <c r="O110" i="37"/>
  <c r="H110" i="37"/>
  <c r="T75" i="37"/>
  <c r="P75" i="37"/>
  <c r="L75" i="37"/>
  <c r="H75" i="37"/>
  <c r="W75" i="37"/>
  <c r="S75" i="37"/>
  <c r="O75" i="37"/>
  <c r="K75" i="37"/>
  <c r="C75" i="37"/>
  <c r="X9" i="37"/>
  <c r="P116" i="37"/>
  <c r="R116" i="37"/>
  <c r="V81" i="37"/>
  <c r="R81" i="37"/>
  <c r="N81" i="37"/>
  <c r="F81" i="37"/>
  <c r="Q116" i="37"/>
  <c r="J116" i="37"/>
  <c r="U81" i="37"/>
  <c r="Q81" i="37"/>
  <c r="M81" i="37"/>
  <c r="E81" i="37"/>
  <c r="O116" i="37"/>
  <c r="I116" i="37"/>
  <c r="C116" i="37"/>
  <c r="T81" i="37"/>
  <c r="P81" i="37"/>
  <c r="L81" i="37"/>
  <c r="H81" i="37"/>
  <c r="D81" i="37"/>
  <c r="N116" i="37"/>
  <c r="H116" i="37"/>
  <c r="W81" i="37"/>
  <c r="S81" i="37"/>
  <c r="O81" i="37"/>
  <c r="K81" i="37"/>
  <c r="C81" i="37"/>
  <c r="X15" i="37"/>
  <c r="X31" i="37"/>
  <c r="W105" i="37"/>
  <c r="X24" i="37"/>
  <c r="R118" i="37"/>
  <c r="N118" i="37"/>
  <c r="I118" i="37"/>
  <c r="O118" i="37"/>
  <c r="H118" i="37"/>
  <c r="V83" i="37"/>
  <c r="R83" i="37"/>
  <c r="N83" i="37"/>
  <c r="F83" i="37"/>
  <c r="U83" i="37"/>
  <c r="Q83" i="37"/>
  <c r="M83" i="37"/>
  <c r="E83" i="37"/>
  <c r="X17" i="37"/>
  <c r="Q118" i="37"/>
  <c r="T83" i="37"/>
  <c r="P83" i="37"/>
  <c r="L83" i="37"/>
  <c r="H83" i="37"/>
  <c r="D83" i="37"/>
  <c r="P118" i="37"/>
  <c r="J118" i="37"/>
  <c r="C118" i="37"/>
  <c r="W83" i="37"/>
  <c r="S83" i="37"/>
  <c r="O83" i="37"/>
  <c r="K83" i="37"/>
  <c r="C83" i="37"/>
  <c r="X35" i="37"/>
  <c r="R123" i="37"/>
  <c r="N123" i="37"/>
  <c r="I123" i="37"/>
  <c r="T88" i="37"/>
  <c r="P88" i="37"/>
  <c r="L88" i="37"/>
  <c r="H88" i="37"/>
  <c r="D88" i="37"/>
  <c r="X22" i="37"/>
  <c r="Q123" i="37"/>
  <c r="W88" i="37"/>
  <c r="S88" i="37"/>
  <c r="O88" i="37"/>
  <c r="K88" i="37"/>
  <c r="C88" i="37"/>
  <c r="P123" i="37"/>
  <c r="J123" i="37"/>
  <c r="C123" i="37"/>
  <c r="V88" i="37"/>
  <c r="R88" i="37"/>
  <c r="N88" i="37"/>
  <c r="F88" i="37"/>
  <c r="O123" i="37"/>
  <c r="H123" i="37"/>
  <c r="U88" i="37"/>
  <c r="Q88" i="37"/>
  <c r="M88" i="37"/>
  <c r="E88" i="37"/>
  <c r="X68" i="37"/>
  <c r="P257" i="37"/>
  <c r="O257" i="37"/>
  <c r="I257" i="37"/>
  <c r="C257" i="37"/>
  <c r="U222" i="37"/>
  <c r="Q222" i="37"/>
  <c r="E222" i="37"/>
  <c r="R257" i="37"/>
  <c r="J257" i="37"/>
  <c r="S222" i="37"/>
  <c r="N222" i="37"/>
  <c r="H222" i="37"/>
  <c r="C222" i="37"/>
  <c r="Q257" i="37"/>
  <c r="H257" i="37"/>
  <c r="W222" i="37"/>
  <c r="R222" i="37"/>
  <c r="L222" i="37"/>
  <c r="N257" i="37"/>
  <c r="V222" i="37"/>
  <c r="P222" i="37"/>
  <c r="K222" i="37"/>
  <c r="F222" i="37"/>
  <c r="T222" i="37"/>
  <c r="O222" i="37"/>
  <c r="D222" i="37"/>
  <c r="T156" i="37"/>
  <c r="Q253" i="37"/>
  <c r="H253" i="37"/>
  <c r="C253" i="37"/>
  <c r="U218" i="37"/>
  <c r="Q218" i="37"/>
  <c r="E218" i="37"/>
  <c r="P253" i="37"/>
  <c r="J253" i="37"/>
  <c r="V218" i="37"/>
  <c r="P218" i="37"/>
  <c r="K218" i="37"/>
  <c r="F218" i="37"/>
  <c r="O253" i="37"/>
  <c r="I253" i="37"/>
  <c r="T218" i="37"/>
  <c r="O218" i="37"/>
  <c r="D218" i="37"/>
  <c r="N253" i="37"/>
  <c r="S218" i="37"/>
  <c r="N218" i="37"/>
  <c r="H218" i="37"/>
  <c r="C218" i="37"/>
  <c r="R253" i="37"/>
  <c r="W218" i="37"/>
  <c r="R218" i="37"/>
  <c r="L218" i="37"/>
  <c r="T152" i="37"/>
  <c r="O264" i="37"/>
  <c r="J264" i="37"/>
  <c r="Q264" i="37"/>
  <c r="W229" i="37"/>
  <c r="S229" i="37"/>
  <c r="O229" i="37"/>
  <c r="K229" i="37"/>
  <c r="C229" i="37"/>
  <c r="C264" i="37"/>
  <c r="T229" i="37"/>
  <c r="N229" i="37"/>
  <c r="D229" i="37"/>
  <c r="R264" i="37"/>
  <c r="I264" i="37"/>
  <c r="R229" i="37"/>
  <c r="H229" i="37"/>
  <c r="P264" i="37"/>
  <c r="H264" i="37"/>
  <c r="V229" i="37"/>
  <c r="Q229" i="37"/>
  <c r="L229" i="37"/>
  <c r="F229" i="37"/>
  <c r="N264" i="37"/>
  <c r="U229" i="37"/>
  <c r="P229" i="37"/>
  <c r="E229" i="37"/>
  <c r="T163" i="37"/>
  <c r="O255" i="37"/>
  <c r="J255" i="37"/>
  <c r="U220" i="37"/>
  <c r="Q220" i="37"/>
  <c r="E220" i="37"/>
  <c r="R255" i="37"/>
  <c r="T220" i="37"/>
  <c r="O220" i="37"/>
  <c r="D220" i="37"/>
  <c r="Q255" i="37"/>
  <c r="S220" i="37"/>
  <c r="N220" i="37"/>
  <c r="H220" i="37"/>
  <c r="C220" i="37"/>
  <c r="P255" i="37"/>
  <c r="I255" i="37"/>
  <c r="C255" i="37"/>
  <c r="W220" i="37"/>
  <c r="R220" i="37"/>
  <c r="L220" i="37"/>
  <c r="N255" i="37"/>
  <c r="H255" i="37"/>
  <c r="V220" i="37"/>
  <c r="P220" i="37"/>
  <c r="K220" i="37"/>
  <c r="F220" i="37"/>
  <c r="T154" i="37"/>
  <c r="T170" i="37"/>
  <c r="P261" i="37"/>
  <c r="N261" i="37"/>
  <c r="H261" i="37"/>
  <c r="U226" i="37"/>
  <c r="Q226" i="37"/>
  <c r="E226" i="37"/>
  <c r="O261" i="37"/>
  <c r="V226" i="37"/>
  <c r="P226" i="37"/>
  <c r="K226" i="37"/>
  <c r="F226" i="37"/>
  <c r="T226" i="37"/>
  <c r="O226" i="37"/>
  <c r="D226" i="37"/>
  <c r="T160" i="37"/>
  <c r="R261" i="37"/>
  <c r="J261" i="37"/>
  <c r="C261" i="37"/>
  <c r="S226" i="37"/>
  <c r="N226" i="37"/>
  <c r="H226" i="37"/>
  <c r="C226" i="37"/>
  <c r="Q261" i="37"/>
  <c r="I261" i="37"/>
  <c r="W226" i="37"/>
  <c r="R226" i="37"/>
  <c r="L226" i="37"/>
  <c r="T176" i="37"/>
  <c r="T175" i="37"/>
  <c r="R538" i="37"/>
  <c r="N538" i="37"/>
  <c r="I538" i="37"/>
  <c r="P538" i="37"/>
  <c r="J538" i="37"/>
  <c r="C538" i="37"/>
  <c r="Q538" i="37"/>
  <c r="T503" i="37"/>
  <c r="P503" i="37"/>
  <c r="L503" i="37"/>
  <c r="H503" i="37"/>
  <c r="D503" i="37"/>
  <c r="O538" i="37"/>
  <c r="V503" i="37"/>
  <c r="R503" i="37"/>
  <c r="N503" i="37"/>
  <c r="F503" i="37"/>
  <c r="H538" i="37"/>
  <c r="Q503" i="37"/>
  <c r="W503" i="37"/>
  <c r="O503" i="37"/>
  <c r="U503" i="37"/>
  <c r="E503" i="37"/>
  <c r="S437" i="37"/>
  <c r="S503" i="37"/>
  <c r="T437" i="37"/>
  <c r="K503" i="37"/>
  <c r="R437" i="37"/>
  <c r="C503" i="37"/>
  <c r="Q437" i="37"/>
  <c r="O539" i="37"/>
  <c r="J539" i="37"/>
  <c r="N539" i="37"/>
  <c r="H539" i="37"/>
  <c r="Q539" i="37"/>
  <c r="V504" i="37"/>
  <c r="R504" i="37"/>
  <c r="N504" i="37"/>
  <c r="F504" i="37"/>
  <c r="I539" i="37"/>
  <c r="R539" i="37"/>
  <c r="T504" i="37"/>
  <c r="P504" i="37"/>
  <c r="L504" i="37"/>
  <c r="H504" i="37"/>
  <c r="D504" i="37"/>
  <c r="Q504" i="37"/>
  <c r="W504" i="37"/>
  <c r="O504" i="37"/>
  <c r="P539" i="37"/>
  <c r="U504" i="37"/>
  <c r="E504" i="37"/>
  <c r="R438" i="37"/>
  <c r="S504" i="37"/>
  <c r="S438" i="37"/>
  <c r="K504" i="37"/>
  <c r="Q438" i="37"/>
  <c r="C504" i="37"/>
  <c r="C539" i="37"/>
  <c r="T438" i="37"/>
  <c r="S453" i="37"/>
  <c r="R453" i="37"/>
  <c r="Q453" i="37"/>
  <c r="T453" i="37"/>
  <c r="Q455" i="37"/>
  <c r="R455" i="37"/>
  <c r="T455" i="37"/>
  <c r="S455" i="37"/>
  <c r="P544" i="37"/>
  <c r="O544" i="37"/>
  <c r="J544" i="37"/>
  <c r="R544" i="37"/>
  <c r="I544" i="37"/>
  <c r="N544" i="37"/>
  <c r="U509" i="37"/>
  <c r="Q509" i="37"/>
  <c r="E509" i="37"/>
  <c r="Q544" i="37"/>
  <c r="T509" i="37"/>
  <c r="O509" i="37"/>
  <c r="D509" i="37"/>
  <c r="H544" i="37"/>
  <c r="W509" i="37"/>
  <c r="R509" i="37"/>
  <c r="L509" i="37"/>
  <c r="S509" i="37"/>
  <c r="H509" i="37"/>
  <c r="C544" i="37"/>
  <c r="P509" i="37"/>
  <c r="F509" i="37"/>
  <c r="N509" i="37"/>
  <c r="C509" i="37"/>
  <c r="Q443" i="37"/>
  <c r="K509" i="37"/>
  <c r="T443" i="37"/>
  <c r="S443" i="37"/>
  <c r="V509" i="37"/>
  <c r="R443" i="37"/>
  <c r="Q549" i="37"/>
  <c r="H549" i="37"/>
  <c r="C549" i="37"/>
  <c r="P549" i="37"/>
  <c r="O549" i="37"/>
  <c r="J549" i="37"/>
  <c r="R549" i="37"/>
  <c r="U514" i="37"/>
  <c r="Q514" i="37"/>
  <c r="E514" i="37"/>
  <c r="I549" i="37"/>
  <c r="W514" i="37"/>
  <c r="S514" i="37"/>
  <c r="O514" i="37"/>
  <c r="K514" i="37"/>
  <c r="C514" i="37"/>
  <c r="T514" i="37"/>
  <c r="L514" i="37"/>
  <c r="D514" i="37"/>
  <c r="R514" i="37"/>
  <c r="N549" i="37"/>
  <c r="P514" i="37"/>
  <c r="H514" i="37"/>
  <c r="V514" i="37"/>
  <c r="N514" i="37"/>
  <c r="T448" i="37"/>
  <c r="F514" i="37"/>
  <c r="S448" i="37"/>
  <c r="R448" i="37"/>
  <c r="Q448" i="37"/>
  <c r="R462" i="37"/>
  <c r="S462" i="37"/>
  <c r="T462" i="37"/>
  <c r="Q462" i="37"/>
  <c r="R494" i="37"/>
  <c r="T494" i="37"/>
  <c r="S494" i="37"/>
  <c r="Q494" i="37"/>
  <c r="S318" i="37"/>
  <c r="T318" i="37"/>
  <c r="R318" i="37"/>
  <c r="Q318" i="37"/>
  <c r="O401" i="37"/>
  <c r="J401" i="37"/>
  <c r="Q401" i="37"/>
  <c r="H401" i="37"/>
  <c r="C401" i="37"/>
  <c r="W366" i="37"/>
  <c r="S366" i="37"/>
  <c r="O366" i="37"/>
  <c r="K366" i="37"/>
  <c r="C366" i="37"/>
  <c r="R366" i="37"/>
  <c r="H366" i="37"/>
  <c r="R401" i="37"/>
  <c r="I401" i="37"/>
  <c r="V366" i="37"/>
  <c r="Q366" i="37"/>
  <c r="L366" i="37"/>
  <c r="F366" i="37"/>
  <c r="P401" i="37"/>
  <c r="U366" i="37"/>
  <c r="P366" i="37"/>
  <c r="E366" i="37"/>
  <c r="Q300" i="37"/>
  <c r="D366" i="37"/>
  <c r="T366" i="37"/>
  <c r="N366" i="37"/>
  <c r="N401" i="37"/>
  <c r="R300" i="37"/>
  <c r="S300" i="37"/>
  <c r="T300" i="37"/>
  <c r="Q403" i="37"/>
  <c r="H403" i="37"/>
  <c r="C403" i="37"/>
  <c r="O403" i="37"/>
  <c r="J403" i="37"/>
  <c r="W368" i="37"/>
  <c r="S368" i="37"/>
  <c r="O368" i="37"/>
  <c r="K368" i="37"/>
  <c r="C368" i="37"/>
  <c r="N403" i="37"/>
  <c r="V368" i="37"/>
  <c r="Q368" i="37"/>
  <c r="L368" i="37"/>
  <c r="F368" i="37"/>
  <c r="U368" i="37"/>
  <c r="P368" i="37"/>
  <c r="E368" i="37"/>
  <c r="R403" i="37"/>
  <c r="I403" i="37"/>
  <c r="T368" i="37"/>
  <c r="N368" i="37"/>
  <c r="D368" i="37"/>
  <c r="S302" i="37"/>
  <c r="R368" i="37"/>
  <c r="H368" i="37"/>
  <c r="P403" i="37"/>
  <c r="T302" i="37"/>
  <c r="Q302" i="37"/>
  <c r="R302" i="37"/>
  <c r="P402" i="37"/>
  <c r="R402" i="37"/>
  <c r="N402" i="37"/>
  <c r="I402" i="37"/>
  <c r="U367" i="37"/>
  <c r="Q367" i="37"/>
  <c r="E367" i="37"/>
  <c r="C402" i="37"/>
  <c r="W367" i="37"/>
  <c r="R367" i="37"/>
  <c r="L367" i="37"/>
  <c r="J402" i="37"/>
  <c r="V367" i="37"/>
  <c r="P367" i="37"/>
  <c r="K367" i="37"/>
  <c r="F367" i="37"/>
  <c r="Q402" i="37"/>
  <c r="H402" i="37"/>
  <c r="T367" i="37"/>
  <c r="O367" i="37"/>
  <c r="D367" i="37"/>
  <c r="T301" i="37"/>
  <c r="S367" i="37"/>
  <c r="O402" i="37"/>
  <c r="N367" i="37"/>
  <c r="H367" i="37"/>
  <c r="C367" i="37"/>
  <c r="S301" i="37"/>
  <c r="R301" i="37"/>
  <c r="Q301" i="37"/>
  <c r="Q320" i="37"/>
  <c r="S320" i="37"/>
  <c r="R320" i="37"/>
  <c r="T320" i="37"/>
  <c r="R317" i="37"/>
  <c r="Q317" i="37"/>
  <c r="T317" i="37"/>
  <c r="S317" i="37"/>
  <c r="R315" i="37"/>
  <c r="T315" i="37"/>
  <c r="S315" i="37"/>
  <c r="Q315" i="37"/>
  <c r="R114" i="37"/>
  <c r="N114" i="37"/>
  <c r="I114" i="37"/>
  <c r="P114" i="37"/>
  <c r="J114" i="37"/>
  <c r="C114" i="37"/>
  <c r="V79" i="37"/>
  <c r="R79" i="37"/>
  <c r="N79" i="37"/>
  <c r="F79" i="37"/>
  <c r="O114" i="37"/>
  <c r="H114" i="37"/>
  <c r="U79" i="37"/>
  <c r="Q79" i="37"/>
  <c r="M79" i="37"/>
  <c r="E79" i="37"/>
  <c r="T79" i="37"/>
  <c r="P79" i="37"/>
  <c r="L79" i="37"/>
  <c r="H79" i="37"/>
  <c r="D79" i="37"/>
  <c r="Q114" i="37"/>
  <c r="W79" i="37"/>
  <c r="S79" i="37"/>
  <c r="O79" i="37"/>
  <c r="K79" i="37"/>
  <c r="C79" i="37"/>
  <c r="X13" i="37"/>
  <c r="P120" i="37"/>
  <c r="Q120" i="37"/>
  <c r="J120" i="37"/>
  <c r="V85" i="37"/>
  <c r="R85" i="37"/>
  <c r="N85" i="37"/>
  <c r="F85" i="37"/>
  <c r="O120" i="37"/>
  <c r="I120" i="37"/>
  <c r="C120" i="37"/>
  <c r="U85" i="37"/>
  <c r="Q85" i="37"/>
  <c r="M85" i="37"/>
  <c r="E85" i="37"/>
  <c r="N120" i="37"/>
  <c r="H120" i="37"/>
  <c r="T85" i="37"/>
  <c r="P85" i="37"/>
  <c r="L85" i="37"/>
  <c r="H85" i="37"/>
  <c r="D85" i="37"/>
  <c r="R120" i="37"/>
  <c r="W85" i="37"/>
  <c r="S85" i="37"/>
  <c r="O85" i="37"/>
  <c r="K85" i="37"/>
  <c r="C85" i="37"/>
  <c r="X19" i="37"/>
  <c r="X33" i="37"/>
  <c r="X28" i="37"/>
  <c r="R122" i="37"/>
  <c r="N122" i="37"/>
  <c r="I122" i="37"/>
  <c r="V87" i="37"/>
  <c r="R87" i="37"/>
  <c r="N87" i="37"/>
  <c r="F87" i="37"/>
  <c r="Q122" i="37"/>
  <c r="U87" i="37"/>
  <c r="Q87" i="37"/>
  <c r="M87" i="37"/>
  <c r="E87" i="37"/>
  <c r="X21" i="37"/>
  <c r="P122" i="37"/>
  <c r="J122" i="37"/>
  <c r="C122" i="37"/>
  <c r="T87" i="37"/>
  <c r="P87" i="37"/>
  <c r="L87" i="37"/>
  <c r="H87" i="37"/>
  <c r="D87" i="37"/>
  <c r="O122" i="37"/>
  <c r="H122" i="37"/>
  <c r="W87" i="37"/>
  <c r="S87" i="37"/>
  <c r="O87" i="37"/>
  <c r="K87" i="37"/>
  <c r="C87" i="37"/>
  <c r="O111" i="37"/>
  <c r="J111" i="37"/>
  <c r="R111" i="37"/>
  <c r="T76" i="37"/>
  <c r="P76" i="37"/>
  <c r="L76" i="37"/>
  <c r="H76" i="37"/>
  <c r="D76" i="37"/>
  <c r="X10" i="37"/>
  <c r="Q111" i="37"/>
  <c r="W76" i="37"/>
  <c r="S76" i="37"/>
  <c r="O76" i="37"/>
  <c r="K76" i="37"/>
  <c r="C76" i="37"/>
  <c r="P111" i="37"/>
  <c r="I111" i="37"/>
  <c r="C111" i="37"/>
  <c r="V76" i="37"/>
  <c r="R76" i="37"/>
  <c r="N76" i="37"/>
  <c r="F76" i="37"/>
  <c r="N111" i="37"/>
  <c r="H111" i="37"/>
  <c r="U76" i="37"/>
  <c r="Q76" i="37"/>
  <c r="M76" i="37"/>
  <c r="E76" i="37"/>
  <c r="X26" i="37"/>
  <c r="Q258" i="37"/>
  <c r="H258" i="37"/>
  <c r="C258" i="37"/>
  <c r="P258" i="37"/>
  <c r="J258" i="37"/>
  <c r="W223" i="37"/>
  <c r="S223" i="37"/>
  <c r="O223" i="37"/>
  <c r="K223" i="37"/>
  <c r="C223" i="37"/>
  <c r="R258" i="37"/>
  <c r="I258" i="37"/>
  <c r="R223" i="37"/>
  <c r="H223" i="37"/>
  <c r="O258" i="37"/>
  <c r="V223" i="37"/>
  <c r="Q223" i="37"/>
  <c r="L223" i="37"/>
  <c r="F223" i="37"/>
  <c r="N258" i="37"/>
  <c r="U223" i="37"/>
  <c r="P223" i="37"/>
  <c r="E223" i="37"/>
  <c r="T223" i="37"/>
  <c r="N223" i="37"/>
  <c r="D223" i="37"/>
  <c r="T157" i="37"/>
  <c r="R254" i="37"/>
  <c r="N254" i="37"/>
  <c r="I254" i="37"/>
  <c r="W219" i="37"/>
  <c r="S219" i="37"/>
  <c r="O219" i="37"/>
  <c r="K219" i="37"/>
  <c r="C219" i="37"/>
  <c r="Q254" i="37"/>
  <c r="U219" i="37"/>
  <c r="P219" i="37"/>
  <c r="E219" i="37"/>
  <c r="P254" i="37"/>
  <c r="J254" i="37"/>
  <c r="C254" i="37"/>
  <c r="T219" i="37"/>
  <c r="N219" i="37"/>
  <c r="D219" i="37"/>
  <c r="O254" i="37"/>
  <c r="H254" i="37"/>
  <c r="R219" i="37"/>
  <c r="H219" i="37"/>
  <c r="V219" i="37"/>
  <c r="Q219" i="37"/>
  <c r="L219" i="37"/>
  <c r="F219" i="37"/>
  <c r="T153" i="37"/>
  <c r="T165" i="37"/>
  <c r="R259" i="37"/>
  <c r="N259" i="37"/>
  <c r="I259" i="37"/>
  <c r="Q259" i="37"/>
  <c r="U224" i="37"/>
  <c r="Q224" i="37"/>
  <c r="E224" i="37"/>
  <c r="P259" i="37"/>
  <c r="H259" i="37"/>
  <c r="W224" i="37"/>
  <c r="R224" i="37"/>
  <c r="L224" i="37"/>
  <c r="O259" i="37"/>
  <c r="V224" i="37"/>
  <c r="P224" i="37"/>
  <c r="K224" i="37"/>
  <c r="F224" i="37"/>
  <c r="C259" i="37"/>
  <c r="T224" i="37"/>
  <c r="O224" i="37"/>
  <c r="D224" i="37"/>
  <c r="J259" i="37"/>
  <c r="S224" i="37"/>
  <c r="N224" i="37"/>
  <c r="H224" i="37"/>
  <c r="C224" i="37"/>
  <c r="T158" i="37"/>
  <c r="T174" i="37"/>
  <c r="O265" i="37"/>
  <c r="J265" i="37"/>
  <c r="Q265" i="37"/>
  <c r="U230" i="37"/>
  <c r="Q230" i="37"/>
  <c r="E230" i="37"/>
  <c r="R265" i="37"/>
  <c r="I265" i="37"/>
  <c r="S230" i="37"/>
  <c r="N230" i="37"/>
  <c r="H230" i="37"/>
  <c r="C230" i="37"/>
  <c r="P265" i="37"/>
  <c r="H265" i="37"/>
  <c r="W230" i="37"/>
  <c r="R230" i="37"/>
  <c r="L230" i="37"/>
  <c r="T164" i="37"/>
  <c r="N265" i="37"/>
  <c r="V230" i="37"/>
  <c r="P230" i="37"/>
  <c r="K230" i="37"/>
  <c r="F230" i="37"/>
  <c r="C265" i="37"/>
  <c r="T230" i="37"/>
  <c r="O230" i="37"/>
  <c r="D230" i="37"/>
  <c r="T179" i="37"/>
  <c r="R546" i="37"/>
  <c r="N546" i="37"/>
  <c r="I546" i="37"/>
  <c r="Q546" i="37"/>
  <c r="H546" i="37"/>
  <c r="C546" i="37"/>
  <c r="W511" i="37"/>
  <c r="S511" i="37"/>
  <c r="O511" i="37"/>
  <c r="K511" i="37"/>
  <c r="C511" i="37"/>
  <c r="P546" i="37"/>
  <c r="U511" i="37"/>
  <c r="Q511" i="37"/>
  <c r="E511" i="37"/>
  <c r="V511" i="37"/>
  <c r="N511" i="37"/>
  <c r="F511" i="37"/>
  <c r="O546" i="37"/>
  <c r="J546" i="37"/>
  <c r="R511" i="37"/>
  <c r="H511" i="37"/>
  <c r="T511" i="37"/>
  <c r="D511" i="37"/>
  <c r="P511" i="37"/>
  <c r="S445" i="37"/>
  <c r="T445" i="37"/>
  <c r="R445" i="37"/>
  <c r="L511" i="37"/>
  <c r="Q445" i="37"/>
  <c r="P540" i="37"/>
  <c r="O540" i="37"/>
  <c r="I540" i="37"/>
  <c r="C540" i="37"/>
  <c r="R540" i="37"/>
  <c r="H540" i="37"/>
  <c r="T505" i="37"/>
  <c r="P505" i="37"/>
  <c r="L505" i="37"/>
  <c r="H505" i="37"/>
  <c r="D505" i="37"/>
  <c r="Q540" i="37"/>
  <c r="N540" i="37"/>
  <c r="V505" i="37"/>
  <c r="R505" i="37"/>
  <c r="N505" i="37"/>
  <c r="F505" i="37"/>
  <c r="Q505" i="37"/>
  <c r="J540" i="37"/>
  <c r="W505" i="37"/>
  <c r="O505" i="37"/>
  <c r="U505" i="37"/>
  <c r="E505" i="37"/>
  <c r="Q439" i="37"/>
  <c r="S505" i="37"/>
  <c r="S439" i="37"/>
  <c r="K505" i="37"/>
  <c r="R439" i="37"/>
  <c r="C505" i="37"/>
  <c r="T439" i="37"/>
  <c r="P536" i="37"/>
  <c r="Q536" i="37"/>
  <c r="J536" i="37"/>
  <c r="N536" i="37"/>
  <c r="H536" i="37"/>
  <c r="O536" i="37"/>
  <c r="C536" i="37"/>
  <c r="T501" i="37"/>
  <c r="P501" i="37"/>
  <c r="L501" i="37"/>
  <c r="H501" i="37"/>
  <c r="D501" i="37"/>
  <c r="I536" i="37"/>
  <c r="V501" i="37"/>
  <c r="R501" i="37"/>
  <c r="N501" i="37"/>
  <c r="F501" i="37"/>
  <c r="Q501" i="37"/>
  <c r="W501" i="37"/>
  <c r="O501" i="37"/>
  <c r="U501" i="37"/>
  <c r="E501" i="37"/>
  <c r="S501" i="37"/>
  <c r="Q435" i="37"/>
  <c r="R536" i="37"/>
  <c r="K501" i="37"/>
  <c r="T435" i="37"/>
  <c r="C501" i="37"/>
  <c r="S435" i="37"/>
  <c r="R435" i="37"/>
  <c r="S457" i="37"/>
  <c r="Q457" i="37"/>
  <c r="T457" i="37"/>
  <c r="R457" i="37"/>
  <c r="Q565" i="37"/>
  <c r="H565" i="37"/>
  <c r="C565" i="37"/>
  <c r="P565" i="37"/>
  <c r="O565" i="37"/>
  <c r="J565" i="37"/>
  <c r="R565" i="37"/>
  <c r="I565" i="37"/>
  <c r="N565" i="37"/>
  <c r="S449" i="37"/>
  <c r="T449" i="37"/>
  <c r="R449" i="37"/>
  <c r="Q449" i="37"/>
  <c r="T452" i="37"/>
  <c r="Q452" i="37"/>
  <c r="S452" i="37"/>
  <c r="R452" i="37"/>
  <c r="R458" i="37"/>
  <c r="S458" i="37"/>
  <c r="Q458" i="37"/>
  <c r="T458" i="37"/>
  <c r="R396" i="37"/>
  <c r="N396" i="37"/>
  <c r="I396" i="37"/>
  <c r="P396" i="37"/>
  <c r="U361" i="37"/>
  <c r="Q361" i="37"/>
  <c r="E361" i="37"/>
  <c r="O396" i="37"/>
  <c r="V361" i="37"/>
  <c r="P361" i="37"/>
  <c r="K361" i="37"/>
  <c r="F361" i="37"/>
  <c r="C396" i="37"/>
  <c r="T361" i="37"/>
  <c r="O361" i="37"/>
  <c r="D361" i="37"/>
  <c r="J396" i="37"/>
  <c r="S361" i="37"/>
  <c r="N361" i="37"/>
  <c r="H361" i="37"/>
  <c r="C361" i="37"/>
  <c r="R295" i="37"/>
  <c r="Q396" i="37"/>
  <c r="L361" i="37"/>
  <c r="H396" i="37"/>
  <c r="W361" i="37"/>
  <c r="R361" i="37"/>
  <c r="T295" i="37"/>
  <c r="S295" i="37"/>
  <c r="Q295" i="37"/>
  <c r="Q399" i="37"/>
  <c r="H399" i="37"/>
  <c r="C399" i="37"/>
  <c r="O399" i="37"/>
  <c r="J399" i="37"/>
  <c r="W364" i="37"/>
  <c r="S364" i="37"/>
  <c r="O364" i="37"/>
  <c r="K364" i="37"/>
  <c r="C364" i="37"/>
  <c r="R399" i="37"/>
  <c r="I399" i="37"/>
  <c r="T364" i="37"/>
  <c r="N364" i="37"/>
  <c r="D364" i="37"/>
  <c r="P399" i="37"/>
  <c r="R364" i="37"/>
  <c r="H364" i="37"/>
  <c r="N399" i="37"/>
  <c r="V364" i="37"/>
  <c r="Q364" i="37"/>
  <c r="L364" i="37"/>
  <c r="F364" i="37"/>
  <c r="S298" i="37"/>
  <c r="P364" i="37"/>
  <c r="E364" i="37"/>
  <c r="U364" i="37"/>
  <c r="R298" i="37"/>
  <c r="Q298" i="37"/>
  <c r="T298" i="37"/>
  <c r="R404" i="37"/>
  <c r="N404" i="37"/>
  <c r="I404" i="37"/>
  <c r="P404" i="37"/>
  <c r="U369" i="37"/>
  <c r="Q369" i="37"/>
  <c r="E369" i="37"/>
  <c r="O404" i="37"/>
  <c r="V369" i="37"/>
  <c r="P369" i="37"/>
  <c r="K369" i="37"/>
  <c r="F369" i="37"/>
  <c r="C404" i="37"/>
  <c r="T369" i="37"/>
  <c r="O369" i="37"/>
  <c r="D369" i="37"/>
  <c r="J404" i="37"/>
  <c r="S369" i="37"/>
  <c r="N369" i="37"/>
  <c r="H369" i="37"/>
  <c r="C369" i="37"/>
  <c r="R303" i="37"/>
  <c r="R369" i="37"/>
  <c r="Q404" i="37"/>
  <c r="L369" i="37"/>
  <c r="H404" i="37"/>
  <c r="W369" i="37"/>
  <c r="T303" i="37"/>
  <c r="Q303" i="37"/>
  <c r="S303" i="37"/>
  <c r="W389" i="37"/>
  <c r="S308" i="37"/>
  <c r="R308" i="37"/>
  <c r="Q308" i="37"/>
  <c r="T308" i="37"/>
  <c r="P406" i="37"/>
  <c r="W371" i="37"/>
  <c r="S371" i="37"/>
  <c r="O371" i="37"/>
  <c r="K371" i="37"/>
  <c r="R406" i="37"/>
  <c r="N406" i="37"/>
  <c r="I406" i="37"/>
  <c r="U371" i="37"/>
  <c r="Q371" i="37"/>
  <c r="E371" i="37"/>
  <c r="Q406" i="37"/>
  <c r="H406" i="37"/>
  <c r="T371" i="37"/>
  <c r="L371" i="37"/>
  <c r="D371" i="37"/>
  <c r="O406" i="37"/>
  <c r="R371" i="37"/>
  <c r="C371" i="37"/>
  <c r="Q305" i="37"/>
  <c r="C406" i="37"/>
  <c r="P371" i="37"/>
  <c r="H371" i="37"/>
  <c r="T305" i="37"/>
  <c r="F371" i="37"/>
  <c r="J406" i="37"/>
  <c r="V371" i="37"/>
  <c r="N371" i="37"/>
  <c r="S305" i="37"/>
  <c r="R305" i="37"/>
  <c r="P407" i="37"/>
  <c r="U372" i="37"/>
  <c r="Q372" i="37"/>
  <c r="E372" i="37"/>
  <c r="R407" i="37"/>
  <c r="N407" i="37"/>
  <c r="I407" i="37"/>
  <c r="W372" i="37"/>
  <c r="S372" i="37"/>
  <c r="O372" i="37"/>
  <c r="K372" i="37"/>
  <c r="C372" i="37"/>
  <c r="Q407" i="37"/>
  <c r="H407" i="37"/>
  <c r="V372" i="37"/>
  <c r="N372" i="37"/>
  <c r="F372" i="37"/>
  <c r="O407" i="37"/>
  <c r="T372" i="37"/>
  <c r="L372" i="37"/>
  <c r="D372" i="37"/>
  <c r="T306" i="37"/>
  <c r="C407" i="37"/>
  <c r="R372" i="37"/>
  <c r="S306" i="37"/>
  <c r="J407" i="37"/>
  <c r="H372" i="37"/>
  <c r="P372" i="37"/>
  <c r="Q306" i="37"/>
  <c r="R306" i="37"/>
  <c r="S352" i="37"/>
  <c r="Q352" i="37"/>
  <c r="T352" i="37"/>
  <c r="R352" i="37"/>
  <c r="Q316" i="37"/>
  <c r="T316" i="37"/>
  <c r="S316" i="37"/>
  <c r="R316" i="37"/>
  <c r="Q117" i="37"/>
  <c r="H117" i="37"/>
  <c r="C117" i="37"/>
  <c r="N117" i="37"/>
  <c r="T82" i="37"/>
  <c r="P82" i="37"/>
  <c r="L82" i="37"/>
  <c r="H82" i="37"/>
  <c r="D82" i="37"/>
  <c r="R117" i="37"/>
  <c r="W82" i="37"/>
  <c r="S82" i="37"/>
  <c r="O82" i="37"/>
  <c r="K82" i="37"/>
  <c r="C82" i="37"/>
  <c r="P117" i="37"/>
  <c r="J117" i="37"/>
  <c r="V82" i="37"/>
  <c r="R82" i="37"/>
  <c r="N82" i="37"/>
  <c r="F82" i="37"/>
  <c r="O117" i="37"/>
  <c r="I117" i="37"/>
  <c r="U82" i="37"/>
  <c r="Q82" i="37"/>
  <c r="M82" i="37"/>
  <c r="E82" i="37"/>
  <c r="X16" i="37"/>
  <c r="X23" i="37"/>
  <c r="X37" i="37"/>
  <c r="X32" i="37"/>
  <c r="X25" i="37"/>
  <c r="O115" i="37"/>
  <c r="J115" i="37"/>
  <c r="Q115" i="37"/>
  <c r="T80" i="37"/>
  <c r="P80" i="37"/>
  <c r="L80" i="37"/>
  <c r="H80" i="37"/>
  <c r="D80" i="37"/>
  <c r="X14" i="37"/>
  <c r="P115" i="37"/>
  <c r="I115" i="37"/>
  <c r="C115" i="37"/>
  <c r="W80" i="37"/>
  <c r="S80" i="37"/>
  <c r="O80" i="37"/>
  <c r="K80" i="37"/>
  <c r="C80" i="37"/>
  <c r="N115" i="37"/>
  <c r="H115" i="37"/>
  <c r="V80" i="37"/>
  <c r="R80" i="37"/>
  <c r="N80" i="37"/>
  <c r="F80" i="37"/>
  <c r="R115" i="37"/>
  <c r="U80" i="37"/>
  <c r="Q80" i="37"/>
  <c r="M80" i="37"/>
  <c r="E80" i="37"/>
  <c r="X30" i="37"/>
  <c r="P252" i="37"/>
  <c r="O252" i="37"/>
  <c r="I252" i="37"/>
  <c r="C252" i="37"/>
  <c r="W217" i="37"/>
  <c r="S217" i="37"/>
  <c r="O217" i="37"/>
  <c r="K217" i="37"/>
  <c r="C217" i="37"/>
  <c r="N252" i="37"/>
  <c r="H252" i="37"/>
  <c r="V217" i="37"/>
  <c r="R217" i="37"/>
  <c r="N217" i="37"/>
  <c r="F217" i="37"/>
  <c r="R252" i="37"/>
  <c r="U217" i="37"/>
  <c r="Q217" i="37"/>
  <c r="E217" i="37"/>
  <c r="Q252" i="37"/>
  <c r="J252" i="37"/>
  <c r="M46" i="33"/>
  <c r="T217" i="37"/>
  <c r="P217" i="37"/>
  <c r="L217" i="37"/>
  <c r="H217" i="37"/>
  <c r="D217" i="37"/>
  <c r="T151" i="37"/>
  <c r="P256" i="37"/>
  <c r="W221" i="37"/>
  <c r="S221" i="37"/>
  <c r="O221" i="37"/>
  <c r="K221" i="37"/>
  <c r="C221" i="37"/>
  <c r="N256" i="37"/>
  <c r="H256" i="37"/>
  <c r="T221" i="37"/>
  <c r="N221" i="37"/>
  <c r="D221" i="37"/>
  <c r="R256" i="37"/>
  <c r="R221" i="37"/>
  <c r="H221" i="37"/>
  <c r="Q256" i="37"/>
  <c r="J256" i="37"/>
  <c r="V221" i="37"/>
  <c r="Q221" i="37"/>
  <c r="L221" i="37"/>
  <c r="F221" i="37"/>
  <c r="O256" i="37"/>
  <c r="I256" i="37"/>
  <c r="C256" i="37"/>
  <c r="U221" i="37"/>
  <c r="P221" i="37"/>
  <c r="E221" i="37"/>
  <c r="T155" i="37"/>
  <c r="T167" i="37"/>
  <c r="R263" i="37"/>
  <c r="N263" i="37"/>
  <c r="I263" i="37"/>
  <c r="P263" i="37"/>
  <c r="J263" i="37"/>
  <c r="C263" i="37"/>
  <c r="U228" i="37"/>
  <c r="Q228" i="37"/>
  <c r="E228" i="37"/>
  <c r="T228" i="37"/>
  <c r="O228" i="37"/>
  <c r="D228" i="37"/>
  <c r="S228" i="37"/>
  <c r="N228" i="37"/>
  <c r="H228" i="37"/>
  <c r="C228" i="37"/>
  <c r="Q263" i="37"/>
  <c r="H263" i="37"/>
  <c r="W228" i="37"/>
  <c r="R228" i="37"/>
  <c r="L228" i="37"/>
  <c r="O263" i="37"/>
  <c r="V228" i="37"/>
  <c r="P228" i="37"/>
  <c r="K228" i="37"/>
  <c r="F228" i="37"/>
  <c r="T162" i="37"/>
  <c r="T178" i="37"/>
  <c r="T168" i="37"/>
  <c r="T169" i="37"/>
  <c r="W531" i="37"/>
  <c r="R450" i="37"/>
  <c r="T450" i="37"/>
  <c r="S450" i="37"/>
  <c r="Q450" i="37"/>
  <c r="P547" i="37"/>
  <c r="O547" i="37"/>
  <c r="J547" i="37"/>
  <c r="R547" i="37"/>
  <c r="N547" i="37"/>
  <c r="I547" i="37"/>
  <c r="Q547" i="37"/>
  <c r="C547" i="37"/>
  <c r="U512" i="37"/>
  <c r="Q512" i="37"/>
  <c r="E512" i="37"/>
  <c r="H547" i="37"/>
  <c r="W512" i="37"/>
  <c r="S512" i="37"/>
  <c r="O512" i="37"/>
  <c r="K512" i="37"/>
  <c r="C512" i="37"/>
  <c r="P512" i="37"/>
  <c r="H512" i="37"/>
  <c r="V512" i="37"/>
  <c r="N512" i="37"/>
  <c r="T512" i="37"/>
  <c r="L512" i="37"/>
  <c r="D512" i="37"/>
  <c r="R512" i="37"/>
  <c r="R446" i="37"/>
  <c r="F512" i="37"/>
  <c r="S446" i="37"/>
  <c r="Q446" i="37"/>
  <c r="T446" i="37"/>
  <c r="R542" i="37"/>
  <c r="N542" i="37"/>
  <c r="I542" i="37"/>
  <c r="Q542" i="37"/>
  <c r="H542" i="37"/>
  <c r="C542" i="37"/>
  <c r="P542" i="37"/>
  <c r="U507" i="37"/>
  <c r="Q507" i="37"/>
  <c r="E507" i="37"/>
  <c r="O542" i="37"/>
  <c r="V507" i="37"/>
  <c r="P507" i="37"/>
  <c r="K507" i="37"/>
  <c r="F507" i="37"/>
  <c r="J542" i="37"/>
  <c r="S507" i="37"/>
  <c r="N507" i="37"/>
  <c r="H507" i="37"/>
  <c r="C507" i="37"/>
  <c r="O507" i="37"/>
  <c r="D507" i="37"/>
  <c r="W507" i="37"/>
  <c r="L507" i="37"/>
  <c r="T507" i="37"/>
  <c r="S441" i="37"/>
  <c r="Q441" i="37"/>
  <c r="R507" i="37"/>
  <c r="T441" i="37"/>
  <c r="R441" i="37"/>
  <c r="Q537" i="37"/>
  <c r="H537" i="37"/>
  <c r="C537" i="37"/>
  <c r="R537" i="37"/>
  <c r="O537" i="37"/>
  <c r="I537" i="37"/>
  <c r="J537" i="37"/>
  <c r="V502" i="37"/>
  <c r="R502" i="37"/>
  <c r="N502" i="37"/>
  <c r="F502" i="37"/>
  <c r="P537" i="37"/>
  <c r="T502" i="37"/>
  <c r="P502" i="37"/>
  <c r="L502" i="37"/>
  <c r="H502" i="37"/>
  <c r="D502" i="37"/>
  <c r="Q502" i="37"/>
  <c r="W502" i="37"/>
  <c r="O502" i="37"/>
  <c r="N537" i="37"/>
  <c r="U502" i="37"/>
  <c r="E502" i="37"/>
  <c r="S502" i="37"/>
  <c r="T436" i="37"/>
  <c r="K502" i="37"/>
  <c r="S436" i="37"/>
  <c r="C502" i="37"/>
  <c r="R436" i="37"/>
  <c r="Q436" i="37"/>
  <c r="Q541" i="37"/>
  <c r="H541" i="37"/>
  <c r="C541" i="37"/>
  <c r="P541" i="37"/>
  <c r="J541" i="37"/>
  <c r="N541" i="37"/>
  <c r="W506" i="37"/>
  <c r="O541" i="37"/>
  <c r="V506" i="37"/>
  <c r="R506" i="37"/>
  <c r="N506" i="37"/>
  <c r="F506" i="37"/>
  <c r="I541" i="37"/>
  <c r="T506" i="37"/>
  <c r="P506" i="37"/>
  <c r="L506" i="37"/>
  <c r="H506" i="37"/>
  <c r="D506" i="37"/>
  <c r="Q506" i="37"/>
  <c r="O506" i="37"/>
  <c r="U506" i="37"/>
  <c r="E506" i="37"/>
  <c r="T440" i="37"/>
  <c r="S506" i="37"/>
  <c r="K506" i="37"/>
  <c r="S440" i="37"/>
  <c r="R541" i="37"/>
  <c r="C506" i="37"/>
  <c r="R440" i="37"/>
  <c r="Q440" i="37"/>
  <c r="R456" i="37"/>
  <c r="T456" i="37"/>
  <c r="Q456" i="37"/>
  <c r="S456" i="37"/>
  <c r="S463" i="37"/>
  <c r="R463" i="37"/>
  <c r="Q463" i="37"/>
  <c r="T463" i="37"/>
  <c r="O397" i="37"/>
  <c r="J397" i="37"/>
  <c r="Q397" i="37"/>
  <c r="H397" i="37"/>
  <c r="C397" i="37"/>
  <c r="W362" i="37"/>
  <c r="S362" i="37"/>
  <c r="O362" i="37"/>
  <c r="K362" i="37"/>
  <c r="C362" i="37"/>
  <c r="P397" i="37"/>
  <c r="U362" i="37"/>
  <c r="P362" i="37"/>
  <c r="E362" i="37"/>
  <c r="N397" i="37"/>
  <c r="T362" i="37"/>
  <c r="N362" i="37"/>
  <c r="D362" i="37"/>
  <c r="R362" i="37"/>
  <c r="H362" i="37"/>
  <c r="Q296" i="37"/>
  <c r="F362" i="37"/>
  <c r="V362" i="37"/>
  <c r="R397" i="37"/>
  <c r="Q362" i="37"/>
  <c r="I397" i="37"/>
  <c r="L362" i="37"/>
  <c r="T296" i="37"/>
  <c r="S296" i="37"/>
  <c r="R296" i="37"/>
  <c r="R321" i="37"/>
  <c r="T321" i="37"/>
  <c r="S321" i="37"/>
  <c r="Q321" i="37"/>
  <c r="O405" i="37"/>
  <c r="J405" i="37"/>
  <c r="Q405" i="37"/>
  <c r="H405" i="37"/>
  <c r="C405" i="37"/>
  <c r="W370" i="37"/>
  <c r="S370" i="37"/>
  <c r="O370" i="37"/>
  <c r="K370" i="37"/>
  <c r="C370" i="37"/>
  <c r="P405" i="37"/>
  <c r="U370" i="37"/>
  <c r="P370" i="37"/>
  <c r="E370" i="37"/>
  <c r="N405" i="37"/>
  <c r="T370" i="37"/>
  <c r="N370" i="37"/>
  <c r="D370" i="37"/>
  <c r="R370" i="37"/>
  <c r="H370" i="37"/>
  <c r="Q304" i="37"/>
  <c r="I405" i="37"/>
  <c r="L370" i="37"/>
  <c r="F370" i="37"/>
  <c r="V370" i="37"/>
  <c r="R405" i="37"/>
  <c r="Q370" i="37"/>
  <c r="T304" i="37"/>
  <c r="R304" i="37"/>
  <c r="S304" i="37"/>
  <c r="P394" i="37"/>
  <c r="R394" i="37"/>
  <c r="N394" i="37"/>
  <c r="I394" i="37"/>
  <c r="U359" i="37"/>
  <c r="Q359" i="37"/>
  <c r="E359" i="37"/>
  <c r="C394" i="37"/>
  <c r="W359" i="37"/>
  <c r="R359" i="37"/>
  <c r="L359" i="37"/>
  <c r="J394" i="37"/>
  <c r="V359" i="37"/>
  <c r="P359" i="37"/>
  <c r="K359" i="37"/>
  <c r="F359" i="37"/>
  <c r="Q394" i="37"/>
  <c r="H394" i="37"/>
  <c r="T359" i="37"/>
  <c r="O359" i="37"/>
  <c r="D359" i="37"/>
  <c r="T293" i="37"/>
  <c r="O394" i="37"/>
  <c r="N359" i="37"/>
  <c r="H359" i="37"/>
  <c r="C359" i="37"/>
  <c r="S359" i="37"/>
  <c r="S293" i="37"/>
  <c r="Q293" i="37"/>
  <c r="R293" i="37"/>
  <c r="R309" i="37"/>
  <c r="Q309" i="37"/>
  <c r="T309" i="37"/>
  <c r="S309" i="37"/>
  <c r="Q310" i="37"/>
  <c r="T310" i="37"/>
  <c r="S310" i="37"/>
  <c r="R310" i="37"/>
  <c r="T307" i="37"/>
  <c r="S307" i="37"/>
  <c r="R307" i="37"/>
  <c r="Q307" i="37"/>
  <c r="T319" i="37"/>
  <c r="Q319" i="37"/>
  <c r="S319" i="37"/>
  <c r="R319" i="37"/>
  <c r="K671" i="22" l="1"/>
  <c r="AF549" i="22"/>
  <c r="I351" i="21"/>
  <c r="F350" i="21"/>
  <c r="G350" i="21" s="1"/>
  <c r="F157" i="21"/>
  <c r="G157" i="21" s="1"/>
  <c r="I158" i="21"/>
  <c r="F64" i="21"/>
  <c r="G64" i="21" s="1"/>
  <c r="I65" i="21"/>
  <c r="AG225" i="21"/>
  <c r="AG137" i="21"/>
  <c r="I228" i="21"/>
  <c r="F227" i="21"/>
  <c r="G227" i="21" s="1"/>
  <c r="M251" i="37"/>
  <c r="M393" i="37"/>
  <c r="M535" i="37"/>
  <c r="B637" i="22"/>
  <c r="AB637" i="22" s="1"/>
  <c r="B1057" i="22"/>
  <c r="AF986" i="22"/>
  <c r="AF885" i="22"/>
  <c r="B956" i="22"/>
  <c r="B855" i="22"/>
  <c r="AF784" i="22"/>
  <c r="K672" i="22"/>
  <c r="T784" i="22"/>
  <c r="P872" i="22" s="1"/>
  <c r="AH872" i="22" s="1"/>
  <c r="T885" i="22"/>
  <c r="P973" i="22" s="1"/>
  <c r="AH973" i="22" s="1"/>
  <c r="T986" i="22"/>
  <c r="P1074" i="22" s="1"/>
  <c r="AH1074" i="22" s="1"/>
  <c r="T549" i="22"/>
  <c r="X718" i="22" s="1"/>
  <c r="O720" i="22" s="1"/>
  <c r="K251" i="37"/>
  <c r="K535" i="37"/>
  <c r="K393" i="37"/>
  <c r="U407" i="37"/>
  <c r="U408" i="37"/>
  <c r="U266" i="37"/>
  <c r="U265" i="37"/>
  <c r="U550" i="37"/>
  <c r="U549" i="37"/>
  <c r="AG456" i="20"/>
  <c r="AF456" i="20" s="1"/>
  <c r="AC456" i="20"/>
  <c r="AB456" i="20" s="1"/>
  <c r="AG314" i="20"/>
  <c r="AF314" i="20" s="1"/>
  <c r="AC314" i="20"/>
  <c r="AB314" i="20" s="1"/>
  <c r="AG172" i="20"/>
  <c r="AF172" i="20" s="1"/>
  <c r="AC172" i="20"/>
  <c r="AA172" i="20" s="1"/>
  <c r="AG30" i="20"/>
  <c r="AF30" i="20" s="1"/>
  <c r="AC30" i="20"/>
  <c r="AA30" i="20" s="1"/>
  <c r="I680" i="22" l="1"/>
  <c r="M682" i="22"/>
  <c r="I352" i="21"/>
  <c r="F351" i="21"/>
  <c r="G351" i="21" s="1"/>
  <c r="I159" i="21"/>
  <c r="F158" i="21"/>
  <c r="G158" i="21" s="1"/>
  <c r="I66" i="21"/>
  <c r="F65" i="21"/>
  <c r="G65" i="21" s="1"/>
  <c r="AG226" i="21"/>
  <c r="AG138" i="21"/>
  <c r="F228" i="21"/>
  <c r="G228" i="21" s="1"/>
  <c r="I229" i="21"/>
  <c r="U677" i="22"/>
  <c r="AN637" i="22"/>
  <c r="I657" i="22" s="1"/>
  <c r="I637" i="22"/>
  <c r="I651" i="22" s="1"/>
  <c r="G661" i="22" s="1"/>
  <c r="AB30" i="20"/>
  <c r="AE456" i="20"/>
  <c r="AB172" i="20"/>
  <c r="AE314" i="20"/>
  <c r="B638" i="22"/>
  <c r="B645" i="22" s="1"/>
  <c r="P637" i="22"/>
  <c r="AH637" i="22"/>
  <c r="I652" i="22" s="1"/>
  <c r="G692" i="22" s="1"/>
  <c r="V637" i="22"/>
  <c r="B644" i="22"/>
  <c r="P644" i="22" s="1"/>
  <c r="AB1057" i="22"/>
  <c r="AH1057" i="22"/>
  <c r="I1072" i="22" s="1"/>
  <c r="B1058" i="22"/>
  <c r="P1057" i="22"/>
  <c r="B1064" i="22"/>
  <c r="I1057" i="22"/>
  <c r="AN1057" i="22"/>
  <c r="I1077" i="22" s="1"/>
  <c r="V1057" i="22"/>
  <c r="I956" i="22"/>
  <c r="AB956" i="22"/>
  <c r="B963" i="22"/>
  <c r="AN956" i="22"/>
  <c r="I976" i="22" s="1"/>
  <c r="B957" i="22"/>
  <c r="P956" i="22"/>
  <c r="AH956" i="22"/>
  <c r="I971" i="22" s="1"/>
  <c r="V956" i="22"/>
  <c r="AB855" i="22"/>
  <c r="AN855" i="22"/>
  <c r="I875" i="22" s="1"/>
  <c r="V855" i="22"/>
  <c r="I855" i="22"/>
  <c r="B856" i="22"/>
  <c r="AH855" i="22"/>
  <c r="I870" i="22" s="1"/>
  <c r="B862" i="22"/>
  <c r="P855" i="22"/>
  <c r="P654" i="22"/>
  <c r="R535" i="37"/>
  <c r="N535" i="37"/>
  <c r="O535" i="37" s="1"/>
  <c r="P535" i="37" s="1"/>
  <c r="Q535" i="37" s="1"/>
  <c r="R393" i="37"/>
  <c r="N393" i="37"/>
  <c r="O393" i="37" s="1"/>
  <c r="P393" i="37" s="1"/>
  <c r="Q393" i="37" s="1"/>
  <c r="N251" i="37"/>
  <c r="O251" i="37" s="1"/>
  <c r="P251" i="37" s="1"/>
  <c r="Q251" i="37" s="1"/>
  <c r="R251" i="37"/>
  <c r="AA456" i="20"/>
  <c r="AA314" i="20"/>
  <c r="AE172" i="20"/>
  <c r="AE30" i="20"/>
  <c r="AG457" i="20"/>
  <c r="AF457" i="20" s="1"/>
  <c r="AC457" i="20"/>
  <c r="AB457" i="20" s="1"/>
  <c r="AG455" i="20"/>
  <c r="AE455" i="20" s="1"/>
  <c r="AC455" i="20"/>
  <c r="AA455" i="20" s="1"/>
  <c r="AG454" i="20"/>
  <c r="AF454" i="20" s="1"/>
  <c r="AC454" i="20"/>
  <c r="AB454" i="20" s="1"/>
  <c r="AG453" i="20"/>
  <c r="AE453" i="20" s="1"/>
  <c r="AC453" i="20"/>
  <c r="AB453" i="20" s="1"/>
  <c r="AG452" i="20"/>
  <c r="AF452" i="20" s="1"/>
  <c r="AC452" i="20"/>
  <c r="AB452" i="20" s="1"/>
  <c r="AG451" i="20"/>
  <c r="AE451" i="20" s="1"/>
  <c r="AC451" i="20"/>
  <c r="AA451" i="20" s="1"/>
  <c r="AG450" i="20"/>
  <c r="AF450" i="20" s="1"/>
  <c r="AC450" i="20"/>
  <c r="AB450" i="20" s="1"/>
  <c r="AG449" i="20"/>
  <c r="AE449" i="20" s="1"/>
  <c r="AC449" i="20"/>
  <c r="AB449" i="20" s="1"/>
  <c r="AF448" i="20"/>
  <c r="AB448" i="20"/>
  <c r="AG447" i="20"/>
  <c r="AE447" i="20" s="1"/>
  <c r="AC447" i="20"/>
  <c r="AB447" i="20" s="1"/>
  <c r="AG446" i="20"/>
  <c r="AF446" i="20" s="1"/>
  <c r="AC446" i="20"/>
  <c r="AB446" i="20" s="1"/>
  <c r="AG445" i="20"/>
  <c r="AE445" i="20" s="1"/>
  <c r="AC445" i="20"/>
  <c r="AB445" i="20" s="1"/>
  <c r="AG444" i="20"/>
  <c r="AF444" i="20" s="1"/>
  <c r="AC444" i="20"/>
  <c r="AB444" i="20" s="1"/>
  <c r="AG443" i="20"/>
  <c r="AE443" i="20" s="1"/>
  <c r="AC443" i="20"/>
  <c r="AB443" i="20" s="1"/>
  <c r="AG442" i="20"/>
  <c r="AF442" i="20" s="1"/>
  <c r="AC442" i="20"/>
  <c r="AB442" i="20" s="1"/>
  <c r="AG441" i="20"/>
  <c r="AE441" i="20" s="1"/>
  <c r="AC441" i="20"/>
  <c r="AB441" i="20" s="1"/>
  <c r="AG440" i="20"/>
  <c r="AF440" i="20" s="1"/>
  <c r="AC440" i="20"/>
  <c r="AB440" i="20" s="1"/>
  <c r="AG439" i="20"/>
  <c r="AE439" i="20" s="1"/>
  <c r="AC439" i="20"/>
  <c r="AB439" i="20" s="1"/>
  <c r="AG438" i="20"/>
  <c r="AF438" i="20" s="1"/>
  <c r="AC438" i="20"/>
  <c r="AB438" i="20" s="1"/>
  <c r="AG437" i="20"/>
  <c r="AE437" i="20" s="1"/>
  <c r="AC437" i="20"/>
  <c r="AB437" i="20" s="1"/>
  <c r="AG436" i="20"/>
  <c r="AF436" i="20" s="1"/>
  <c r="AC436" i="20"/>
  <c r="AB436" i="20" s="1"/>
  <c r="AG435" i="20"/>
  <c r="AE435" i="20" s="1"/>
  <c r="AC435" i="20"/>
  <c r="AA435" i="20" s="1"/>
  <c r="AG434" i="20"/>
  <c r="AF434" i="20" s="1"/>
  <c r="AC434" i="20"/>
  <c r="AB434" i="20" s="1"/>
  <c r="AG433" i="20"/>
  <c r="AE433" i="20" s="1"/>
  <c r="AC433" i="20"/>
  <c r="AB433" i="20" s="1"/>
  <c r="AG315" i="20"/>
  <c r="AE315" i="20" s="1"/>
  <c r="AC315" i="20"/>
  <c r="AB315" i="20" s="1"/>
  <c r="AG313" i="20"/>
  <c r="AF313" i="20" s="1"/>
  <c r="AC313" i="20"/>
  <c r="AB313" i="20" s="1"/>
  <c r="AG312" i="20"/>
  <c r="AE312" i="20" s="1"/>
  <c r="AC312" i="20"/>
  <c r="AB312" i="20" s="1"/>
  <c r="AG311" i="20"/>
  <c r="AF311" i="20" s="1"/>
  <c r="AC311" i="20"/>
  <c r="AB311" i="20" s="1"/>
  <c r="AG310" i="20"/>
  <c r="AE310" i="20" s="1"/>
  <c r="AC310" i="20"/>
  <c r="AB310" i="20" s="1"/>
  <c r="AG309" i="20"/>
  <c r="AF309" i="20" s="1"/>
  <c r="AC309" i="20"/>
  <c r="AB309" i="20" s="1"/>
  <c r="AG308" i="20"/>
  <c r="AE308" i="20" s="1"/>
  <c r="AC308" i="20"/>
  <c r="AB308" i="20" s="1"/>
  <c r="AG307" i="20"/>
  <c r="AF307" i="20" s="1"/>
  <c r="AC307" i="20"/>
  <c r="AB307" i="20" s="1"/>
  <c r="AF306" i="20"/>
  <c r="AB306" i="20"/>
  <c r="AG305" i="20"/>
  <c r="AF305" i="20" s="1"/>
  <c r="AC305" i="20"/>
  <c r="AB305" i="20" s="1"/>
  <c r="AG304" i="20"/>
  <c r="AE304" i="20" s="1"/>
  <c r="AC304" i="20"/>
  <c r="AB304" i="20" s="1"/>
  <c r="AG303" i="20"/>
  <c r="AF303" i="20" s="1"/>
  <c r="AC303" i="20"/>
  <c r="AB303" i="20" s="1"/>
  <c r="AG302" i="20"/>
  <c r="AE302" i="20" s="1"/>
  <c r="AC302" i="20"/>
  <c r="AB302" i="20" s="1"/>
  <c r="AG301" i="20"/>
  <c r="AF301" i="20" s="1"/>
  <c r="AC301" i="20"/>
  <c r="AB301" i="20" s="1"/>
  <c r="AG300" i="20"/>
  <c r="AE300" i="20" s="1"/>
  <c r="AC300" i="20"/>
  <c r="AB300" i="20" s="1"/>
  <c r="AG299" i="20"/>
  <c r="AE299" i="20" s="1"/>
  <c r="AC299" i="20"/>
  <c r="AB299" i="20" s="1"/>
  <c r="AG298" i="20"/>
  <c r="AE298" i="20" s="1"/>
  <c r="AC298" i="20"/>
  <c r="AA298" i="20" s="1"/>
  <c r="AG297" i="20"/>
  <c r="AF297" i="20" s="1"/>
  <c r="AC297" i="20"/>
  <c r="AB297" i="20" s="1"/>
  <c r="AG296" i="20"/>
  <c r="AE296" i="20" s="1"/>
  <c r="AC296" i="20"/>
  <c r="AB296" i="20" s="1"/>
  <c r="AG295" i="20"/>
  <c r="AF295" i="20" s="1"/>
  <c r="AC295" i="20"/>
  <c r="AB295" i="20" s="1"/>
  <c r="AG294" i="20"/>
  <c r="AE294" i="20" s="1"/>
  <c r="AC294" i="20"/>
  <c r="AB294" i="20" s="1"/>
  <c r="AG293" i="20"/>
  <c r="AF293" i="20" s="1"/>
  <c r="AC293" i="20"/>
  <c r="AB293" i="20" s="1"/>
  <c r="AG292" i="20"/>
  <c r="AE292" i="20" s="1"/>
  <c r="AC292" i="20"/>
  <c r="AB292" i="20" s="1"/>
  <c r="AG291" i="20"/>
  <c r="AE291" i="20" s="1"/>
  <c r="AC291" i="20"/>
  <c r="AB291" i="20" s="1"/>
  <c r="AG173" i="20"/>
  <c r="AF173" i="20" s="1"/>
  <c r="AC173" i="20"/>
  <c r="AB173" i="20" s="1"/>
  <c r="AG171" i="20"/>
  <c r="AE171" i="20" s="1"/>
  <c r="AC171" i="20"/>
  <c r="AB171" i="20" s="1"/>
  <c r="AG170" i="20"/>
  <c r="AE170" i="20" s="1"/>
  <c r="AC170" i="20"/>
  <c r="AB170" i="20" s="1"/>
  <c r="AG169" i="20"/>
  <c r="AE169" i="20" s="1"/>
  <c r="AC169" i="20"/>
  <c r="AB169" i="20" s="1"/>
  <c r="AG168" i="20"/>
  <c r="AF168" i="20" s="1"/>
  <c r="AC168" i="20"/>
  <c r="AB168" i="20" s="1"/>
  <c r="AG167" i="20"/>
  <c r="AE167" i="20" s="1"/>
  <c r="AC167" i="20"/>
  <c r="AA167" i="20" s="1"/>
  <c r="AG166" i="20"/>
  <c r="AF166" i="20" s="1"/>
  <c r="AC166" i="20"/>
  <c r="AB166" i="20" s="1"/>
  <c r="AG165" i="20"/>
  <c r="AE165" i="20" s="1"/>
  <c r="AC165" i="20"/>
  <c r="AB165" i="20" s="1"/>
  <c r="AF164" i="20"/>
  <c r="AB164" i="20"/>
  <c r="AG163" i="20"/>
  <c r="AE163" i="20" s="1"/>
  <c r="AC163" i="20"/>
  <c r="AB163" i="20" s="1"/>
  <c r="AG162" i="20"/>
  <c r="AF162" i="20" s="1"/>
  <c r="AC162" i="20"/>
  <c r="AB162" i="20" s="1"/>
  <c r="AG161" i="20"/>
  <c r="AE161" i="20" s="1"/>
  <c r="AC161" i="20"/>
  <c r="AB161" i="20" s="1"/>
  <c r="AG160" i="20"/>
  <c r="AF160" i="20" s="1"/>
  <c r="AC160" i="20"/>
  <c r="AB160" i="20" s="1"/>
  <c r="AG159" i="20"/>
  <c r="AE159" i="20" s="1"/>
  <c r="AC159" i="20"/>
  <c r="AA159" i="20" s="1"/>
  <c r="AG158" i="20"/>
  <c r="AF158" i="20" s="1"/>
  <c r="AC158" i="20"/>
  <c r="AB158" i="20" s="1"/>
  <c r="AG157" i="20"/>
  <c r="AE157" i="20" s="1"/>
  <c r="AC157" i="20"/>
  <c r="AB157" i="20" s="1"/>
  <c r="AG156" i="20"/>
  <c r="AE156" i="20" s="1"/>
  <c r="AC156" i="20"/>
  <c r="AB156" i="20" s="1"/>
  <c r="AG155" i="20"/>
  <c r="AE155" i="20" s="1"/>
  <c r="AC155" i="20"/>
  <c r="AA155" i="20" s="1"/>
  <c r="AG154" i="20"/>
  <c r="AF154" i="20" s="1"/>
  <c r="AC154" i="20"/>
  <c r="AB154" i="20" s="1"/>
  <c r="AG153" i="20"/>
  <c r="AE153" i="20" s="1"/>
  <c r="AC153" i="20"/>
  <c r="AB153" i="20" s="1"/>
  <c r="AG152" i="20"/>
  <c r="AF152" i="20" s="1"/>
  <c r="AC152" i="20"/>
  <c r="AB152" i="20" s="1"/>
  <c r="AG151" i="20"/>
  <c r="AE151" i="20" s="1"/>
  <c r="AC151" i="20"/>
  <c r="AB151" i="20" s="1"/>
  <c r="AG150" i="20"/>
  <c r="AF150" i="20" s="1"/>
  <c r="AC150" i="20"/>
  <c r="AB150" i="20" s="1"/>
  <c r="AG149" i="20"/>
  <c r="AE149" i="20" s="1"/>
  <c r="AC149" i="20"/>
  <c r="AB149" i="20" s="1"/>
  <c r="AG31" i="20"/>
  <c r="AE31" i="20" s="1"/>
  <c r="AC31" i="20"/>
  <c r="AB31" i="20" s="1"/>
  <c r="AG29" i="20"/>
  <c r="AE29" i="20" s="1"/>
  <c r="AC29" i="20"/>
  <c r="AA29" i="20" s="1"/>
  <c r="AG28" i="20"/>
  <c r="AF28" i="20" s="1"/>
  <c r="AC28" i="20"/>
  <c r="AB28" i="20" s="1"/>
  <c r="AG27" i="20"/>
  <c r="AE27" i="20" s="1"/>
  <c r="AC27" i="20"/>
  <c r="AB27" i="20" s="1"/>
  <c r="AG26" i="20"/>
  <c r="AE26" i="20" s="1"/>
  <c r="AC26" i="20"/>
  <c r="AB26" i="20" s="1"/>
  <c r="AG25" i="20"/>
  <c r="AE25" i="20" s="1"/>
  <c r="AC25" i="20"/>
  <c r="AB25" i="20" s="1"/>
  <c r="AG24" i="20"/>
  <c r="AF24" i="20" s="1"/>
  <c r="AC24" i="20"/>
  <c r="AB24" i="20" s="1"/>
  <c r="AG23" i="20"/>
  <c r="AE23" i="20" s="1"/>
  <c r="AC23" i="20"/>
  <c r="AB23" i="20" s="1"/>
  <c r="AF22" i="20"/>
  <c r="AB22" i="20"/>
  <c r="AG21" i="20"/>
  <c r="AE21" i="20" s="1"/>
  <c r="AC21" i="20"/>
  <c r="AB21" i="20" s="1"/>
  <c r="AG20" i="20"/>
  <c r="AF20" i="20" s="1"/>
  <c r="AC20" i="20"/>
  <c r="AB20" i="20" s="1"/>
  <c r="AG19" i="20"/>
  <c r="AE19" i="20" s="1"/>
  <c r="AC19" i="20"/>
  <c r="AB19" i="20" s="1"/>
  <c r="AG18" i="20"/>
  <c r="AE18" i="20" s="1"/>
  <c r="AC18" i="20"/>
  <c r="AB18" i="20" s="1"/>
  <c r="AG17" i="20"/>
  <c r="AE17" i="20" s="1"/>
  <c r="AC17" i="20"/>
  <c r="AB17" i="20" s="1"/>
  <c r="AG16" i="20"/>
  <c r="AF16" i="20" s="1"/>
  <c r="AC16" i="20"/>
  <c r="AB16" i="20" s="1"/>
  <c r="AG15" i="20"/>
  <c r="AE15" i="20" s="1"/>
  <c r="AC15" i="20"/>
  <c r="AB15" i="20" s="1"/>
  <c r="AG14" i="20"/>
  <c r="AF14" i="20" s="1"/>
  <c r="AC14" i="20"/>
  <c r="AB14" i="20" s="1"/>
  <c r="AG13" i="20"/>
  <c r="AE13" i="20" s="1"/>
  <c r="AC13" i="20"/>
  <c r="AB13" i="20" s="1"/>
  <c r="AG12" i="20"/>
  <c r="AF12" i="20" s="1"/>
  <c r="AC12" i="20"/>
  <c r="AB12" i="20" s="1"/>
  <c r="AG11" i="20"/>
  <c r="AE11" i="20" s="1"/>
  <c r="AC11" i="20"/>
  <c r="AB11" i="20" s="1"/>
  <c r="AG10" i="20"/>
  <c r="AF10" i="20" s="1"/>
  <c r="AC10" i="20"/>
  <c r="AB10" i="20" s="1"/>
  <c r="AG9" i="20"/>
  <c r="AE9" i="20" s="1"/>
  <c r="AC9" i="20"/>
  <c r="AA9" i="20" s="1"/>
  <c r="AG8" i="20"/>
  <c r="AF8" i="20" s="1"/>
  <c r="AC8" i="20"/>
  <c r="AB8" i="20" s="1"/>
  <c r="AG7" i="20"/>
  <c r="AE7" i="20" s="1"/>
  <c r="AC7" i="20"/>
  <c r="AB7" i="20" s="1"/>
  <c r="I10" i="21"/>
  <c r="H10" i="21" s="1"/>
  <c r="E10" i="21"/>
  <c r="C10" i="21" s="1"/>
  <c r="I9" i="21"/>
  <c r="H9" i="21" s="1"/>
  <c r="E9" i="21"/>
  <c r="C9" i="21" s="1"/>
  <c r="I8" i="21"/>
  <c r="H8" i="21" s="1"/>
  <c r="E8" i="21"/>
  <c r="C8" i="21" s="1"/>
  <c r="I7" i="21"/>
  <c r="H7" i="21" s="1"/>
  <c r="E7" i="21"/>
  <c r="D7" i="21" s="1"/>
  <c r="I6" i="21"/>
  <c r="H6" i="21" s="1"/>
  <c r="E6" i="21"/>
  <c r="C6" i="21" s="1"/>
  <c r="I5" i="21"/>
  <c r="G5" i="21" s="1"/>
  <c r="E5" i="21"/>
  <c r="C5" i="21" s="1"/>
  <c r="I4" i="21"/>
  <c r="H4" i="21" s="1"/>
  <c r="E4" i="21"/>
  <c r="C4" i="21" s="1"/>
  <c r="I3" i="21"/>
  <c r="G3" i="21" s="1"/>
  <c r="E3" i="21"/>
  <c r="C3" i="21" s="1"/>
  <c r="I353" i="21" l="1"/>
  <c r="F352" i="21"/>
  <c r="G352" i="21" s="1"/>
  <c r="I160" i="21"/>
  <c r="F159" i="21"/>
  <c r="G159" i="21" s="1"/>
  <c r="I67" i="21"/>
  <c r="F66" i="21"/>
  <c r="G66" i="21" s="1"/>
  <c r="AG227" i="21"/>
  <c r="AG139" i="21"/>
  <c r="I230" i="21"/>
  <c r="F229" i="21"/>
  <c r="G229" i="21" s="1"/>
  <c r="P638" i="22"/>
  <c r="G7" i="21"/>
  <c r="H3" i="21"/>
  <c r="D5" i="21"/>
  <c r="D3" i="21"/>
  <c r="D4" i="21"/>
  <c r="D10" i="21"/>
  <c r="H5" i="21"/>
  <c r="D8" i="21"/>
  <c r="I644" i="22"/>
  <c r="D9" i="21"/>
  <c r="C7" i="21"/>
  <c r="G9" i="21"/>
  <c r="D6" i="21"/>
  <c r="AF439" i="20"/>
  <c r="I638" i="22"/>
  <c r="I645" i="22" s="1"/>
  <c r="AB159" i="20"/>
  <c r="AB298" i="20"/>
  <c r="AF455" i="20"/>
  <c r="AE295" i="20"/>
  <c r="AF17" i="20"/>
  <c r="AB29" i="20"/>
  <c r="AB155" i="20"/>
  <c r="AF156" i="20"/>
  <c r="AA163" i="20"/>
  <c r="AF170" i="20"/>
  <c r="AB435" i="20"/>
  <c r="AF445" i="20"/>
  <c r="AB455" i="20"/>
  <c r="AF443" i="20"/>
  <c r="AE12" i="20"/>
  <c r="AF9" i="20"/>
  <c r="AE152" i="20"/>
  <c r="AA441" i="20"/>
  <c r="AF18" i="20"/>
  <c r="AF29" i="20"/>
  <c r="AA300" i="20"/>
  <c r="AE305" i="20"/>
  <c r="AF447" i="20"/>
  <c r="AB451" i="20"/>
  <c r="AA13" i="20"/>
  <c r="AA21" i="20"/>
  <c r="AE160" i="20"/>
  <c r="AE303" i="20"/>
  <c r="AA308" i="20"/>
  <c r="AA433" i="20"/>
  <c r="AA443" i="20"/>
  <c r="AA447" i="20"/>
  <c r="AE10" i="20"/>
  <c r="AA15" i="20"/>
  <c r="AA27" i="20"/>
  <c r="AA157" i="20"/>
  <c r="AF159" i="20"/>
  <c r="AF302" i="20"/>
  <c r="AA312" i="20"/>
  <c r="AF437" i="20"/>
  <c r="AF451" i="20"/>
  <c r="AA453" i="20"/>
  <c r="AA149" i="20"/>
  <c r="AF151" i="20"/>
  <c r="AE162" i="20"/>
  <c r="AE166" i="20"/>
  <c r="AA292" i="20"/>
  <c r="AF294" i="20"/>
  <c r="AA302" i="20"/>
  <c r="AA439" i="20"/>
  <c r="AA7" i="20"/>
  <c r="AE20" i="20"/>
  <c r="AA25" i="20"/>
  <c r="AF26" i="20"/>
  <c r="AA151" i="20"/>
  <c r="AE154" i="20"/>
  <c r="AF163" i="20"/>
  <c r="AA294" i="20"/>
  <c r="AE297" i="20"/>
  <c r="AF299" i="20"/>
  <c r="AE307" i="20"/>
  <c r="AF435" i="20"/>
  <c r="AA437" i="20"/>
  <c r="AA445" i="20"/>
  <c r="AB9" i="20"/>
  <c r="AA17" i="20"/>
  <c r="AF19" i="20"/>
  <c r="AF31" i="20"/>
  <c r="AF155" i="20"/>
  <c r="AB167" i="20"/>
  <c r="AE168" i="20"/>
  <c r="AF291" i="20"/>
  <c r="AF298" i="20"/>
  <c r="AF433" i="20"/>
  <c r="AF441" i="20"/>
  <c r="AF11" i="20"/>
  <c r="AE14" i="20"/>
  <c r="AE28" i="20"/>
  <c r="AF153" i="20"/>
  <c r="AF161" i="20"/>
  <c r="AF165" i="20"/>
  <c r="AF169" i="20"/>
  <c r="AF296" i="20"/>
  <c r="AF304" i="20"/>
  <c r="AE434" i="20"/>
  <c r="AE436" i="20"/>
  <c r="AE438" i="20"/>
  <c r="AE440" i="20"/>
  <c r="AE442" i="20"/>
  <c r="AE444" i="20"/>
  <c r="AE446" i="20"/>
  <c r="AF449" i="20"/>
  <c r="AB638" i="22"/>
  <c r="AD644" i="22"/>
  <c r="AK644" i="22"/>
  <c r="G734" i="22" s="1"/>
  <c r="N739" i="22" s="1"/>
  <c r="O741" i="22" s="1"/>
  <c r="AE8" i="20"/>
  <c r="AA11" i="20"/>
  <c r="AF13" i="20"/>
  <c r="AE16" i="20"/>
  <c r="AA19" i="20"/>
  <c r="AF21" i="20"/>
  <c r="AA23" i="20"/>
  <c r="AE150" i="20"/>
  <c r="AA153" i="20"/>
  <c r="AE158" i="20"/>
  <c r="AA161" i="20"/>
  <c r="AA165" i="20"/>
  <c r="AA169" i="20"/>
  <c r="AA171" i="20"/>
  <c r="AE293" i="20"/>
  <c r="AA296" i="20"/>
  <c r="AE301" i="20"/>
  <c r="AA304" i="20"/>
  <c r="AA310" i="20"/>
  <c r="AE313" i="20"/>
  <c r="AA449" i="20"/>
  <c r="V638" i="22"/>
  <c r="AF7" i="20"/>
  <c r="AF15" i="20"/>
  <c r="AF25" i="20"/>
  <c r="AF149" i="20"/>
  <c r="AF157" i="20"/>
  <c r="AF292" i="20"/>
  <c r="AF300" i="20"/>
  <c r="AF312" i="20"/>
  <c r="AF453" i="20"/>
  <c r="W644" i="22"/>
  <c r="I1064" i="22"/>
  <c r="I1071" i="22"/>
  <c r="I1058" i="22"/>
  <c r="I1065" i="22" s="1"/>
  <c r="P1064" i="22"/>
  <c r="W1064" i="22"/>
  <c r="AD1064" i="22"/>
  <c r="AK1064" i="22"/>
  <c r="P1075" i="22" s="1"/>
  <c r="AH1075" i="22" s="1"/>
  <c r="P1058" i="22"/>
  <c r="B1065" i="22"/>
  <c r="V1058" i="22"/>
  <c r="AB1058" i="22"/>
  <c r="AK963" i="22"/>
  <c r="P974" i="22" s="1"/>
  <c r="AH974" i="22" s="1"/>
  <c r="AD963" i="22"/>
  <c r="W963" i="22"/>
  <c r="P963" i="22"/>
  <c r="B964" i="22"/>
  <c r="AB957" i="22"/>
  <c r="V957" i="22"/>
  <c r="P957" i="22"/>
  <c r="I963" i="22"/>
  <c r="I970" i="22"/>
  <c r="I957" i="22"/>
  <c r="I964" i="22" s="1"/>
  <c r="B863" i="22"/>
  <c r="V856" i="22"/>
  <c r="AB856" i="22"/>
  <c r="P856" i="22"/>
  <c r="I869" i="22"/>
  <c r="I856" i="22"/>
  <c r="I863" i="22" s="1"/>
  <c r="I862" i="22"/>
  <c r="W862" i="22"/>
  <c r="AD862" i="22"/>
  <c r="AK862" i="22"/>
  <c r="P873" i="22" s="1"/>
  <c r="AH873" i="22" s="1"/>
  <c r="P862" i="22"/>
  <c r="N669" i="22"/>
  <c r="AE665" i="22"/>
  <c r="O677" i="22" s="1"/>
  <c r="W645" i="22"/>
  <c r="AD645" i="22"/>
  <c r="AK645" i="22"/>
  <c r="G737" i="22" s="1"/>
  <c r="P645" i="22"/>
  <c r="AH654" i="22"/>
  <c r="T720" i="22"/>
  <c r="L725" i="22" s="1"/>
  <c r="T725" i="22" s="1"/>
  <c r="Q695" i="22" s="1"/>
  <c r="U701" i="22" s="1"/>
  <c r="AE450" i="20"/>
  <c r="AE452" i="20"/>
  <c r="AE454" i="20"/>
  <c r="AE457" i="20"/>
  <c r="AE309" i="20"/>
  <c r="AF315" i="20"/>
  <c r="AF308" i="20"/>
  <c r="AE311" i="20"/>
  <c r="AA315" i="20"/>
  <c r="AF310" i="20"/>
  <c r="AE173" i="20"/>
  <c r="AF171" i="20"/>
  <c r="AF167" i="20"/>
  <c r="AE24" i="20"/>
  <c r="AF23" i="20"/>
  <c r="AF27" i="20"/>
  <c r="AA434" i="20"/>
  <c r="AA436" i="20"/>
  <c r="AA438" i="20"/>
  <c r="AA440" i="20"/>
  <c r="AA442" i="20"/>
  <c r="AA444" i="20"/>
  <c r="AA446" i="20"/>
  <c r="AA450" i="20"/>
  <c r="AA452" i="20"/>
  <c r="AA454" i="20"/>
  <c r="AA457" i="20"/>
  <c r="AA291" i="20"/>
  <c r="AA293" i="20"/>
  <c r="AA295" i="20"/>
  <c r="AA297" i="20"/>
  <c r="AA299" i="20"/>
  <c r="AA301" i="20"/>
  <c r="AA303" i="20"/>
  <c r="AA305" i="20"/>
  <c r="AA307" i="20"/>
  <c r="AA309" i="20"/>
  <c r="AA311" i="20"/>
  <c r="AA313" i="20"/>
  <c r="AA150" i="20"/>
  <c r="AA152" i="20"/>
  <c r="AA154" i="20"/>
  <c r="AA156" i="20"/>
  <c r="AA158" i="20"/>
  <c r="AA160" i="20"/>
  <c r="AA162" i="20"/>
  <c r="AA166" i="20"/>
  <c r="AA168" i="20"/>
  <c r="AA170" i="20"/>
  <c r="AA173" i="20"/>
  <c r="AA8" i="20"/>
  <c r="AA10" i="20"/>
  <c r="AA12" i="20"/>
  <c r="AA14" i="20"/>
  <c r="AA16" i="20"/>
  <c r="AA18" i="20"/>
  <c r="AA20" i="20"/>
  <c r="AA24" i="20"/>
  <c r="AA26" i="20"/>
  <c r="AA28" i="20"/>
  <c r="AA31" i="20"/>
  <c r="G4" i="21"/>
  <c r="G6" i="21"/>
  <c r="G8" i="21"/>
  <c r="G10" i="21"/>
  <c r="I354" i="21" l="1"/>
  <c r="F353" i="21"/>
  <c r="G353" i="21" s="1"/>
  <c r="I161" i="21"/>
  <c r="F160" i="21"/>
  <c r="G160" i="21" s="1"/>
  <c r="I68" i="21"/>
  <c r="F67" i="21"/>
  <c r="G67" i="21" s="1"/>
  <c r="AG228" i="21"/>
  <c r="AG140" i="21"/>
  <c r="F230" i="21"/>
  <c r="G230" i="21" s="1"/>
  <c r="I231" i="21"/>
  <c r="Z549" i="22"/>
  <c r="W752" i="22" s="1"/>
  <c r="O755" i="22" s="1"/>
  <c r="P655" i="22"/>
  <c r="T741" i="22" s="1"/>
  <c r="L746" i="22" s="1"/>
  <c r="T746" i="22" s="1"/>
  <c r="V695" i="22" s="1"/>
  <c r="AA701" i="22" s="1"/>
  <c r="Z986" i="22"/>
  <c r="P1076" i="22" s="1"/>
  <c r="AH1076" i="22" s="1"/>
  <c r="AD1065" i="22"/>
  <c r="W1065" i="22"/>
  <c r="AK1065" i="22"/>
  <c r="P1065" i="22"/>
  <c r="W964" i="22"/>
  <c r="AD964" i="22"/>
  <c r="AK964" i="22"/>
  <c r="P964" i="22"/>
  <c r="Z885" i="22"/>
  <c r="P975" i="22" s="1"/>
  <c r="AH975" i="22" s="1"/>
  <c r="Z784" i="22"/>
  <c r="P874" i="22" s="1"/>
  <c r="AH874" i="22" s="1"/>
  <c r="AD863" i="22"/>
  <c r="AK863" i="22"/>
  <c r="P863" i="22"/>
  <c r="W863" i="22"/>
  <c r="I568" i="20"/>
  <c r="K301" i="21" l="1"/>
  <c r="K302" i="21" s="1"/>
  <c r="K303" i="21" s="1"/>
  <c r="K304" i="21" s="1"/>
  <c r="K305" i="21" s="1"/>
  <c r="K306" i="21" s="1"/>
  <c r="K307" i="21" s="1"/>
  <c r="K308" i="21" s="1"/>
  <c r="K309" i="21" s="1"/>
  <c r="K310" i="21" s="1"/>
  <c r="K311" i="21" s="1"/>
  <c r="K312" i="21" s="1"/>
  <c r="K313" i="21" s="1"/>
  <c r="K314" i="21" s="1"/>
  <c r="K315" i="21" s="1"/>
  <c r="K316" i="21" s="1"/>
  <c r="K317" i="21" s="1"/>
  <c r="K318" i="21" s="1"/>
  <c r="K319" i="21" s="1"/>
  <c r="K320" i="21" s="1"/>
  <c r="K321" i="21" s="1"/>
  <c r="K322" i="21" s="1"/>
  <c r="K323" i="21" s="1"/>
  <c r="K324" i="21" s="1"/>
  <c r="K325" i="21" s="1"/>
  <c r="K326" i="21" s="1"/>
  <c r="K327" i="21" s="1"/>
  <c r="K328" i="21" s="1"/>
  <c r="K329" i="21" s="1"/>
  <c r="K208" i="21"/>
  <c r="K209" i="21" s="1"/>
  <c r="K210" i="21" s="1"/>
  <c r="K115" i="2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22" i="2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I355" i="21"/>
  <c r="F354" i="21"/>
  <c r="G354" i="21" s="1"/>
  <c r="F161" i="21"/>
  <c r="G161" i="21" s="1"/>
  <c r="I162" i="21"/>
  <c r="F68" i="21"/>
  <c r="G68" i="21" s="1"/>
  <c r="I69" i="21"/>
  <c r="AG229" i="21"/>
  <c r="AG141" i="21"/>
  <c r="I232" i="21"/>
  <c r="F231" i="21"/>
  <c r="G231" i="21" s="1"/>
  <c r="P656" i="22"/>
  <c r="T755" i="22" s="1"/>
  <c r="L760" i="22" s="1"/>
  <c r="T760" i="22" s="1"/>
  <c r="AA695" i="22" s="1"/>
  <c r="AG701" i="22" s="1"/>
  <c r="AH655" i="22"/>
  <c r="M568" i="20"/>
  <c r="N568" i="20"/>
  <c r="L568" i="20"/>
  <c r="K568" i="20"/>
  <c r="J568" i="20"/>
  <c r="L583" i="20"/>
  <c r="P511" i="22" l="1"/>
  <c r="P953" i="22"/>
  <c r="P1054" i="22"/>
  <c r="P888" i="22"/>
  <c r="P641" i="22"/>
  <c r="P787" i="22"/>
  <c r="P989" i="22"/>
  <c r="P859" i="22"/>
  <c r="P634" i="22"/>
  <c r="P960" i="22"/>
  <c r="P852" i="22"/>
  <c r="P552" i="22"/>
  <c r="P1061" i="22"/>
  <c r="K81" i="21"/>
  <c r="K51" i="21"/>
  <c r="K211" i="21"/>
  <c r="AD210" i="21"/>
  <c r="K330" i="21"/>
  <c r="K360" i="21"/>
  <c r="I356" i="21"/>
  <c r="F355" i="21"/>
  <c r="G355" i="21" s="1"/>
  <c r="F162" i="21"/>
  <c r="G162" i="21" s="1"/>
  <c r="I163" i="21"/>
  <c r="F69" i="21"/>
  <c r="G69" i="21" s="1"/>
  <c r="I70" i="21"/>
  <c r="AG230" i="21"/>
  <c r="AG142" i="21"/>
  <c r="F232" i="21"/>
  <c r="G232" i="21" s="1"/>
  <c r="I233" i="21"/>
  <c r="K137" i="21"/>
  <c r="AH656" i="22"/>
  <c r="B203" i="21"/>
  <c r="B17" i="21"/>
  <c r="K17" i="21" s="1"/>
  <c r="B110" i="21"/>
  <c r="B296" i="21"/>
  <c r="B108" i="21"/>
  <c r="B15" i="21"/>
  <c r="B294" i="21"/>
  <c r="B201" i="21"/>
  <c r="B297" i="21"/>
  <c r="B204" i="21"/>
  <c r="B18" i="21"/>
  <c r="B111" i="21"/>
  <c r="F98" i="27"/>
  <c r="P9" i="22"/>
  <c r="P244" i="22"/>
  <c r="P518" i="22"/>
  <c r="P98" i="22"/>
  <c r="P309" i="22"/>
  <c r="P345" i="22"/>
  <c r="F56" i="11"/>
  <c r="P316" i="22"/>
  <c r="P417" i="22"/>
  <c r="D9" i="3"/>
  <c r="F55" i="27"/>
  <c r="F100" i="11"/>
  <c r="P446" i="22"/>
  <c r="F12" i="27"/>
  <c r="P410" i="22"/>
  <c r="D207" i="3"/>
  <c r="S583" i="20"/>
  <c r="O583" i="20"/>
  <c r="R583" i="20"/>
  <c r="T583" i="20" s="1"/>
  <c r="N583" i="20"/>
  <c r="P583" i="20" s="1"/>
  <c r="F141" i="27"/>
  <c r="L584" i="20"/>
  <c r="P91" i="22"/>
  <c r="D75" i="3"/>
  <c r="F12" i="11"/>
  <c r="D141" i="3"/>
  <c r="F144" i="11"/>
  <c r="F150" i="26"/>
  <c r="F104" i="26"/>
  <c r="F58" i="26"/>
  <c r="F12" i="26"/>
  <c r="B494" i="20"/>
  <c r="B463" i="20"/>
  <c r="B462" i="20"/>
  <c r="D462" i="20" s="1"/>
  <c r="B461" i="20"/>
  <c r="D461" i="20" s="1"/>
  <c r="B460" i="20"/>
  <c r="B459" i="20"/>
  <c r="D459" i="20" s="1"/>
  <c r="B458" i="20"/>
  <c r="D458" i="20" s="1"/>
  <c r="B457" i="20"/>
  <c r="D457" i="20" s="1"/>
  <c r="B456" i="20"/>
  <c r="D456" i="20" s="1"/>
  <c r="B455" i="20"/>
  <c r="D455" i="20" s="1"/>
  <c r="B454" i="20"/>
  <c r="D454" i="20" s="1"/>
  <c r="B453" i="20"/>
  <c r="D453" i="20" s="1"/>
  <c r="B452" i="20"/>
  <c r="B451" i="20"/>
  <c r="B450" i="20"/>
  <c r="D450" i="20" s="1"/>
  <c r="B449" i="20"/>
  <c r="B448" i="20"/>
  <c r="D448" i="20" s="1"/>
  <c r="B447" i="20"/>
  <c r="D447" i="20" s="1"/>
  <c r="B446" i="20"/>
  <c r="D446" i="20" s="1"/>
  <c r="B445" i="20"/>
  <c r="D445" i="20" s="1"/>
  <c r="B444" i="20"/>
  <c r="B443" i="20"/>
  <c r="D443" i="20" s="1"/>
  <c r="B442" i="20"/>
  <c r="B441" i="20"/>
  <c r="B440" i="20"/>
  <c r="D440" i="20" s="1"/>
  <c r="B439" i="20"/>
  <c r="B438" i="20"/>
  <c r="B437" i="20"/>
  <c r="B436" i="20"/>
  <c r="B435" i="20"/>
  <c r="J429" i="20"/>
  <c r="U586" i="20" s="1"/>
  <c r="V586" i="20" s="1"/>
  <c r="E429" i="20"/>
  <c r="B352" i="20"/>
  <c r="D352" i="20" s="1"/>
  <c r="B321" i="20"/>
  <c r="B320" i="20"/>
  <c r="D320" i="20" s="1"/>
  <c r="B319" i="20"/>
  <c r="B318" i="20"/>
  <c r="B317" i="20"/>
  <c r="B316" i="20"/>
  <c r="B315" i="20"/>
  <c r="B314" i="20"/>
  <c r="D314" i="20" s="1"/>
  <c r="B313" i="20"/>
  <c r="D313" i="20" s="1"/>
  <c r="B312" i="20"/>
  <c r="B311" i="20"/>
  <c r="B310" i="20"/>
  <c r="B309" i="20"/>
  <c r="B308" i="20"/>
  <c r="D308" i="20" s="1"/>
  <c r="B307" i="20"/>
  <c r="B306" i="20"/>
  <c r="D306" i="20" s="1"/>
  <c r="B305" i="20"/>
  <c r="D305" i="20" s="1"/>
  <c r="B304" i="20"/>
  <c r="B303" i="20"/>
  <c r="B302" i="20"/>
  <c r="D302" i="20" s="1"/>
  <c r="B301" i="20"/>
  <c r="B300" i="20"/>
  <c r="B299" i="20"/>
  <c r="D299" i="20" s="1"/>
  <c r="B298" i="20"/>
  <c r="D298" i="20" s="1"/>
  <c r="B297" i="20"/>
  <c r="D297" i="20" s="1"/>
  <c r="B296" i="20"/>
  <c r="B295" i="20"/>
  <c r="D295" i="20" s="1"/>
  <c r="B294" i="20"/>
  <c r="D294" i="20" s="1"/>
  <c r="B293" i="20"/>
  <c r="G292" i="20"/>
  <c r="H292" i="20" s="1"/>
  <c r="J287" i="20"/>
  <c r="U585" i="20" s="1"/>
  <c r="V585" i="20" s="1"/>
  <c r="E287" i="20"/>
  <c r="B179" i="20"/>
  <c r="D179" i="20" s="1"/>
  <c r="B178" i="20"/>
  <c r="B177" i="20"/>
  <c r="B176" i="20"/>
  <c r="D176" i="20" s="1"/>
  <c r="B175" i="20"/>
  <c r="D175" i="20" s="1"/>
  <c r="B174" i="20"/>
  <c r="D174" i="20" s="1"/>
  <c r="B173" i="20"/>
  <c r="B172" i="20"/>
  <c r="D172" i="20" s="1"/>
  <c r="B171" i="20"/>
  <c r="D171" i="20" s="1"/>
  <c r="B170" i="20"/>
  <c r="B169" i="20"/>
  <c r="B168" i="20"/>
  <c r="D168" i="20" s="1"/>
  <c r="B167" i="20"/>
  <c r="D167" i="20" s="1"/>
  <c r="B166" i="20"/>
  <c r="D166" i="20" s="1"/>
  <c r="B165" i="20"/>
  <c r="D165" i="20" s="1"/>
  <c r="B164" i="20"/>
  <c r="B163" i="20"/>
  <c r="B162" i="20"/>
  <c r="D162" i="20" s="1"/>
  <c r="B161" i="20"/>
  <c r="D161" i="20" s="1"/>
  <c r="B160" i="20"/>
  <c r="B159" i="20"/>
  <c r="D159" i="20" s="1"/>
  <c r="B158" i="20"/>
  <c r="D158" i="20" s="1"/>
  <c r="B157" i="20"/>
  <c r="D157" i="20" s="1"/>
  <c r="B156" i="20"/>
  <c r="D156" i="20" s="1"/>
  <c r="B155" i="20"/>
  <c r="B154" i="20"/>
  <c r="D154" i="20" s="1"/>
  <c r="B153" i="20"/>
  <c r="B152" i="20"/>
  <c r="B151" i="20"/>
  <c r="D151" i="20" s="1"/>
  <c r="G150" i="20"/>
  <c r="H150" i="20" s="1"/>
  <c r="J145" i="20"/>
  <c r="U584" i="20" s="1"/>
  <c r="V584" i="20" s="1"/>
  <c r="E145" i="20"/>
  <c r="B68" i="20"/>
  <c r="D68" i="20" s="1"/>
  <c r="B37" i="20"/>
  <c r="D37" i="20" s="1"/>
  <c r="B36" i="20"/>
  <c r="D36" i="20" s="1"/>
  <c r="B35" i="20"/>
  <c r="D35" i="20" s="1"/>
  <c r="B34" i="20"/>
  <c r="D34" i="20" s="1"/>
  <c r="B33" i="20"/>
  <c r="D33" i="20" s="1"/>
  <c r="B32" i="20"/>
  <c r="D32" i="20" s="1"/>
  <c r="B31" i="20"/>
  <c r="D31" i="20" s="1"/>
  <c r="B30" i="20"/>
  <c r="D30" i="20" s="1"/>
  <c r="B29" i="20"/>
  <c r="D29" i="20" s="1"/>
  <c r="B28" i="20"/>
  <c r="D28" i="20" s="1"/>
  <c r="B27" i="20"/>
  <c r="D27" i="20" s="1"/>
  <c r="B26" i="20"/>
  <c r="D26" i="20" s="1"/>
  <c r="B25" i="20"/>
  <c r="D25" i="20" s="1"/>
  <c r="B24" i="20"/>
  <c r="D24" i="20" s="1"/>
  <c r="B23" i="20"/>
  <c r="D23" i="20" s="1"/>
  <c r="B22" i="20"/>
  <c r="D22" i="20" s="1"/>
  <c r="B21" i="20"/>
  <c r="D21" i="20" s="1"/>
  <c r="B20" i="20"/>
  <c r="D20" i="20" s="1"/>
  <c r="B19" i="20"/>
  <c r="D19" i="20" s="1"/>
  <c r="B18" i="20"/>
  <c r="D18" i="20" s="1"/>
  <c r="B17" i="20"/>
  <c r="D17" i="20" s="1"/>
  <c r="B16" i="20"/>
  <c r="D16" i="20" s="1"/>
  <c r="B15" i="20"/>
  <c r="D15" i="20" s="1"/>
  <c r="B14" i="20"/>
  <c r="D14" i="20" s="1"/>
  <c r="B13" i="20"/>
  <c r="D13" i="20" s="1"/>
  <c r="B12" i="20"/>
  <c r="D12" i="20" s="1"/>
  <c r="B11" i="20"/>
  <c r="D11" i="20" s="1"/>
  <c r="B10" i="20"/>
  <c r="D10" i="20" s="1"/>
  <c r="B9" i="20"/>
  <c r="D9" i="20" s="1"/>
  <c r="G8" i="20"/>
  <c r="H8" i="20" s="1"/>
  <c r="J3" i="20"/>
  <c r="U583" i="20" s="1"/>
  <c r="V583" i="20" s="1"/>
  <c r="E3" i="20"/>
  <c r="B565" i="20"/>
  <c r="B514" i="20"/>
  <c r="B549" i="20" s="1"/>
  <c r="B513" i="20"/>
  <c r="B548" i="20" s="1"/>
  <c r="B512" i="20"/>
  <c r="B547" i="20" s="1"/>
  <c r="B511" i="20"/>
  <c r="B546" i="20" s="1"/>
  <c r="B510" i="20"/>
  <c r="B545" i="20" s="1"/>
  <c r="B509" i="20"/>
  <c r="B544" i="20" s="1"/>
  <c r="B508" i="20"/>
  <c r="B543" i="20" s="1"/>
  <c r="B507" i="20"/>
  <c r="B542" i="20" s="1"/>
  <c r="B506" i="20"/>
  <c r="B541" i="20" s="1"/>
  <c r="B505" i="20"/>
  <c r="B540" i="20" s="1"/>
  <c r="B504" i="20"/>
  <c r="B539" i="20" s="1"/>
  <c r="B503" i="20"/>
  <c r="B538" i="20" s="1"/>
  <c r="B502" i="20"/>
  <c r="B537" i="20" s="1"/>
  <c r="B501" i="20"/>
  <c r="B536" i="20" s="1"/>
  <c r="B372" i="20"/>
  <c r="B407" i="20" s="1"/>
  <c r="B371" i="20"/>
  <c r="B406" i="20" s="1"/>
  <c r="B370" i="20"/>
  <c r="B405" i="20" s="1"/>
  <c r="B369" i="20"/>
  <c r="B404" i="20" s="1"/>
  <c r="B368" i="20"/>
  <c r="B403" i="20" s="1"/>
  <c r="B367" i="20"/>
  <c r="B402" i="20" s="1"/>
  <c r="B366" i="20"/>
  <c r="B401" i="20" s="1"/>
  <c r="B365" i="20"/>
  <c r="B400" i="20" s="1"/>
  <c r="B364" i="20"/>
  <c r="B399" i="20" s="1"/>
  <c r="B363" i="20"/>
  <c r="B398" i="20" s="1"/>
  <c r="B362" i="20"/>
  <c r="B397" i="20" s="1"/>
  <c r="B361" i="20"/>
  <c r="B396" i="20" s="1"/>
  <c r="B360" i="20"/>
  <c r="B395" i="20" s="1"/>
  <c r="B359" i="20"/>
  <c r="B394" i="20" s="1"/>
  <c r="B230" i="20"/>
  <c r="B265" i="20" s="1"/>
  <c r="B229" i="20"/>
  <c r="B264" i="20" s="1"/>
  <c r="B228" i="20"/>
  <c r="B263" i="20" s="1"/>
  <c r="B227" i="20"/>
  <c r="B262" i="20" s="1"/>
  <c r="B226" i="20"/>
  <c r="B261" i="20" s="1"/>
  <c r="B225" i="20"/>
  <c r="B260" i="20" s="1"/>
  <c r="B224" i="20"/>
  <c r="B259" i="20" s="1"/>
  <c r="B223" i="20"/>
  <c r="B258" i="20" s="1"/>
  <c r="B222" i="20"/>
  <c r="B257" i="20" s="1"/>
  <c r="B221" i="20"/>
  <c r="B256" i="20" s="1"/>
  <c r="B220" i="20"/>
  <c r="B255" i="20" s="1"/>
  <c r="B219" i="20"/>
  <c r="B254" i="20" s="1"/>
  <c r="B218" i="20"/>
  <c r="B253" i="20" s="1"/>
  <c r="B217" i="20"/>
  <c r="B252" i="20" s="1"/>
  <c r="B88" i="20"/>
  <c r="B123" i="20" s="1"/>
  <c r="B87" i="20"/>
  <c r="B122" i="20" s="1"/>
  <c r="B86" i="20"/>
  <c r="B121" i="20" s="1"/>
  <c r="B85" i="20"/>
  <c r="B120" i="20" s="1"/>
  <c r="B84" i="20"/>
  <c r="B119" i="20" s="1"/>
  <c r="B83" i="20"/>
  <c r="B118" i="20" s="1"/>
  <c r="B82" i="20"/>
  <c r="B117" i="20" s="1"/>
  <c r="B81" i="20"/>
  <c r="B116" i="20" s="1"/>
  <c r="B80" i="20"/>
  <c r="B115" i="20" s="1"/>
  <c r="B79" i="20"/>
  <c r="B114" i="20" s="1"/>
  <c r="B78" i="20"/>
  <c r="B113" i="20" s="1"/>
  <c r="B77" i="20"/>
  <c r="B112" i="20" s="1"/>
  <c r="B76" i="20"/>
  <c r="B111" i="20" s="1"/>
  <c r="B75" i="20"/>
  <c r="B110" i="20" s="1"/>
  <c r="AD211" i="21" l="1"/>
  <c r="K212" i="21"/>
  <c r="AD51" i="21"/>
  <c r="H51" i="21" s="1"/>
  <c r="K52" i="21"/>
  <c r="AD330" i="21"/>
  <c r="H330" i="21" s="1"/>
  <c r="K331" i="21"/>
  <c r="I357" i="21"/>
  <c r="F356" i="21"/>
  <c r="G356" i="21" s="1"/>
  <c r="I164" i="21"/>
  <c r="F163" i="21"/>
  <c r="G163" i="21" s="1"/>
  <c r="I71" i="21"/>
  <c r="F70" i="21"/>
  <c r="G70" i="21" s="1"/>
  <c r="E153" i="20"/>
  <c r="D153" i="20"/>
  <c r="E169" i="20"/>
  <c r="D169" i="20"/>
  <c r="E173" i="20"/>
  <c r="D173" i="20"/>
  <c r="J177" i="20"/>
  <c r="D177" i="20"/>
  <c r="J310" i="20"/>
  <c r="D310" i="20"/>
  <c r="E318" i="20"/>
  <c r="D318" i="20"/>
  <c r="E436" i="20"/>
  <c r="D436" i="20"/>
  <c r="E444" i="20"/>
  <c r="D444" i="20"/>
  <c r="J452" i="20"/>
  <c r="D452" i="20"/>
  <c r="E460" i="20"/>
  <c r="D460" i="20"/>
  <c r="J494" i="20"/>
  <c r="D494" i="20"/>
  <c r="E170" i="20"/>
  <c r="D170" i="20"/>
  <c r="K178" i="20"/>
  <c r="D178" i="20"/>
  <c r="E303" i="20"/>
  <c r="D303" i="20"/>
  <c r="E307" i="20"/>
  <c r="D307" i="20"/>
  <c r="E311" i="20"/>
  <c r="D311" i="20"/>
  <c r="E315" i="20"/>
  <c r="D315" i="20"/>
  <c r="E319" i="20"/>
  <c r="D319" i="20"/>
  <c r="E437" i="20"/>
  <c r="D437" i="20"/>
  <c r="E441" i="20"/>
  <c r="D441" i="20"/>
  <c r="J449" i="20"/>
  <c r="D449" i="20"/>
  <c r="J155" i="20"/>
  <c r="D155" i="20"/>
  <c r="E163" i="20"/>
  <c r="D163" i="20"/>
  <c r="J296" i="20"/>
  <c r="D296" i="20"/>
  <c r="L300" i="20"/>
  <c r="D300" i="20"/>
  <c r="J304" i="20"/>
  <c r="D304" i="20"/>
  <c r="J312" i="20"/>
  <c r="D312" i="20"/>
  <c r="E316" i="20"/>
  <c r="D316" i="20"/>
  <c r="E438" i="20"/>
  <c r="D438" i="20"/>
  <c r="L442" i="20"/>
  <c r="D442" i="20"/>
  <c r="E152" i="20"/>
  <c r="D152" i="20"/>
  <c r="E160" i="20"/>
  <c r="D160" i="20"/>
  <c r="K164" i="20"/>
  <c r="D164" i="20"/>
  <c r="E293" i="20"/>
  <c r="D293" i="20"/>
  <c r="E301" i="20"/>
  <c r="D301" i="20"/>
  <c r="E309" i="20"/>
  <c r="D309" i="20"/>
  <c r="E317" i="20"/>
  <c r="D317" i="20"/>
  <c r="E321" i="20"/>
  <c r="D321" i="20"/>
  <c r="L435" i="20"/>
  <c r="D435" i="20"/>
  <c r="E439" i="20"/>
  <c r="D439" i="20"/>
  <c r="E451" i="20"/>
  <c r="D451" i="20"/>
  <c r="K463" i="20"/>
  <c r="D463" i="20"/>
  <c r="AG231" i="21"/>
  <c r="AG143" i="21"/>
  <c r="AG144" i="21" s="1"/>
  <c r="AG145" i="21" s="1"/>
  <c r="AG146" i="21" s="1"/>
  <c r="AG147" i="21" s="1"/>
  <c r="AG148" i="21" s="1"/>
  <c r="AG149" i="21" s="1"/>
  <c r="AG150" i="21" s="1"/>
  <c r="AG151" i="21" s="1"/>
  <c r="AG152" i="21" s="1"/>
  <c r="AG153" i="21" s="1"/>
  <c r="AG154" i="21" s="1"/>
  <c r="AG155" i="21" s="1"/>
  <c r="AG156" i="21" s="1"/>
  <c r="AG157" i="21" s="1"/>
  <c r="AG158" i="21" s="1"/>
  <c r="AG159" i="21" s="1"/>
  <c r="AG160" i="21" s="1"/>
  <c r="AG161" i="21" s="1"/>
  <c r="AG162" i="21" s="1"/>
  <c r="AG163" i="21" s="1"/>
  <c r="AG164" i="21" s="1"/>
  <c r="AG165" i="21" s="1"/>
  <c r="AG166" i="21" s="1"/>
  <c r="AG167" i="21" s="1"/>
  <c r="AG168" i="21" s="1"/>
  <c r="AG169" i="21" s="1"/>
  <c r="AG170" i="21" s="1"/>
  <c r="AG171" i="21" s="1"/>
  <c r="AG172" i="21" s="1"/>
  <c r="AG173" i="21" s="1"/>
  <c r="I234" i="21"/>
  <c r="F233" i="21"/>
  <c r="G233" i="21" s="1"/>
  <c r="K138" i="21"/>
  <c r="O22" i="2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F24" i="20"/>
  <c r="L28" i="20"/>
  <c r="L32" i="20"/>
  <c r="E36" i="20"/>
  <c r="K9" i="20"/>
  <c r="E13" i="20"/>
  <c r="J17" i="20"/>
  <c r="E21" i="20"/>
  <c r="L25" i="20"/>
  <c r="E29" i="20"/>
  <c r="J37" i="20"/>
  <c r="E10" i="20"/>
  <c r="K14" i="20"/>
  <c r="E18" i="20"/>
  <c r="K34" i="20"/>
  <c r="L15" i="20"/>
  <c r="E27" i="20"/>
  <c r="E31" i="20"/>
  <c r="K35" i="20"/>
  <c r="E151" i="20"/>
  <c r="A50" i="11"/>
  <c r="A90" i="11" s="1"/>
  <c r="K37" i="20"/>
  <c r="K21" i="20"/>
  <c r="P577" i="20"/>
  <c r="S584" i="20"/>
  <c r="R584" i="20"/>
  <c r="T584" i="20" s="1"/>
  <c r="N584" i="20"/>
  <c r="P584" i="20" s="1"/>
  <c r="O584" i="20"/>
  <c r="L24" i="20"/>
  <c r="K28" i="20"/>
  <c r="K173" i="20"/>
  <c r="L585" i="20"/>
  <c r="J315" i="20"/>
  <c r="J460" i="20"/>
  <c r="L21" i="20"/>
  <c r="L29" i="20"/>
  <c r="L494" i="20"/>
  <c r="L315" i="20"/>
  <c r="K24" i="20"/>
  <c r="L153" i="20"/>
  <c r="K318" i="20"/>
  <c r="K13" i="20"/>
  <c r="L307" i="20"/>
  <c r="K10" i="20"/>
  <c r="K300" i="20"/>
  <c r="L437" i="20"/>
  <c r="H16" i="20"/>
  <c r="E16" i="20"/>
  <c r="H26" i="20"/>
  <c r="E26" i="20"/>
  <c r="H159" i="20"/>
  <c r="E159" i="20"/>
  <c r="L179" i="20"/>
  <c r="E179" i="20"/>
  <c r="G458" i="20"/>
  <c r="I458" i="20" s="1"/>
  <c r="E458" i="20"/>
  <c r="J159" i="20"/>
  <c r="J321" i="20"/>
  <c r="L438" i="20"/>
  <c r="H14" i="20"/>
  <c r="E14" i="20"/>
  <c r="H21" i="20"/>
  <c r="H28" i="20"/>
  <c r="E28" i="20"/>
  <c r="H32" i="20"/>
  <c r="E32" i="20"/>
  <c r="F157" i="20"/>
  <c r="E157" i="20"/>
  <c r="J161" i="20"/>
  <c r="E161" i="20"/>
  <c r="G165" i="20"/>
  <c r="I165" i="20" s="1"/>
  <c r="E165" i="20"/>
  <c r="G177" i="20"/>
  <c r="I177" i="20" s="1"/>
  <c r="E177" i="20"/>
  <c r="G294" i="20"/>
  <c r="I294" i="20" s="1"/>
  <c r="E294" i="20"/>
  <c r="G298" i="20"/>
  <c r="I298" i="20" s="1"/>
  <c r="E298" i="20"/>
  <c r="G302" i="20"/>
  <c r="I302" i="20" s="1"/>
  <c r="E302" i="20"/>
  <c r="G306" i="20"/>
  <c r="I306" i="20" s="1"/>
  <c r="E306" i="20"/>
  <c r="G310" i="20"/>
  <c r="I310" i="20" s="1"/>
  <c r="E310" i="20"/>
  <c r="G314" i="20"/>
  <c r="I314" i="20" s="1"/>
  <c r="E314" i="20"/>
  <c r="G352" i="20"/>
  <c r="I352" i="20" s="1"/>
  <c r="E352" i="20"/>
  <c r="G435" i="20"/>
  <c r="I435" i="20" s="1"/>
  <c r="E435" i="20"/>
  <c r="G443" i="20"/>
  <c r="I443" i="20" s="1"/>
  <c r="E443" i="20"/>
  <c r="G447" i="20"/>
  <c r="I447" i="20" s="1"/>
  <c r="E447" i="20"/>
  <c r="G455" i="20"/>
  <c r="I455" i="20" s="1"/>
  <c r="E455" i="20"/>
  <c r="G459" i="20"/>
  <c r="I459" i="20" s="1"/>
  <c r="E459" i="20"/>
  <c r="G463" i="20"/>
  <c r="I463" i="20" s="1"/>
  <c r="E463" i="20"/>
  <c r="H12" i="20"/>
  <c r="E12" i="20"/>
  <c r="H20" i="20"/>
  <c r="E20" i="20"/>
  <c r="F23" i="20"/>
  <c r="E23" i="20"/>
  <c r="H30" i="20"/>
  <c r="E30" i="20"/>
  <c r="H34" i="20"/>
  <c r="E34" i="20"/>
  <c r="H68" i="20"/>
  <c r="E68" i="20"/>
  <c r="F155" i="20"/>
  <c r="E155" i="20"/>
  <c r="G167" i="20"/>
  <c r="I167" i="20" s="1"/>
  <c r="E167" i="20"/>
  <c r="G171" i="20"/>
  <c r="I171" i="20" s="1"/>
  <c r="E171" i="20"/>
  <c r="G175" i="20"/>
  <c r="I175" i="20" s="1"/>
  <c r="E175" i="20"/>
  <c r="G296" i="20"/>
  <c r="I296" i="20" s="1"/>
  <c r="E296" i="20"/>
  <c r="G300" i="20"/>
  <c r="I300" i="20" s="1"/>
  <c r="E300" i="20"/>
  <c r="G304" i="20"/>
  <c r="I304" i="20" s="1"/>
  <c r="E304" i="20"/>
  <c r="G308" i="20"/>
  <c r="I308" i="20" s="1"/>
  <c r="E308" i="20"/>
  <c r="G312" i="20"/>
  <c r="I312" i="20" s="1"/>
  <c r="E312" i="20"/>
  <c r="G320" i="20"/>
  <c r="I320" i="20" s="1"/>
  <c r="E320" i="20"/>
  <c r="G445" i="20"/>
  <c r="I445" i="20" s="1"/>
  <c r="E445" i="20"/>
  <c r="G449" i="20"/>
  <c r="I449" i="20" s="1"/>
  <c r="E449" i="20"/>
  <c r="G453" i="20"/>
  <c r="I453" i="20" s="1"/>
  <c r="E453" i="20"/>
  <c r="G457" i="20"/>
  <c r="I457" i="20" s="1"/>
  <c r="E457" i="20"/>
  <c r="G461" i="20"/>
  <c r="I461" i="20" s="1"/>
  <c r="E461" i="20"/>
  <c r="L155" i="20"/>
  <c r="K296" i="20"/>
  <c r="J300" i="20"/>
  <c r="L445" i="20"/>
  <c r="J461" i="20"/>
  <c r="F9" i="20"/>
  <c r="E9" i="20"/>
  <c r="F17" i="20"/>
  <c r="E17" i="20"/>
  <c r="H24" i="20"/>
  <c r="E24" i="20"/>
  <c r="F35" i="20"/>
  <c r="E35" i="20"/>
  <c r="K156" i="20"/>
  <c r="E156" i="20"/>
  <c r="F164" i="20"/>
  <c r="E164" i="20"/>
  <c r="L168" i="20"/>
  <c r="E168" i="20"/>
  <c r="G172" i="20"/>
  <c r="I172" i="20" s="1"/>
  <c r="E172" i="20"/>
  <c r="L176" i="20"/>
  <c r="E176" i="20"/>
  <c r="G297" i="20"/>
  <c r="I297" i="20" s="1"/>
  <c r="E297" i="20"/>
  <c r="G305" i="20"/>
  <c r="I305" i="20" s="1"/>
  <c r="E305" i="20"/>
  <c r="G313" i="20"/>
  <c r="I313" i="20" s="1"/>
  <c r="E313" i="20"/>
  <c r="G442" i="20"/>
  <c r="I442" i="20" s="1"/>
  <c r="E442" i="20"/>
  <c r="L446" i="20"/>
  <c r="E446" i="20"/>
  <c r="G450" i="20"/>
  <c r="I450" i="20" s="1"/>
  <c r="E450" i="20"/>
  <c r="G454" i="20"/>
  <c r="I454" i="20" s="1"/>
  <c r="E454" i="20"/>
  <c r="G462" i="20"/>
  <c r="I462" i="20" s="1"/>
  <c r="E462" i="20"/>
  <c r="J9" i="20"/>
  <c r="J13" i="20"/>
  <c r="L17" i="20"/>
  <c r="K20" i="20"/>
  <c r="L35" i="20"/>
  <c r="L9" i="20"/>
  <c r="K27" i="20"/>
  <c r="K175" i="20"/>
  <c r="L296" i="20"/>
  <c r="F11" i="20"/>
  <c r="E11" i="20"/>
  <c r="F15" i="20"/>
  <c r="E15" i="20"/>
  <c r="F19" i="20"/>
  <c r="E19" i="20"/>
  <c r="H22" i="20"/>
  <c r="E22" i="20"/>
  <c r="F25" i="20"/>
  <c r="E25" i="20"/>
  <c r="K33" i="20"/>
  <c r="E33" i="20"/>
  <c r="F37" i="20"/>
  <c r="E37" i="20"/>
  <c r="G154" i="20"/>
  <c r="I154" i="20" s="1"/>
  <c r="E154" i="20"/>
  <c r="G158" i="20"/>
  <c r="I158" i="20" s="1"/>
  <c r="E158" i="20"/>
  <c r="L162" i="20"/>
  <c r="E162" i="20"/>
  <c r="F166" i="20"/>
  <c r="E166" i="20"/>
  <c r="F174" i="20"/>
  <c r="E174" i="20"/>
  <c r="G178" i="20"/>
  <c r="I178" i="20" s="1"/>
  <c r="E178" i="20"/>
  <c r="G295" i="20"/>
  <c r="I295" i="20" s="1"/>
  <c r="E295" i="20"/>
  <c r="J299" i="20"/>
  <c r="E299" i="20"/>
  <c r="H440" i="20"/>
  <c r="E440" i="20"/>
  <c r="G448" i="20"/>
  <c r="I448" i="20" s="1"/>
  <c r="E448" i="20"/>
  <c r="G452" i="20"/>
  <c r="I452" i="20" s="1"/>
  <c r="E452" i="20"/>
  <c r="G456" i="20"/>
  <c r="I456" i="20" s="1"/>
  <c r="E456" i="20"/>
  <c r="G494" i="20"/>
  <c r="I494" i="20" s="1"/>
  <c r="E494" i="20"/>
  <c r="L159" i="20"/>
  <c r="J167" i="20"/>
  <c r="J175" i="20"/>
  <c r="L310" i="20"/>
  <c r="F440" i="20"/>
  <c r="K23" i="20"/>
  <c r="J171" i="20"/>
  <c r="L175" i="20"/>
  <c r="J298" i="20"/>
  <c r="J320" i="20"/>
  <c r="J440" i="20"/>
  <c r="F154" i="20"/>
  <c r="L23" i="20"/>
  <c r="K159" i="20"/>
  <c r="K310" i="20"/>
  <c r="K458" i="20"/>
  <c r="J157" i="20"/>
  <c r="K305" i="20"/>
  <c r="J314" i="20"/>
  <c r="L452" i="20"/>
  <c r="K459" i="20"/>
  <c r="K11" i="20"/>
  <c r="L299" i="20"/>
  <c r="J302" i="20"/>
  <c r="K455" i="20"/>
  <c r="L459" i="20"/>
  <c r="K317" i="20"/>
  <c r="L11" i="20"/>
  <c r="K15" i="20"/>
  <c r="K19" i="20"/>
  <c r="J25" i="20"/>
  <c r="J165" i="20"/>
  <c r="K452" i="20"/>
  <c r="L455" i="20"/>
  <c r="H18" i="20"/>
  <c r="K18" i="20"/>
  <c r="F31" i="20"/>
  <c r="L31" i="20"/>
  <c r="H36" i="20"/>
  <c r="K36" i="20"/>
  <c r="F151" i="20"/>
  <c r="L151" i="20"/>
  <c r="G163" i="20"/>
  <c r="I163" i="20" s="1"/>
  <c r="L163" i="20"/>
  <c r="K170" i="20"/>
  <c r="F170" i="20"/>
  <c r="G316" i="20"/>
  <c r="I316" i="20" s="1"/>
  <c r="J316" i="20"/>
  <c r="G439" i="20"/>
  <c r="I439" i="20" s="1"/>
  <c r="L439" i="20"/>
  <c r="G441" i="20"/>
  <c r="I441" i="20" s="1"/>
  <c r="J441" i="20"/>
  <c r="G444" i="20"/>
  <c r="I444" i="20" s="1"/>
  <c r="J444" i="20"/>
  <c r="K31" i="20"/>
  <c r="K151" i="20"/>
  <c r="F13" i="20"/>
  <c r="L13" i="20"/>
  <c r="F29" i="20"/>
  <c r="J29" i="20"/>
  <c r="H29" i="20"/>
  <c r="F36" i="20"/>
  <c r="G152" i="20"/>
  <c r="I152" i="20" s="1"/>
  <c r="F152" i="20"/>
  <c r="L303" i="20"/>
  <c r="G303" i="20"/>
  <c r="I303" i="20" s="1"/>
  <c r="L311" i="20"/>
  <c r="G437" i="20"/>
  <c r="I437" i="20" s="1"/>
  <c r="J437" i="20"/>
  <c r="L19" i="20"/>
  <c r="J151" i="20"/>
  <c r="K163" i="20"/>
  <c r="J303" i="20"/>
  <c r="J311" i="20"/>
  <c r="H10" i="20"/>
  <c r="L10" i="20"/>
  <c r="H13" i="20"/>
  <c r="F16" i="20"/>
  <c r="F34" i="20"/>
  <c r="F153" i="20"/>
  <c r="J153" i="20"/>
  <c r="K153" i="20"/>
  <c r="G161" i="20"/>
  <c r="I161" i="20" s="1"/>
  <c r="K161" i="20"/>
  <c r="G179" i="20"/>
  <c r="I179" i="20" s="1"/>
  <c r="J179" i="20"/>
  <c r="K179" i="20"/>
  <c r="J307" i="20"/>
  <c r="F309" i="20"/>
  <c r="G318" i="20"/>
  <c r="I318" i="20" s="1"/>
  <c r="L318" i="20"/>
  <c r="G446" i="20"/>
  <c r="I446" i="20" s="1"/>
  <c r="K446" i="20"/>
  <c r="G460" i="20"/>
  <c r="I460" i="20" s="1"/>
  <c r="L460" i="20"/>
  <c r="K29" i="20"/>
  <c r="L36" i="20"/>
  <c r="L161" i="20"/>
  <c r="J163" i="20"/>
  <c r="F21" i="20"/>
  <c r="J21" i="20"/>
  <c r="F27" i="20"/>
  <c r="L27" i="20"/>
  <c r="F33" i="20"/>
  <c r="H33" i="20"/>
  <c r="L33" i="20"/>
  <c r="J33" i="20"/>
  <c r="G166" i="20"/>
  <c r="I166" i="20" s="1"/>
  <c r="K166" i="20"/>
  <c r="G169" i="20"/>
  <c r="I169" i="20" s="1"/>
  <c r="J169" i="20"/>
  <c r="G173" i="20"/>
  <c r="I173" i="20" s="1"/>
  <c r="L173" i="20"/>
  <c r="J173" i="20"/>
  <c r="K313" i="20"/>
  <c r="G451" i="20"/>
  <c r="I451" i="20" s="1"/>
  <c r="K17" i="20"/>
  <c r="K25" i="20"/>
  <c r="K32" i="20"/>
  <c r="L37" i="20"/>
  <c r="K155" i="20"/>
  <c r="L158" i="20"/>
  <c r="J306" i="20"/>
  <c r="J308" i="20"/>
  <c r="L319" i="20"/>
  <c r="J436" i="20"/>
  <c r="L463" i="20"/>
  <c r="H17" i="20"/>
  <c r="F20" i="20"/>
  <c r="H25" i="20"/>
  <c r="F28" i="20"/>
  <c r="F32" i="20"/>
  <c r="L14" i="20"/>
  <c r="L18" i="20"/>
  <c r="K22" i="20"/>
  <c r="L157" i="20"/>
  <c r="L165" i="20"/>
  <c r="L167" i="20"/>
  <c r="L169" i="20"/>
  <c r="L171" i="20"/>
  <c r="L177" i="20"/>
  <c r="B287" i="20"/>
  <c r="L295" i="20"/>
  <c r="L304" i="20"/>
  <c r="L314" i="20"/>
  <c r="J319" i="20"/>
  <c r="L321" i="20"/>
  <c r="J445" i="20"/>
  <c r="J450" i="20"/>
  <c r="L456" i="20"/>
  <c r="H9" i="20"/>
  <c r="F68" i="20"/>
  <c r="G153" i="20"/>
  <c r="I153" i="20" s="1"/>
  <c r="F162" i="20"/>
  <c r="F172" i="20"/>
  <c r="F298" i="20"/>
  <c r="F302" i="20"/>
  <c r="G309" i="20"/>
  <c r="I309" i="20" s="1"/>
  <c r="F310" i="20"/>
  <c r="F321" i="20"/>
  <c r="G438" i="20"/>
  <c r="I438" i="20" s="1"/>
  <c r="F439" i="20"/>
  <c r="K12" i="20"/>
  <c r="L22" i="20"/>
  <c r="L172" i="20"/>
  <c r="K174" i="20"/>
  <c r="J295" i="20"/>
  <c r="J453" i="20"/>
  <c r="J456" i="20"/>
  <c r="F308" i="20"/>
  <c r="F313" i="20"/>
  <c r="F442" i="20"/>
  <c r="F448" i="20"/>
  <c r="F450" i="20"/>
  <c r="F456" i="20"/>
  <c r="F458" i="20"/>
  <c r="F459" i="20"/>
  <c r="K26" i="20"/>
  <c r="K30" i="20"/>
  <c r="K157" i="20"/>
  <c r="K165" i="20"/>
  <c r="K167" i="20"/>
  <c r="K169" i="20"/>
  <c r="K171" i="20"/>
  <c r="K177" i="20"/>
  <c r="K304" i="20"/>
  <c r="K314" i="20"/>
  <c r="K321" i="20"/>
  <c r="K438" i="20"/>
  <c r="L441" i="20"/>
  <c r="K442" i="20"/>
  <c r="L449" i="20"/>
  <c r="J457" i="20"/>
  <c r="H171" i="20"/>
  <c r="F441" i="20"/>
  <c r="H448" i="20"/>
  <c r="F449" i="20"/>
  <c r="H456" i="20"/>
  <c r="F457" i="20"/>
  <c r="F10" i="20"/>
  <c r="H11" i="20"/>
  <c r="F14" i="20"/>
  <c r="H15" i="20"/>
  <c r="F18" i="20"/>
  <c r="H19" i="20"/>
  <c r="F22" i="20"/>
  <c r="H23" i="20"/>
  <c r="F26" i="20"/>
  <c r="H27" i="20"/>
  <c r="F30" i="20"/>
  <c r="H31" i="20"/>
  <c r="H37" i="20"/>
  <c r="G164" i="20"/>
  <c r="I164" i="20" s="1"/>
  <c r="H165" i="20"/>
  <c r="H169" i="20"/>
  <c r="G174" i="20"/>
  <c r="I174" i="20" s="1"/>
  <c r="H175" i="20"/>
  <c r="F294" i="20"/>
  <c r="H296" i="20"/>
  <c r="F300" i="20"/>
  <c r="F306" i="20"/>
  <c r="F316" i="20"/>
  <c r="G317" i="20"/>
  <c r="I317" i="20" s="1"/>
  <c r="F318" i="20"/>
  <c r="H320" i="20"/>
  <c r="H352" i="20"/>
  <c r="H435" i="20"/>
  <c r="H437" i="20"/>
  <c r="H443" i="20"/>
  <c r="H444" i="20"/>
  <c r="F445" i="20"/>
  <c r="F446" i="20"/>
  <c r="H451" i="20"/>
  <c r="H452" i="20"/>
  <c r="F453" i="20"/>
  <c r="F454" i="20"/>
  <c r="H459" i="20"/>
  <c r="H460" i="20"/>
  <c r="F461" i="20"/>
  <c r="F462" i="20"/>
  <c r="H163" i="20"/>
  <c r="H173" i="20"/>
  <c r="H177" i="20"/>
  <c r="H294" i="20"/>
  <c r="H300" i="20"/>
  <c r="F304" i="20"/>
  <c r="F312" i="20"/>
  <c r="F314" i="20"/>
  <c r="H316" i="20"/>
  <c r="H318" i="20"/>
  <c r="H445" i="20"/>
  <c r="H446" i="20"/>
  <c r="F447" i="20"/>
  <c r="H453" i="20"/>
  <c r="H454" i="20"/>
  <c r="F455" i="20"/>
  <c r="H461" i="20"/>
  <c r="H462" i="20"/>
  <c r="F463" i="20"/>
  <c r="H494" i="20"/>
  <c r="F12" i="20"/>
  <c r="H304" i="20"/>
  <c r="H312" i="20"/>
  <c r="H314" i="20"/>
  <c r="H447" i="20"/>
  <c r="H455" i="20"/>
  <c r="H463" i="20"/>
  <c r="H35" i="20"/>
  <c r="H161" i="20"/>
  <c r="H167" i="20"/>
  <c r="H179" i="20"/>
  <c r="F296" i="20"/>
  <c r="H298" i="20"/>
  <c r="H302" i="20"/>
  <c r="H308" i="20"/>
  <c r="H310" i="20"/>
  <c r="F317" i="20"/>
  <c r="F320" i="20"/>
  <c r="G321" i="20"/>
  <c r="I321" i="20" s="1"/>
  <c r="F352" i="20"/>
  <c r="F435" i="20"/>
  <c r="F436" i="20"/>
  <c r="F437" i="20"/>
  <c r="H439" i="20"/>
  <c r="H441" i="20"/>
  <c r="H442" i="20"/>
  <c r="F443" i="20"/>
  <c r="F444" i="20"/>
  <c r="H449" i="20"/>
  <c r="H450" i="20"/>
  <c r="F451" i="20"/>
  <c r="F452" i="20"/>
  <c r="H457" i="20"/>
  <c r="H458" i="20"/>
  <c r="F460" i="20"/>
  <c r="G9" i="20"/>
  <c r="I9" i="20" s="1"/>
  <c r="G11" i="20"/>
  <c r="I11" i="20" s="1"/>
  <c r="G13" i="20"/>
  <c r="I13" i="20" s="1"/>
  <c r="G15" i="20"/>
  <c r="I15" i="20" s="1"/>
  <c r="G17" i="20"/>
  <c r="I17" i="20" s="1"/>
  <c r="G19" i="20"/>
  <c r="I19" i="20" s="1"/>
  <c r="G21" i="20"/>
  <c r="I21" i="20" s="1"/>
  <c r="G23" i="20"/>
  <c r="I23" i="20" s="1"/>
  <c r="G25" i="20"/>
  <c r="I25" i="20" s="1"/>
  <c r="G27" i="20"/>
  <c r="I27" i="20" s="1"/>
  <c r="G29" i="20"/>
  <c r="I29" i="20" s="1"/>
  <c r="G31" i="20"/>
  <c r="I31" i="20" s="1"/>
  <c r="G33" i="20"/>
  <c r="I33" i="20" s="1"/>
  <c r="G35" i="20"/>
  <c r="I35" i="20" s="1"/>
  <c r="G37" i="20"/>
  <c r="I37" i="20" s="1"/>
  <c r="G151" i="20"/>
  <c r="I151" i="20" s="1"/>
  <c r="H156" i="20"/>
  <c r="H157" i="20"/>
  <c r="H162" i="20"/>
  <c r="H170" i="20"/>
  <c r="F295" i="20"/>
  <c r="H295" i="20"/>
  <c r="F303" i="20"/>
  <c r="H303" i="20"/>
  <c r="H151" i="20"/>
  <c r="H158" i="20"/>
  <c r="G159" i="20"/>
  <c r="I159" i="20" s="1"/>
  <c r="F159" i="20"/>
  <c r="H160" i="20"/>
  <c r="H168" i="20"/>
  <c r="F176" i="20"/>
  <c r="H176" i="20"/>
  <c r="F293" i="20"/>
  <c r="H293" i="20"/>
  <c r="F301" i="20"/>
  <c r="H301" i="20"/>
  <c r="G10" i="20"/>
  <c r="I10" i="20" s="1"/>
  <c r="G12" i="20"/>
  <c r="I12" i="20" s="1"/>
  <c r="G14" i="20"/>
  <c r="I14" i="20" s="1"/>
  <c r="G16" i="20"/>
  <c r="I16" i="20" s="1"/>
  <c r="G18" i="20"/>
  <c r="I18" i="20" s="1"/>
  <c r="G20" i="20"/>
  <c r="I20" i="20" s="1"/>
  <c r="G22" i="20"/>
  <c r="I22" i="20" s="1"/>
  <c r="G24" i="20"/>
  <c r="I24" i="20" s="1"/>
  <c r="G26" i="20"/>
  <c r="I26" i="20" s="1"/>
  <c r="G28" i="20"/>
  <c r="I28" i="20" s="1"/>
  <c r="G30" i="20"/>
  <c r="I30" i="20" s="1"/>
  <c r="G32" i="20"/>
  <c r="I32" i="20" s="1"/>
  <c r="G34" i="20"/>
  <c r="I34" i="20" s="1"/>
  <c r="G36" i="20"/>
  <c r="I36" i="20" s="1"/>
  <c r="G68" i="20"/>
  <c r="I68" i="20" s="1"/>
  <c r="H152" i="20"/>
  <c r="H153" i="20"/>
  <c r="G155" i="20"/>
  <c r="I155" i="20" s="1"/>
  <c r="F156" i="20"/>
  <c r="F160" i="20"/>
  <c r="G162" i="20"/>
  <c r="I162" i="20" s="1"/>
  <c r="H166" i="20"/>
  <c r="F168" i="20"/>
  <c r="G170" i="20"/>
  <c r="I170" i="20" s="1"/>
  <c r="H174" i="20"/>
  <c r="G176" i="20"/>
  <c r="I176" i="20" s="1"/>
  <c r="G293" i="20"/>
  <c r="I293" i="20" s="1"/>
  <c r="F299" i="20"/>
  <c r="H299" i="20"/>
  <c r="G301" i="20"/>
  <c r="I301" i="20" s="1"/>
  <c r="H154" i="20"/>
  <c r="H155" i="20"/>
  <c r="G156" i="20"/>
  <c r="I156" i="20" s="1"/>
  <c r="G157" i="20"/>
  <c r="I157" i="20" s="1"/>
  <c r="F158" i="20"/>
  <c r="G160" i="20"/>
  <c r="I160" i="20" s="1"/>
  <c r="H164" i="20"/>
  <c r="G168" i="20"/>
  <c r="I168" i="20" s="1"/>
  <c r="H172" i="20"/>
  <c r="F178" i="20"/>
  <c r="H178" i="20"/>
  <c r="F297" i="20"/>
  <c r="H297" i="20"/>
  <c r="G299" i="20"/>
  <c r="I299" i="20" s="1"/>
  <c r="F305" i="20"/>
  <c r="H305" i="20"/>
  <c r="F161" i="20"/>
  <c r="F163" i="20"/>
  <c r="F165" i="20"/>
  <c r="F167" i="20"/>
  <c r="F169" i="20"/>
  <c r="F171" i="20"/>
  <c r="F173" i="20"/>
  <c r="F175" i="20"/>
  <c r="F177" i="20"/>
  <c r="F179" i="20"/>
  <c r="F307" i="20"/>
  <c r="H309" i="20"/>
  <c r="F311" i="20"/>
  <c r="H313" i="20"/>
  <c r="F315" i="20"/>
  <c r="H317" i="20"/>
  <c r="F319" i="20"/>
  <c r="H321" i="20"/>
  <c r="H438" i="20"/>
  <c r="H306" i="20"/>
  <c r="G307" i="20"/>
  <c r="I307" i="20" s="1"/>
  <c r="G311" i="20"/>
  <c r="I311" i="20" s="1"/>
  <c r="G315" i="20"/>
  <c r="I315" i="20" s="1"/>
  <c r="G319" i="20"/>
  <c r="I319" i="20" s="1"/>
  <c r="G436" i="20"/>
  <c r="I436" i="20" s="1"/>
  <c r="H307" i="20"/>
  <c r="H311" i="20"/>
  <c r="H315" i="20"/>
  <c r="H319" i="20"/>
  <c r="H436" i="20"/>
  <c r="F438" i="20"/>
  <c r="G440" i="20"/>
  <c r="I440" i="20" s="1"/>
  <c r="F494" i="20"/>
  <c r="J68" i="20"/>
  <c r="L68" i="20"/>
  <c r="J26" i="20"/>
  <c r="L26" i="20"/>
  <c r="J16" i="20"/>
  <c r="L16" i="20"/>
  <c r="J12" i="20"/>
  <c r="L12" i="20"/>
  <c r="K16" i="20"/>
  <c r="J20" i="20"/>
  <c r="L20" i="20"/>
  <c r="J30" i="20"/>
  <c r="L30" i="20"/>
  <c r="K68" i="20"/>
  <c r="J34" i="20"/>
  <c r="L34" i="20"/>
  <c r="J160" i="20"/>
  <c r="L160" i="20"/>
  <c r="L294" i="20"/>
  <c r="K294" i="20"/>
  <c r="J294" i="20"/>
  <c r="J10" i="20"/>
  <c r="J14" i="20"/>
  <c r="J18" i="20"/>
  <c r="J22" i="20"/>
  <c r="J24" i="20"/>
  <c r="J28" i="20"/>
  <c r="J32" i="20"/>
  <c r="J36" i="20"/>
  <c r="J152" i="20"/>
  <c r="L152" i="20"/>
  <c r="K152" i="20"/>
  <c r="L154" i="20"/>
  <c r="J154" i="20"/>
  <c r="K154" i="20"/>
  <c r="J166" i="20"/>
  <c r="L166" i="20"/>
  <c r="J170" i="20"/>
  <c r="L170" i="20"/>
  <c r="J174" i="20"/>
  <c r="L174" i="20"/>
  <c r="J178" i="20"/>
  <c r="L178" i="20"/>
  <c r="J301" i="20"/>
  <c r="L301" i="20"/>
  <c r="K301" i="20"/>
  <c r="B3" i="20"/>
  <c r="J11" i="20"/>
  <c r="J15" i="20"/>
  <c r="J19" i="20"/>
  <c r="J23" i="20"/>
  <c r="J27" i="20"/>
  <c r="J31" i="20"/>
  <c r="J35" i="20"/>
  <c r="B145" i="20"/>
  <c r="J156" i="20"/>
  <c r="L156" i="20"/>
  <c r="K160" i="20"/>
  <c r="J164" i="20"/>
  <c r="L164" i="20"/>
  <c r="J293" i="20"/>
  <c r="L293" i="20"/>
  <c r="K293" i="20"/>
  <c r="J309" i="20"/>
  <c r="L309" i="20"/>
  <c r="K309" i="20"/>
  <c r="J158" i="20"/>
  <c r="J162" i="20"/>
  <c r="J168" i="20"/>
  <c r="J172" i="20"/>
  <c r="J176" i="20"/>
  <c r="J297" i="20"/>
  <c r="K297" i="20"/>
  <c r="K158" i="20"/>
  <c r="K162" i="20"/>
  <c r="K168" i="20"/>
  <c r="K172" i="20"/>
  <c r="K176" i="20"/>
  <c r="L297" i="20"/>
  <c r="J305" i="20"/>
  <c r="L305" i="20"/>
  <c r="J317" i="20"/>
  <c r="L317" i="20"/>
  <c r="J313" i="20"/>
  <c r="L313" i="20"/>
  <c r="K298" i="20"/>
  <c r="K302" i="20"/>
  <c r="K306" i="20"/>
  <c r="K308" i="20"/>
  <c r="K312" i="20"/>
  <c r="K316" i="20"/>
  <c r="K320" i="20"/>
  <c r="L352" i="20"/>
  <c r="L448" i="20"/>
  <c r="J448" i="20"/>
  <c r="J454" i="20"/>
  <c r="L454" i="20"/>
  <c r="K454" i="20"/>
  <c r="K295" i="20"/>
  <c r="L298" i="20"/>
  <c r="K299" i="20"/>
  <c r="L302" i="20"/>
  <c r="K303" i="20"/>
  <c r="L306" i="20"/>
  <c r="K307" i="20"/>
  <c r="L308" i="20"/>
  <c r="K311" i="20"/>
  <c r="L312" i="20"/>
  <c r="K315" i="20"/>
  <c r="L316" i="20"/>
  <c r="J318" i="20"/>
  <c r="K319" i="20"/>
  <c r="L320" i="20"/>
  <c r="J352" i="20"/>
  <c r="K448" i="20"/>
  <c r="K352" i="20"/>
  <c r="L444" i="20"/>
  <c r="K444" i="20"/>
  <c r="J447" i="20"/>
  <c r="K447" i="20"/>
  <c r="L450" i="20"/>
  <c r="K450" i="20"/>
  <c r="L436" i="20"/>
  <c r="K436" i="20"/>
  <c r="L440" i="20"/>
  <c r="K440" i="20"/>
  <c r="J443" i="20"/>
  <c r="K443" i="20"/>
  <c r="L447" i="20"/>
  <c r="K451" i="20"/>
  <c r="J451" i="20"/>
  <c r="L451" i="20"/>
  <c r="K462" i="20"/>
  <c r="J462" i="20"/>
  <c r="G434" i="20"/>
  <c r="H434" i="20" s="1"/>
  <c r="J435" i="20"/>
  <c r="B429" i="20"/>
  <c r="K435" i="20"/>
  <c r="J439" i="20"/>
  <c r="K439" i="20"/>
  <c r="L443" i="20"/>
  <c r="J458" i="20"/>
  <c r="L458" i="20"/>
  <c r="L462" i="20"/>
  <c r="K437" i="20"/>
  <c r="J438" i="20"/>
  <c r="K441" i="20"/>
  <c r="J442" i="20"/>
  <c r="K445" i="20"/>
  <c r="J446" i="20"/>
  <c r="K449" i="20"/>
  <c r="L453" i="20"/>
  <c r="K453" i="20"/>
  <c r="L457" i="20"/>
  <c r="K457" i="20"/>
  <c r="L461" i="20"/>
  <c r="K461" i="20"/>
  <c r="J455" i="20"/>
  <c r="K456" i="20"/>
  <c r="J459" i="20"/>
  <c r="K460" i="20"/>
  <c r="J463" i="20"/>
  <c r="K494" i="20"/>
  <c r="N467" i="20" l="1"/>
  <c r="N466" i="20"/>
  <c r="N470" i="20"/>
  <c r="N465" i="20"/>
  <c r="N469" i="20"/>
  <c r="N464" i="20"/>
  <c r="N473" i="20"/>
  <c r="N477" i="20"/>
  <c r="N481" i="20"/>
  <c r="N485" i="20"/>
  <c r="N489" i="20"/>
  <c r="N472" i="20"/>
  <c r="N476" i="20"/>
  <c r="N480" i="20"/>
  <c r="N484" i="20"/>
  <c r="N488" i="20"/>
  <c r="N492" i="20"/>
  <c r="N475" i="20"/>
  <c r="N479" i="20"/>
  <c r="N483" i="20"/>
  <c r="N487" i="20"/>
  <c r="N491" i="20"/>
  <c r="N478" i="20"/>
  <c r="N468" i="20"/>
  <c r="N474" i="20"/>
  <c r="N490" i="20"/>
  <c r="N471" i="20"/>
  <c r="N486" i="20"/>
  <c r="N493" i="20"/>
  <c r="N482" i="20"/>
  <c r="N320" i="20"/>
  <c r="T320" i="20" s="1"/>
  <c r="N323" i="20"/>
  <c r="N327" i="20"/>
  <c r="N325" i="20"/>
  <c r="N329" i="20"/>
  <c r="N333" i="20"/>
  <c r="N337" i="20"/>
  <c r="N341" i="20"/>
  <c r="N345" i="20"/>
  <c r="N326" i="20"/>
  <c r="N328" i="20"/>
  <c r="N332" i="20"/>
  <c r="N336" i="20"/>
  <c r="N340" i="20"/>
  <c r="N344" i="20"/>
  <c r="N347" i="20"/>
  <c r="N351" i="20"/>
  <c r="N330" i="20"/>
  <c r="N334" i="20"/>
  <c r="N338" i="20"/>
  <c r="N342" i="20"/>
  <c r="N346" i="20"/>
  <c r="N350" i="20"/>
  <c r="N322" i="20"/>
  <c r="N324" i="20"/>
  <c r="N331" i="20"/>
  <c r="N335" i="20"/>
  <c r="N339" i="20"/>
  <c r="N343" i="20"/>
  <c r="N348" i="20"/>
  <c r="N349" i="20"/>
  <c r="N180" i="20"/>
  <c r="N184" i="20"/>
  <c r="N188" i="20"/>
  <c r="N192" i="20"/>
  <c r="N183" i="20"/>
  <c r="N187" i="20"/>
  <c r="N191" i="20"/>
  <c r="N195" i="20"/>
  <c r="N199" i="20"/>
  <c r="N203" i="20"/>
  <c r="N181" i="20"/>
  <c r="N182" i="20"/>
  <c r="N186" i="20"/>
  <c r="N190" i="20"/>
  <c r="N194" i="20"/>
  <c r="N198" i="20"/>
  <c r="N202" i="20"/>
  <c r="N206" i="20"/>
  <c r="N210" i="20"/>
  <c r="N185" i="20"/>
  <c r="N189" i="20"/>
  <c r="N193" i="20"/>
  <c r="N197" i="20"/>
  <c r="N201" i="20"/>
  <c r="N205" i="20"/>
  <c r="N209" i="20"/>
  <c r="N200" i="20"/>
  <c r="N207" i="20"/>
  <c r="N208" i="20"/>
  <c r="N196" i="20"/>
  <c r="N204" i="20"/>
  <c r="N23" i="20"/>
  <c r="U23" i="20" s="1"/>
  <c r="N38" i="20"/>
  <c r="N39" i="20"/>
  <c r="N41" i="20"/>
  <c r="N45" i="20"/>
  <c r="N43" i="20"/>
  <c r="N47" i="20"/>
  <c r="N51" i="20"/>
  <c r="N55" i="20"/>
  <c r="N59" i="20"/>
  <c r="N63" i="20"/>
  <c r="N67" i="20"/>
  <c r="N42" i="20"/>
  <c r="N46" i="20"/>
  <c r="N50" i="20"/>
  <c r="N54" i="20"/>
  <c r="N58" i="20"/>
  <c r="N62" i="20"/>
  <c r="N40" i="20"/>
  <c r="N44" i="20"/>
  <c r="N48" i="20"/>
  <c r="N61" i="20"/>
  <c r="N57" i="20"/>
  <c r="N60" i="20"/>
  <c r="N66" i="20"/>
  <c r="N53" i="20"/>
  <c r="N56" i="20"/>
  <c r="N64" i="20"/>
  <c r="N49" i="20"/>
  <c r="N52" i="20"/>
  <c r="N65" i="20"/>
  <c r="K53" i="21"/>
  <c r="AD52" i="21"/>
  <c r="H52" i="21" s="1"/>
  <c r="K332" i="21"/>
  <c r="AD331" i="21"/>
  <c r="H331" i="21" s="1"/>
  <c r="AD212" i="21"/>
  <c r="K213" i="21"/>
  <c r="F357" i="21"/>
  <c r="G357" i="21" s="1"/>
  <c r="I358" i="21"/>
  <c r="I165" i="21"/>
  <c r="F164" i="21"/>
  <c r="G164" i="21" s="1"/>
  <c r="I72" i="21"/>
  <c r="F71" i="21"/>
  <c r="G71" i="21" s="1"/>
  <c r="O81" i="21"/>
  <c r="O51" i="2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AG232" i="21"/>
  <c r="AG174" i="21"/>
  <c r="F234" i="21"/>
  <c r="G234" i="21" s="1"/>
  <c r="I235" i="21"/>
  <c r="K139" i="21"/>
  <c r="P578" i="20"/>
  <c r="S585" i="20"/>
  <c r="O585" i="20"/>
  <c r="R585" i="20"/>
  <c r="T585" i="20" s="1"/>
  <c r="N585" i="20"/>
  <c r="P585" i="20" s="1"/>
  <c r="N297" i="20"/>
  <c r="L586" i="20"/>
  <c r="N295" i="20"/>
  <c r="N298" i="20"/>
  <c r="N304" i="20"/>
  <c r="N312" i="20"/>
  <c r="N307" i="20"/>
  <c r="N313" i="20"/>
  <c r="N319" i="20"/>
  <c r="N300" i="20"/>
  <c r="N309" i="20"/>
  <c r="N308" i="20"/>
  <c r="N315" i="20"/>
  <c r="N318" i="20"/>
  <c r="N294" i="20"/>
  <c r="N299" i="20"/>
  <c r="N296" i="20"/>
  <c r="N311" i="20"/>
  <c r="N310" i="20"/>
  <c r="N301" i="20"/>
  <c r="N317" i="20"/>
  <c r="N302" i="20"/>
  <c r="N316" i="20"/>
  <c r="N293" i="20"/>
  <c r="N303" i="20"/>
  <c r="N352" i="20"/>
  <c r="N314" i="20"/>
  <c r="N305" i="20"/>
  <c r="N321" i="20"/>
  <c r="N306" i="20"/>
  <c r="M578" i="20"/>
  <c r="N494" i="20"/>
  <c r="N461" i="20"/>
  <c r="N457" i="20"/>
  <c r="N453" i="20"/>
  <c r="N462" i="20"/>
  <c r="N458" i="20"/>
  <c r="N454" i="20"/>
  <c r="N460" i="20"/>
  <c r="N456" i="20"/>
  <c r="N452" i="20"/>
  <c r="N450" i="20"/>
  <c r="N448" i="20"/>
  <c r="N444" i="20"/>
  <c r="N440" i="20"/>
  <c r="N436" i="20"/>
  <c r="N463" i="20"/>
  <c r="N451" i="20"/>
  <c r="N447" i="20"/>
  <c r="N443" i="20"/>
  <c r="N439" i="20"/>
  <c r="N435" i="20"/>
  <c r="N459" i="20"/>
  <c r="N442" i="20"/>
  <c r="N437" i="20"/>
  <c r="N446" i="20"/>
  <c r="N441" i="20"/>
  <c r="N445" i="20"/>
  <c r="N455" i="20"/>
  <c r="N438" i="20"/>
  <c r="N449" i="20"/>
  <c r="M580" i="20"/>
  <c r="M579" i="20"/>
  <c r="N37" i="20"/>
  <c r="N33" i="20"/>
  <c r="N29" i="20"/>
  <c r="N25" i="20"/>
  <c r="N21" i="20"/>
  <c r="N17" i="20"/>
  <c r="N13" i="20"/>
  <c r="N9" i="20"/>
  <c r="N68" i="20"/>
  <c r="N34" i="20"/>
  <c r="N30" i="20"/>
  <c r="N26" i="20"/>
  <c r="N20" i="20"/>
  <c r="N16" i="20"/>
  <c r="N12" i="20"/>
  <c r="N35" i="20"/>
  <c r="N31" i="20"/>
  <c r="N27" i="20"/>
  <c r="N19" i="20"/>
  <c r="N15" i="20"/>
  <c r="N11" i="20"/>
  <c r="N32" i="20"/>
  <c r="N18" i="20"/>
  <c r="N28" i="20"/>
  <c r="N10" i="20"/>
  <c r="N24" i="20"/>
  <c r="N22" i="20"/>
  <c r="N14" i="20"/>
  <c r="N36" i="20"/>
  <c r="R320" i="20"/>
  <c r="N177" i="20"/>
  <c r="N173" i="20"/>
  <c r="N169" i="20"/>
  <c r="N165" i="20"/>
  <c r="N161" i="20"/>
  <c r="N157" i="20"/>
  <c r="N153" i="20"/>
  <c r="N178" i="20"/>
  <c r="N174" i="20"/>
  <c r="N170" i="20"/>
  <c r="N166" i="20"/>
  <c r="N164" i="20"/>
  <c r="N160" i="20"/>
  <c r="N156" i="20"/>
  <c r="N179" i="20"/>
  <c r="N175" i="20"/>
  <c r="N171" i="20"/>
  <c r="N167" i="20"/>
  <c r="N163" i="20"/>
  <c r="N159" i="20"/>
  <c r="N155" i="20"/>
  <c r="N151" i="20"/>
  <c r="N158" i="20"/>
  <c r="N154" i="20"/>
  <c r="N152" i="20"/>
  <c r="N162" i="20"/>
  <c r="N176" i="20"/>
  <c r="N172" i="20"/>
  <c r="N168" i="20"/>
  <c r="M577" i="20"/>
  <c r="G504" i="20" l="1"/>
  <c r="I504" i="20"/>
  <c r="M504" i="20"/>
  <c r="J504" i="20"/>
  <c r="J512" i="20"/>
  <c r="M512" i="20"/>
  <c r="I512" i="20"/>
  <c r="G512" i="20"/>
  <c r="I501" i="20"/>
  <c r="J501" i="20"/>
  <c r="G501" i="20"/>
  <c r="M501" i="20"/>
  <c r="M517" i="20"/>
  <c r="J517" i="20"/>
  <c r="I517" i="20"/>
  <c r="G517" i="20"/>
  <c r="D517" i="20"/>
  <c r="K517" i="20"/>
  <c r="P517" i="20"/>
  <c r="T517" i="20"/>
  <c r="E517" i="20"/>
  <c r="L517" i="20"/>
  <c r="Q517" i="20"/>
  <c r="U517" i="20"/>
  <c r="H517" i="20"/>
  <c r="S517" i="20"/>
  <c r="F517" i="20"/>
  <c r="V517" i="20"/>
  <c r="N517" i="20"/>
  <c r="W517" i="20"/>
  <c r="O517" i="20"/>
  <c r="C517" i="20"/>
  <c r="R517" i="20"/>
  <c r="M510" i="20"/>
  <c r="J510" i="20"/>
  <c r="I510" i="20"/>
  <c r="G510" i="20"/>
  <c r="M522" i="20"/>
  <c r="J522" i="20"/>
  <c r="I522" i="20"/>
  <c r="G522" i="20"/>
  <c r="C522" i="20"/>
  <c r="H522" i="20"/>
  <c r="O522" i="20"/>
  <c r="S522" i="20"/>
  <c r="W522" i="20"/>
  <c r="K522" i="20"/>
  <c r="Q522" i="20"/>
  <c r="V522" i="20"/>
  <c r="L522" i="20"/>
  <c r="T522" i="20"/>
  <c r="D522" i="20"/>
  <c r="N522" i="20"/>
  <c r="U522" i="20"/>
  <c r="E522" i="20"/>
  <c r="P522" i="20"/>
  <c r="F522" i="20"/>
  <c r="R522" i="20"/>
  <c r="J528" i="20"/>
  <c r="M528" i="20"/>
  <c r="C528" i="20"/>
  <c r="H528" i="20"/>
  <c r="O528" i="20"/>
  <c r="S528" i="20"/>
  <c r="W528" i="20"/>
  <c r="G528" i="20"/>
  <c r="F528" i="20"/>
  <c r="P528" i="20"/>
  <c r="U528" i="20"/>
  <c r="E528" i="20"/>
  <c r="Q528" i="20"/>
  <c r="K528" i="20"/>
  <c r="R528" i="20"/>
  <c r="I528" i="20"/>
  <c r="L528" i="20"/>
  <c r="T528" i="20"/>
  <c r="D528" i="20"/>
  <c r="N528" i="20"/>
  <c r="V528" i="20"/>
  <c r="M511" i="20"/>
  <c r="J511" i="20"/>
  <c r="I511" i="20"/>
  <c r="G511" i="20"/>
  <c r="M508" i="20"/>
  <c r="G508" i="20"/>
  <c r="I508" i="20"/>
  <c r="J508" i="20"/>
  <c r="M509" i="20"/>
  <c r="J509" i="20"/>
  <c r="I509" i="20"/>
  <c r="G509" i="20"/>
  <c r="I516" i="20"/>
  <c r="F516" i="20"/>
  <c r="N516" i="20"/>
  <c r="R516" i="20"/>
  <c r="V516" i="20"/>
  <c r="J516" i="20"/>
  <c r="C516" i="20"/>
  <c r="H516" i="20"/>
  <c r="O516" i="20"/>
  <c r="S516" i="20"/>
  <c r="W516" i="20"/>
  <c r="M516" i="20"/>
  <c r="L516" i="20"/>
  <c r="U516" i="20"/>
  <c r="D516" i="20"/>
  <c r="Q516" i="20"/>
  <c r="E516" i="20"/>
  <c r="T516" i="20"/>
  <c r="K516" i="20"/>
  <c r="G516" i="20"/>
  <c r="P516" i="20"/>
  <c r="G520" i="20"/>
  <c r="I520" i="20"/>
  <c r="C520" i="20"/>
  <c r="H520" i="20"/>
  <c r="O520" i="20"/>
  <c r="S520" i="20"/>
  <c r="W520" i="20"/>
  <c r="J520" i="20"/>
  <c r="F520" i="20"/>
  <c r="P520" i="20"/>
  <c r="U520" i="20"/>
  <c r="D520" i="20"/>
  <c r="N520" i="20"/>
  <c r="V520" i="20"/>
  <c r="E520" i="20"/>
  <c r="Q520" i="20"/>
  <c r="M520" i="20"/>
  <c r="K520" i="20"/>
  <c r="R520" i="20"/>
  <c r="L520" i="20"/>
  <c r="T520" i="20"/>
  <c r="M523" i="20"/>
  <c r="J523" i="20"/>
  <c r="I523" i="20"/>
  <c r="G523" i="20"/>
  <c r="E523" i="20"/>
  <c r="L523" i="20"/>
  <c r="Q523" i="20"/>
  <c r="U523" i="20"/>
  <c r="F523" i="20"/>
  <c r="O523" i="20"/>
  <c r="T523" i="20"/>
  <c r="D523" i="20"/>
  <c r="P523" i="20"/>
  <c r="W523" i="20"/>
  <c r="H523" i="20"/>
  <c r="R523" i="20"/>
  <c r="K523" i="20"/>
  <c r="S523" i="20"/>
  <c r="C523" i="20"/>
  <c r="N523" i="20"/>
  <c r="V523" i="20"/>
  <c r="M515" i="20"/>
  <c r="J515" i="20"/>
  <c r="I515" i="20"/>
  <c r="G515" i="20"/>
  <c r="D515" i="20"/>
  <c r="K515" i="20"/>
  <c r="P515" i="20"/>
  <c r="T515" i="20"/>
  <c r="E515" i="20"/>
  <c r="L515" i="20"/>
  <c r="Q515" i="20"/>
  <c r="U515" i="20"/>
  <c r="F515" i="20"/>
  <c r="R515" i="20"/>
  <c r="C515" i="20"/>
  <c r="S515" i="20"/>
  <c r="H515" i="20"/>
  <c r="V515" i="20"/>
  <c r="N515" i="20"/>
  <c r="W515" i="20"/>
  <c r="O515" i="20"/>
  <c r="M507" i="20"/>
  <c r="J507" i="20"/>
  <c r="I507" i="20"/>
  <c r="G507" i="20"/>
  <c r="M525" i="20"/>
  <c r="J525" i="20"/>
  <c r="I525" i="20"/>
  <c r="G525" i="20"/>
  <c r="E525" i="20"/>
  <c r="L525" i="20"/>
  <c r="Q525" i="20"/>
  <c r="U525" i="20"/>
  <c r="H525" i="20"/>
  <c r="P525" i="20"/>
  <c r="V525" i="20"/>
  <c r="C525" i="20"/>
  <c r="N525" i="20"/>
  <c r="T525" i="20"/>
  <c r="D525" i="20"/>
  <c r="O525" i="20"/>
  <c r="W525" i="20"/>
  <c r="F525" i="20"/>
  <c r="R525" i="20"/>
  <c r="K525" i="20"/>
  <c r="S525" i="20"/>
  <c r="M513" i="20"/>
  <c r="J513" i="20"/>
  <c r="I513" i="20"/>
  <c r="G513" i="20"/>
  <c r="M506" i="20"/>
  <c r="J506" i="20"/>
  <c r="I506" i="20"/>
  <c r="G506" i="20"/>
  <c r="M518" i="20"/>
  <c r="J518" i="20"/>
  <c r="I518" i="20"/>
  <c r="G518" i="20"/>
  <c r="F518" i="20"/>
  <c r="N518" i="20"/>
  <c r="R518" i="20"/>
  <c r="V518" i="20"/>
  <c r="C518" i="20"/>
  <c r="H518" i="20"/>
  <c r="O518" i="20"/>
  <c r="S518" i="20"/>
  <c r="W518" i="20"/>
  <c r="D518" i="20"/>
  <c r="P518" i="20"/>
  <c r="K518" i="20"/>
  <c r="U518" i="20"/>
  <c r="L518" i="20"/>
  <c r="Q518" i="20"/>
  <c r="E518" i="20"/>
  <c r="T518" i="20"/>
  <c r="M524" i="20"/>
  <c r="G524" i="20"/>
  <c r="C524" i="20"/>
  <c r="H524" i="20"/>
  <c r="O524" i="20"/>
  <c r="S524" i="20"/>
  <c r="W524" i="20"/>
  <c r="I524" i="20"/>
  <c r="D524" i="20"/>
  <c r="L524" i="20"/>
  <c r="R524" i="20"/>
  <c r="J524" i="20"/>
  <c r="K524" i="20"/>
  <c r="T524" i="20"/>
  <c r="N524" i="20"/>
  <c r="U524" i="20"/>
  <c r="E524" i="20"/>
  <c r="P524" i="20"/>
  <c r="V524" i="20"/>
  <c r="F524" i="20"/>
  <c r="Q524" i="20"/>
  <c r="M527" i="20"/>
  <c r="J527" i="20"/>
  <c r="I527" i="20"/>
  <c r="G527" i="20"/>
  <c r="E527" i="20"/>
  <c r="L527" i="20"/>
  <c r="Q527" i="20"/>
  <c r="U527" i="20"/>
  <c r="C527" i="20"/>
  <c r="K527" i="20"/>
  <c r="R527" i="20"/>
  <c r="W527" i="20"/>
  <c r="N527" i="20"/>
  <c r="T527" i="20"/>
  <c r="D527" i="20"/>
  <c r="O527" i="20"/>
  <c r="V527" i="20"/>
  <c r="F527" i="20"/>
  <c r="P527" i="20"/>
  <c r="H527" i="20"/>
  <c r="S527" i="20"/>
  <c r="M521" i="20"/>
  <c r="J521" i="20"/>
  <c r="I521" i="20"/>
  <c r="G521" i="20"/>
  <c r="E521" i="20"/>
  <c r="L521" i="20"/>
  <c r="Q521" i="20"/>
  <c r="U521" i="20"/>
  <c r="D521" i="20"/>
  <c r="N521" i="20"/>
  <c r="S521" i="20"/>
  <c r="H521" i="20"/>
  <c r="R521" i="20"/>
  <c r="K521" i="20"/>
  <c r="T521" i="20"/>
  <c r="C521" i="20"/>
  <c r="O521" i="20"/>
  <c r="V521" i="20"/>
  <c r="F521" i="20"/>
  <c r="P521" i="20"/>
  <c r="W521" i="20"/>
  <c r="M503" i="20"/>
  <c r="J503" i="20"/>
  <c r="I503" i="20"/>
  <c r="G503" i="20"/>
  <c r="M505" i="20"/>
  <c r="J505" i="20"/>
  <c r="I505" i="20"/>
  <c r="G505" i="20"/>
  <c r="M529" i="20"/>
  <c r="J529" i="20"/>
  <c r="I529" i="20"/>
  <c r="G529" i="20"/>
  <c r="E529" i="20"/>
  <c r="L529" i="20"/>
  <c r="Q529" i="20"/>
  <c r="U529" i="20"/>
  <c r="D529" i="20"/>
  <c r="N529" i="20"/>
  <c r="S529" i="20"/>
  <c r="K529" i="20"/>
  <c r="T529" i="20"/>
  <c r="C529" i="20"/>
  <c r="O529" i="20"/>
  <c r="V529" i="20"/>
  <c r="F529" i="20"/>
  <c r="P529" i="20"/>
  <c r="W529" i="20"/>
  <c r="H529" i="20"/>
  <c r="R529" i="20"/>
  <c r="M514" i="20"/>
  <c r="J514" i="20"/>
  <c r="I514" i="20"/>
  <c r="G514" i="20"/>
  <c r="M526" i="20"/>
  <c r="J526" i="20"/>
  <c r="I526" i="20"/>
  <c r="G526" i="20"/>
  <c r="C526" i="20"/>
  <c r="H526" i="20"/>
  <c r="O526" i="20"/>
  <c r="S526" i="20"/>
  <c r="W526" i="20"/>
  <c r="E526" i="20"/>
  <c r="N526" i="20"/>
  <c r="T526" i="20"/>
  <c r="F526" i="20"/>
  <c r="Q526" i="20"/>
  <c r="K526" i="20"/>
  <c r="R526" i="20"/>
  <c r="L526" i="20"/>
  <c r="U526" i="20"/>
  <c r="D526" i="20"/>
  <c r="P526" i="20"/>
  <c r="V526" i="20"/>
  <c r="M519" i="20"/>
  <c r="J519" i="20"/>
  <c r="I519" i="20"/>
  <c r="G519" i="20"/>
  <c r="D519" i="20"/>
  <c r="E519" i="20"/>
  <c r="L519" i="20"/>
  <c r="Q519" i="20"/>
  <c r="U519" i="20"/>
  <c r="K519" i="20"/>
  <c r="R519" i="20"/>
  <c r="W519" i="20"/>
  <c r="H519" i="20"/>
  <c r="S519" i="20"/>
  <c r="N519" i="20"/>
  <c r="T519" i="20"/>
  <c r="C519" i="20"/>
  <c r="O519" i="20"/>
  <c r="V519" i="20"/>
  <c r="F519" i="20"/>
  <c r="P519" i="20"/>
  <c r="M530" i="20"/>
  <c r="J530" i="20"/>
  <c r="I530" i="20"/>
  <c r="G530" i="20"/>
  <c r="C530" i="20"/>
  <c r="H530" i="20"/>
  <c r="O530" i="20"/>
  <c r="S530" i="20"/>
  <c r="W530" i="20"/>
  <c r="K530" i="20"/>
  <c r="Q530" i="20"/>
  <c r="V530" i="20"/>
  <c r="D530" i="20"/>
  <c r="N530" i="20"/>
  <c r="U530" i="20"/>
  <c r="E530" i="20"/>
  <c r="P530" i="20"/>
  <c r="F530" i="20"/>
  <c r="R530" i="20"/>
  <c r="L530" i="20"/>
  <c r="T530" i="20"/>
  <c r="M502" i="20"/>
  <c r="J502" i="20"/>
  <c r="I502" i="20"/>
  <c r="G502" i="20"/>
  <c r="V456" i="20"/>
  <c r="W456" i="20"/>
  <c r="U456" i="20"/>
  <c r="W494" i="20"/>
  <c r="V494" i="20"/>
  <c r="U494" i="20"/>
  <c r="V468" i="20"/>
  <c r="U468" i="20"/>
  <c r="W468" i="20"/>
  <c r="U483" i="20"/>
  <c r="W483" i="20"/>
  <c r="V483" i="20"/>
  <c r="V488" i="20"/>
  <c r="U488" i="20"/>
  <c r="W488" i="20"/>
  <c r="V472" i="20"/>
  <c r="U472" i="20"/>
  <c r="W472" i="20"/>
  <c r="W477" i="20"/>
  <c r="V477" i="20"/>
  <c r="U477" i="20"/>
  <c r="U455" i="20"/>
  <c r="V455" i="20"/>
  <c r="W455" i="20"/>
  <c r="U463" i="20"/>
  <c r="V463" i="20"/>
  <c r="W463" i="20"/>
  <c r="V460" i="20"/>
  <c r="W460" i="20"/>
  <c r="U460" i="20"/>
  <c r="W453" i="20"/>
  <c r="U453" i="20"/>
  <c r="V453" i="20"/>
  <c r="U471" i="20"/>
  <c r="W471" i="20"/>
  <c r="V471" i="20"/>
  <c r="W478" i="20"/>
  <c r="V478" i="20"/>
  <c r="U478" i="20"/>
  <c r="U479" i="20"/>
  <c r="W479" i="20"/>
  <c r="V479" i="20"/>
  <c r="V484" i="20"/>
  <c r="U484" i="20"/>
  <c r="W484" i="20"/>
  <c r="W489" i="20"/>
  <c r="V489" i="20"/>
  <c r="U489" i="20"/>
  <c r="W473" i="20"/>
  <c r="V473" i="20"/>
  <c r="U473" i="20"/>
  <c r="W470" i="20"/>
  <c r="V470" i="20"/>
  <c r="U470" i="20"/>
  <c r="S320" i="20"/>
  <c r="U450" i="20"/>
  <c r="V450" i="20"/>
  <c r="W450" i="20"/>
  <c r="U454" i="20"/>
  <c r="V454" i="20"/>
  <c r="W454" i="20"/>
  <c r="W457" i="20"/>
  <c r="U457" i="20"/>
  <c r="V457" i="20"/>
  <c r="X320" i="20"/>
  <c r="W482" i="20"/>
  <c r="V482" i="20"/>
  <c r="U482" i="20"/>
  <c r="W490" i="20"/>
  <c r="V490" i="20"/>
  <c r="U490" i="20"/>
  <c r="U491" i="20"/>
  <c r="W491" i="20"/>
  <c r="V491" i="20"/>
  <c r="U475" i="20"/>
  <c r="W475" i="20"/>
  <c r="V475" i="20"/>
  <c r="V480" i="20"/>
  <c r="U480" i="20"/>
  <c r="W480" i="20"/>
  <c r="W485" i="20"/>
  <c r="V485" i="20"/>
  <c r="U485" i="20"/>
  <c r="V464" i="20"/>
  <c r="W464" i="20"/>
  <c r="U464" i="20"/>
  <c r="W466" i="20"/>
  <c r="V466" i="20"/>
  <c r="U466" i="20"/>
  <c r="U451" i="20"/>
  <c r="V451" i="20"/>
  <c r="W451" i="20"/>
  <c r="U462" i="20"/>
  <c r="V462" i="20"/>
  <c r="W462" i="20"/>
  <c r="W486" i="20"/>
  <c r="V486" i="20"/>
  <c r="U486" i="20"/>
  <c r="W465" i="20"/>
  <c r="V465" i="20"/>
  <c r="U465" i="20"/>
  <c r="U459" i="20"/>
  <c r="V459" i="20"/>
  <c r="W459" i="20"/>
  <c r="V452" i="20"/>
  <c r="W452" i="20"/>
  <c r="U452" i="20"/>
  <c r="U458" i="20"/>
  <c r="V458" i="20"/>
  <c r="W458" i="20"/>
  <c r="W461" i="20"/>
  <c r="U461" i="20"/>
  <c r="V461" i="20"/>
  <c r="W493" i="20"/>
  <c r="V493" i="20"/>
  <c r="U493" i="20"/>
  <c r="W474" i="20"/>
  <c r="V474" i="20"/>
  <c r="U474" i="20"/>
  <c r="U487" i="20"/>
  <c r="W487" i="20"/>
  <c r="V487" i="20"/>
  <c r="V492" i="20"/>
  <c r="U492" i="20"/>
  <c r="W492" i="20"/>
  <c r="V476" i="20"/>
  <c r="U476" i="20"/>
  <c r="W476" i="20"/>
  <c r="W481" i="20"/>
  <c r="V481" i="20"/>
  <c r="U481" i="20"/>
  <c r="W469" i="20"/>
  <c r="V469" i="20"/>
  <c r="U469" i="20"/>
  <c r="U467" i="20"/>
  <c r="W467" i="20"/>
  <c r="V467" i="20"/>
  <c r="Q486" i="20"/>
  <c r="R486" i="20"/>
  <c r="S486" i="20"/>
  <c r="T486" i="20"/>
  <c r="X486" i="20"/>
  <c r="R468" i="20"/>
  <c r="S468" i="20"/>
  <c r="Q468" i="20"/>
  <c r="T468" i="20"/>
  <c r="X468" i="20"/>
  <c r="R483" i="20"/>
  <c r="S483" i="20"/>
  <c r="T483" i="20"/>
  <c r="X483" i="20"/>
  <c r="Q483" i="20"/>
  <c r="S488" i="20"/>
  <c r="T488" i="20"/>
  <c r="X488" i="20"/>
  <c r="Q488" i="20"/>
  <c r="R488" i="20"/>
  <c r="S472" i="20"/>
  <c r="T472" i="20"/>
  <c r="X472" i="20"/>
  <c r="Q472" i="20"/>
  <c r="R472" i="20"/>
  <c r="T477" i="20"/>
  <c r="X477" i="20"/>
  <c r="Q477" i="20"/>
  <c r="R477" i="20"/>
  <c r="S477" i="20"/>
  <c r="R465" i="20"/>
  <c r="S465" i="20"/>
  <c r="T465" i="20"/>
  <c r="X465" i="20"/>
  <c r="Q465" i="20"/>
  <c r="Q471" i="20"/>
  <c r="R471" i="20"/>
  <c r="S471" i="20"/>
  <c r="T471" i="20"/>
  <c r="X471" i="20"/>
  <c r="Q478" i="20"/>
  <c r="R478" i="20"/>
  <c r="S478" i="20"/>
  <c r="T478" i="20"/>
  <c r="X478" i="20"/>
  <c r="R479" i="20"/>
  <c r="S479" i="20"/>
  <c r="T479" i="20"/>
  <c r="X479" i="20"/>
  <c r="Q479" i="20"/>
  <c r="S484" i="20"/>
  <c r="T484" i="20"/>
  <c r="X484" i="20"/>
  <c r="Q484" i="20"/>
  <c r="R484" i="20"/>
  <c r="T489" i="20"/>
  <c r="X489" i="20"/>
  <c r="Q489" i="20"/>
  <c r="R489" i="20"/>
  <c r="S489" i="20"/>
  <c r="T473" i="20"/>
  <c r="X473" i="20"/>
  <c r="Q473" i="20"/>
  <c r="R473" i="20"/>
  <c r="S473" i="20"/>
  <c r="T470" i="20"/>
  <c r="X470" i="20"/>
  <c r="Q470" i="20"/>
  <c r="R470" i="20"/>
  <c r="S470" i="20"/>
  <c r="Q482" i="20"/>
  <c r="R482" i="20"/>
  <c r="S482" i="20"/>
  <c r="X482" i="20"/>
  <c r="T482" i="20"/>
  <c r="Q490" i="20"/>
  <c r="R490" i="20"/>
  <c r="S490" i="20"/>
  <c r="T490" i="20"/>
  <c r="X490" i="20"/>
  <c r="R491" i="20"/>
  <c r="S491" i="20"/>
  <c r="T491" i="20"/>
  <c r="X491" i="20"/>
  <c r="Q491" i="20"/>
  <c r="R475" i="20"/>
  <c r="S475" i="20"/>
  <c r="T475" i="20"/>
  <c r="X475" i="20"/>
  <c r="Q475" i="20"/>
  <c r="S480" i="20"/>
  <c r="T480" i="20"/>
  <c r="X480" i="20"/>
  <c r="Q480" i="20"/>
  <c r="R480" i="20"/>
  <c r="T485" i="20"/>
  <c r="X485" i="20"/>
  <c r="Q485" i="20"/>
  <c r="R485" i="20"/>
  <c r="S485" i="20"/>
  <c r="Q464" i="20"/>
  <c r="R464" i="20"/>
  <c r="S464" i="20"/>
  <c r="T464" i="20"/>
  <c r="X464" i="20"/>
  <c r="S466" i="20"/>
  <c r="T466" i="20"/>
  <c r="X466" i="20"/>
  <c r="Q466" i="20"/>
  <c r="R466" i="20"/>
  <c r="Q493" i="20"/>
  <c r="R493" i="20"/>
  <c r="T493" i="20"/>
  <c r="X493" i="20"/>
  <c r="S493" i="20"/>
  <c r="Q474" i="20"/>
  <c r="R474" i="20"/>
  <c r="S474" i="20"/>
  <c r="T474" i="20"/>
  <c r="X474" i="20"/>
  <c r="R487" i="20"/>
  <c r="S487" i="20"/>
  <c r="T487" i="20"/>
  <c r="X487" i="20"/>
  <c r="Q487" i="20"/>
  <c r="T492" i="20"/>
  <c r="X492" i="20"/>
  <c r="Q492" i="20"/>
  <c r="R492" i="20"/>
  <c r="S492" i="20"/>
  <c r="S476" i="20"/>
  <c r="T476" i="20"/>
  <c r="X476" i="20"/>
  <c r="Q476" i="20"/>
  <c r="R476" i="20"/>
  <c r="T481" i="20"/>
  <c r="X481" i="20"/>
  <c r="Q481" i="20"/>
  <c r="R481" i="20"/>
  <c r="S481" i="20"/>
  <c r="S469" i="20"/>
  <c r="T469" i="20"/>
  <c r="X469" i="20"/>
  <c r="Q469" i="20"/>
  <c r="R469" i="20"/>
  <c r="T467" i="20"/>
  <c r="X467" i="20"/>
  <c r="Q467" i="20"/>
  <c r="R467" i="20"/>
  <c r="S467" i="20"/>
  <c r="E414" i="20"/>
  <c r="J414" i="20"/>
  <c r="O414" i="20"/>
  <c r="F414" i="20"/>
  <c r="K414" i="20"/>
  <c r="P414" i="20"/>
  <c r="C414" i="20"/>
  <c r="M414" i="20"/>
  <c r="D414" i="20"/>
  <c r="N414" i="20"/>
  <c r="H414" i="20"/>
  <c r="Q414" i="20"/>
  <c r="R414" i="20"/>
  <c r="I414" i="20"/>
  <c r="C419" i="20"/>
  <c r="H419" i="20"/>
  <c r="M419" i="20"/>
  <c r="Q419" i="20"/>
  <c r="D419" i="20"/>
  <c r="I419" i="20"/>
  <c r="N419" i="20"/>
  <c r="R419" i="20"/>
  <c r="E419" i="20"/>
  <c r="J419" i="20"/>
  <c r="O419" i="20"/>
  <c r="P419" i="20"/>
  <c r="F419" i="20"/>
  <c r="K419" i="20"/>
  <c r="D413" i="20"/>
  <c r="I413" i="20"/>
  <c r="N413" i="20"/>
  <c r="R413" i="20"/>
  <c r="E413" i="20"/>
  <c r="J413" i="20"/>
  <c r="O413" i="20"/>
  <c r="C413" i="20"/>
  <c r="M413" i="20"/>
  <c r="F413" i="20"/>
  <c r="P413" i="20"/>
  <c r="H413" i="20"/>
  <c r="Q413" i="20"/>
  <c r="K413" i="20"/>
  <c r="E421" i="20"/>
  <c r="J421" i="20"/>
  <c r="O421" i="20"/>
  <c r="F421" i="20"/>
  <c r="K421" i="20"/>
  <c r="P421" i="20"/>
  <c r="C421" i="20"/>
  <c r="H421" i="20"/>
  <c r="M421" i="20"/>
  <c r="Q421" i="20"/>
  <c r="I421" i="20"/>
  <c r="N421" i="20"/>
  <c r="R421" i="20"/>
  <c r="D421" i="20"/>
  <c r="Q320" i="20"/>
  <c r="F422" i="20"/>
  <c r="K422" i="20"/>
  <c r="P422" i="20"/>
  <c r="C422" i="20"/>
  <c r="H422" i="20"/>
  <c r="M422" i="20"/>
  <c r="Q422" i="20"/>
  <c r="D422" i="20"/>
  <c r="I422" i="20"/>
  <c r="N422" i="20"/>
  <c r="R422" i="20"/>
  <c r="E422" i="20"/>
  <c r="J422" i="20"/>
  <c r="O422" i="20"/>
  <c r="F418" i="20"/>
  <c r="K418" i="20"/>
  <c r="P418" i="20"/>
  <c r="C418" i="20"/>
  <c r="H418" i="20"/>
  <c r="M418" i="20"/>
  <c r="Q418" i="20"/>
  <c r="D418" i="20"/>
  <c r="I418" i="20"/>
  <c r="N418" i="20"/>
  <c r="R418" i="20"/>
  <c r="O418" i="20"/>
  <c r="E418" i="20"/>
  <c r="J418" i="20"/>
  <c r="C416" i="20"/>
  <c r="D416" i="20"/>
  <c r="I416" i="20"/>
  <c r="N416" i="20"/>
  <c r="R416" i="20"/>
  <c r="E416" i="20"/>
  <c r="J416" i="20"/>
  <c r="O416" i="20"/>
  <c r="F416" i="20"/>
  <c r="K416" i="20"/>
  <c r="P416" i="20"/>
  <c r="H416" i="20"/>
  <c r="M416" i="20"/>
  <c r="Q416" i="20"/>
  <c r="D420" i="20"/>
  <c r="I420" i="20"/>
  <c r="N420" i="20"/>
  <c r="R420" i="20"/>
  <c r="E420" i="20"/>
  <c r="J420" i="20"/>
  <c r="O420" i="20"/>
  <c r="F420" i="20"/>
  <c r="K420" i="20"/>
  <c r="P420" i="20"/>
  <c r="M420" i="20"/>
  <c r="Q420" i="20"/>
  <c r="C420" i="20"/>
  <c r="H420" i="20"/>
  <c r="Q23" i="20"/>
  <c r="C423" i="20"/>
  <c r="H423" i="20"/>
  <c r="M423" i="20"/>
  <c r="Q423" i="20"/>
  <c r="D423" i="20"/>
  <c r="I423" i="20"/>
  <c r="N423" i="20"/>
  <c r="R423" i="20"/>
  <c r="E423" i="20"/>
  <c r="J423" i="20"/>
  <c r="O423" i="20"/>
  <c r="F423" i="20"/>
  <c r="K423" i="20"/>
  <c r="P423" i="20"/>
  <c r="F415" i="20"/>
  <c r="K415" i="20"/>
  <c r="P415" i="20"/>
  <c r="C415" i="20"/>
  <c r="H415" i="20"/>
  <c r="M415" i="20"/>
  <c r="Q415" i="20"/>
  <c r="J415" i="20"/>
  <c r="D415" i="20"/>
  <c r="N415" i="20"/>
  <c r="E415" i="20"/>
  <c r="O415" i="20"/>
  <c r="R415" i="20"/>
  <c r="I415" i="20"/>
  <c r="E417" i="20"/>
  <c r="J417" i="20"/>
  <c r="O417" i="20"/>
  <c r="F417" i="20"/>
  <c r="K417" i="20"/>
  <c r="P417" i="20"/>
  <c r="C417" i="20"/>
  <c r="H417" i="20"/>
  <c r="M417" i="20"/>
  <c r="Q417" i="20"/>
  <c r="R417" i="20"/>
  <c r="D417" i="20"/>
  <c r="I417" i="20"/>
  <c r="N417" i="20"/>
  <c r="F411" i="20"/>
  <c r="K411" i="20"/>
  <c r="P411" i="20"/>
  <c r="C411" i="20"/>
  <c r="H411" i="20"/>
  <c r="M411" i="20"/>
  <c r="Q411" i="20"/>
  <c r="J411" i="20"/>
  <c r="D411" i="20"/>
  <c r="N411" i="20"/>
  <c r="E411" i="20"/>
  <c r="O411" i="20"/>
  <c r="I411" i="20"/>
  <c r="R411" i="20"/>
  <c r="E410" i="20"/>
  <c r="J410" i="20"/>
  <c r="O410" i="20"/>
  <c r="F410" i="20"/>
  <c r="K410" i="20"/>
  <c r="P410" i="20"/>
  <c r="C410" i="20"/>
  <c r="M410" i="20"/>
  <c r="D410" i="20"/>
  <c r="N410" i="20"/>
  <c r="H410" i="20"/>
  <c r="Q410" i="20"/>
  <c r="I410" i="20"/>
  <c r="R410" i="20"/>
  <c r="C408" i="20"/>
  <c r="H408" i="20"/>
  <c r="M408" i="20"/>
  <c r="Q408" i="20"/>
  <c r="D408" i="20"/>
  <c r="I408" i="20"/>
  <c r="N408" i="20"/>
  <c r="R408" i="20"/>
  <c r="K408" i="20"/>
  <c r="E408" i="20"/>
  <c r="O408" i="20"/>
  <c r="F408" i="20"/>
  <c r="P408" i="20"/>
  <c r="J408" i="20"/>
  <c r="D409" i="20"/>
  <c r="I409" i="20"/>
  <c r="N409" i="20"/>
  <c r="R409" i="20"/>
  <c r="E409" i="20"/>
  <c r="J409" i="20"/>
  <c r="O409" i="20"/>
  <c r="C409" i="20"/>
  <c r="M409" i="20"/>
  <c r="F409" i="20"/>
  <c r="P409" i="20"/>
  <c r="H409" i="20"/>
  <c r="Q409" i="20"/>
  <c r="K409" i="20"/>
  <c r="C412" i="20"/>
  <c r="H412" i="20"/>
  <c r="M412" i="20"/>
  <c r="Q412" i="20"/>
  <c r="D412" i="20"/>
  <c r="I412" i="20"/>
  <c r="N412" i="20"/>
  <c r="R412" i="20"/>
  <c r="K412" i="20"/>
  <c r="E412" i="20"/>
  <c r="O412" i="20"/>
  <c r="F412" i="20"/>
  <c r="P412" i="20"/>
  <c r="J412" i="20"/>
  <c r="J372" i="20"/>
  <c r="I372" i="20"/>
  <c r="M372" i="20"/>
  <c r="G372" i="20"/>
  <c r="M368" i="20"/>
  <c r="J368" i="20"/>
  <c r="G368" i="20"/>
  <c r="I368" i="20"/>
  <c r="M377" i="20"/>
  <c r="J377" i="20"/>
  <c r="I377" i="20"/>
  <c r="G377" i="20"/>
  <c r="D377" i="20"/>
  <c r="K377" i="20"/>
  <c r="P377" i="20"/>
  <c r="T377" i="20"/>
  <c r="E377" i="20"/>
  <c r="L377" i="20"/>
  <c r="Q377" i="20"/>
  <c r="U377" i="20"/>
  <c r="F377" i="20"/>
  <c r="R377" i="20"/>
  <c r="V377" i="20"/>
  <c r="H377" i="20"/>
  <c r="S377" i="20"/>
  <c r="N377" i="20"/>
  <c r="C377" i="20"/>
  <c r="O377" i="20"/>
  <c r="W377" i="20"/>
  <c r="M384" i="20"/>
  <c r="J384" i="20"/>
  <c r="I384" i="20"/>
  <c r="E384" i="20"/>
  <c r="L384" i="20"/>
  <c r="Q384" i="20"/>
  <c r="U384" i="20"/>
  <c r="C384" i="20"/>
  <c r="O384" i="20"/>
  <c r="W384" i="20"/>
  <c r="G384" i="20"/>
  <c r="F384" i="20"/>
  <c r="N384" i="20"/>
  <c r="R384" i="20"/>
  <c r="V384" i="20"/>
  <c r="H384" i="20"/>
  <c r="S384" i="20"/>
  <c r="T384" i="20"/>
  <c r="D384" i="20"/>
  <c r="K384" i="20"/>
  <c r="P384" i="20"/>
  <c r="I366" i="20"/>
  <c r="G366" i="20"/>
  <c r="M366" i="20"/>
  <c r="J366" i="20"/>
  <c r="I387" i="20"/>
  <c r="G387" i="20"/>
  <c r="M387" i="20"/>
  <c r="C387" i="20"/>
  <c r="H387" i="20"/>
  <c r="O387" i="20"/>
  <c r="S387" i="20"/>
  <c r="W387" i="20"/>
  <c r="L387" i="20"/>
  <c r="Q387" i="20"/>
  <c r="D387" i="20"/>
  <c r="K387" i="20"/>
  <c r="P387" i="20"/>
  <c r="T387" i="20"/>
  <c r="E387" i="20"/>
  <c r="J387" i="20"/>
  <c r="F387" i="20"/>
  <c r="V387" i="20"/>
  <c r="N387" i="20"/>
  <c r="R387" i="20"/>
  <c r="U387" i="20"/>
  <c r="M369" i="20"/>
  <c r="J369" i="20"/>
  <c r="I369" i="20"/>
  <c r="G369" i="20"/>
  <c r="J383" i="20"/>
  <c r="I383" i="20"/>
  <c r="G383" i="20"/>
  <c r="C383" i="20"/>
  <c r="H383" i="20"/>
  <c r="O383" i="20"/>
  <c r="S383" i="20"/>
  <c r="W383" i="20"/>
  <c r="E383" i="20"/>
  <c r="Q383" i="20"/>
  <c r="D383" i="20"/>
  <c r="K383" i="20"/>
  <c r="P383" i="20"/>
  <c r="T383" i="20"/>
  <c r="L383" i="20"/>
  <c r="U383" i="20"/>
  <c r="F383" i="20"/>
  <c r="M383" i="20"/>
  <c r="N383" i="20"/>
  <c r="R383" i="20"/>
  <c r="V383" i="20"/>
  <c r="J362" i="20"/>
  <c r="I362" i="20"/>
  <c r="G362" i="20"/>
  <c r="M362" i="20"/>
  <c r="M381" i="20"/>
  <c r="J381" i="20"/>
  <c r="I381" i="20"/>
  <c r="G381" i="20"/>
  <c r="C381" i="20"/>
  <c r="H381" i="20"/>
  <c r="O381" i="20"/>
  <c r="S381" i="20"/>
  <c r="W381" i="20"/>
  <c r="E381" i="20"/>
  <c r="Q381" i="20"/>
  <c r="D381" i="20"/>
  <c r="K381" i="20"/>
  <c r="P381" i="20"/>
  <c r="T381" i="20"/>
  <c r="L381" i="20"/>
  <c r="U381" i="20"/>
  <c r="R381" i="20"/>
  <c r="V381" i="20"/>
  <c r="F381" i="20"/>
  <c r="N381" i="20"/>
  <c r="M385" i="20"/>
  <c r="J385" i="20"/>
  <c r="I385" i="20"/>
  <c r="G385" i="20"/>
  <c r="C385" i="20"/>
  <c r="H385" i="20"/>
  <c r="O385" i="20"/>
  <c r="S385" i="20"/>
  <c r="W385" i="20"/>
  <c r="L385" i="20"/>
  <c r="U385" i="20"/>
  <c r="D385" i="20"/>
  <c r="K385" i="20"/>
  <c r="P385" i="20"/>
  <c r="T385" i="20"/>
  <c r="E385" i="20"/>
  <c r="Q385" i="20"/>
  <c r="R385" i="20"/>
  <c r="V385" i="20"/>
  <c r="F385" i="20"/>
  <c r="N385" i="20"/>
  <c r="G370" i="20"/>
  <c r="M370" i="20"/>
  <c r="J370" i="20"/>
  <c r="I370" i="20"/>
  <c r="M363" i="20"/>
  <c r="J363" i="20"/>
  <c r="I363" i="20"/>
  <c r="G363" i="20"/>
  <c r="J388" i="20"/>
  <c r="I388" i="20"/>
  <c r="G388" i="20"/>
  <c r="M388" i="20"/>
  <c r="E388" i="20"/>
  <c r="L388" i="20"/>
  <c r="Q388" i="20"/>
  <c r="U388" i="20"/>
  <c r="F388" i="20"/>
  <c r="N388" i="20"/>
  <c r="R388" i="20"/>
  <c r="V388" i="20"/>
  <c r="H388" i="20"/>
  <c r="S388" i="20"/>
  <c r="K388" i="20"/>
  <c r="T388" i="20"/>
  <c r="C388" i="20"/>
  <c r="O388" i="20"/>
  <c r="W388" i="20"/>
  <c r="D388" i="20"/>
  <c r="P388" i="20"/>
  <c r="I371" i="20"/>
  <c r="G371" i="20"/>
  <c r="J371" i="20"/>
  <c r="M371" i="20"/>
  <c r="M359" i="20"/>
  <c r="J359" i="20"/>
  <c r="G359" i="20"/>
  <c r="I359" i="20"/>
  <c r="J367" i="20"/>
  <c r="I367" i="20"/>
  <c r="G367" i="20"/>
  <c r="M367" i="20"/>
  <c r="M365" i="20"/>
  <c r="J365" i="20"/>
  <c r="I365" i="20"/>
  <c r="G365" i="20"/>
  <c r="M374" i="20"/>
  <c r="J374" i="20"/>
  <c r="I374" i="20"/>
  <c r="F374" i="20"/>
  <c r="N374" i="20"/>
  <c r="R374" i="20"/>
  <c r="V374" i="20"/>
  <c r="C374" i="20"/>
  <c r="H374" i="20"/>
  <c r="O374" i="20"/>
  <c r="S374" i="20"/>
  <c r="W374" i="20"/>
  <c r="E374" i="20"/>
  <c r="Q374" i="20"/>
  <c r="K374" i="20"/>
  <c r="T374" i="20"/>
  <c r="L374" i="20"/>
  <c r="U374" i="20"/>
  <c r="D374" i="20"/>
  <c r="G374" i="20"/>
  <c r="P374" i="20"/>
  <c r="M379" i="20"/>
  <c r="J379" i="20"/>
  <c r="G379" i="20"/>
  <c r="I379" i="20"/>
  <c r="C379" i="20"/>
  <c r="H379" i="20"/>
  <c r="O379" i="20"/>
  <c r="S379" i="20"/>
  <c r="W379" i="20"/>
  <c r="L379" i="20"/>
  <c r="U379" i="20"/>
  <c r="D379" i="20"/>
  <c r="K379" i="20"/>
  <c r="P379" i="20"/>
  <c r="T379" i="20"/>
  <c r="E379" i="20"/>
  <c r="Q379" i="20"/>
  <c r="F379" i="20"/>
  <c r="N379" i="20"/>
  <c r="R379" i="20"/>
  <c r="V379" i="20"/>
  <c r="G364" i="20"/>
  <c r="M364" i="20"/>
  <c r="I364" i="20"/>
  <c r="J364" i="20"/>
  <c r="G380" i="20"/>
  <c r="M380" i="20"/>
  <c r="J380" i="20"/>
  <c r="E380" i="20"/>
  <c r="L380" i="20"/>
  <c r="Q380" i="20"/>
  <c r="U380" i="20"/>
  <c r="H380" i="20"/>
  <c r="O380" i="20"/>
  <c r="S380" i="20"/>
  <c r="I380" i="20"/>
  <c r="F380" i="20"/>
  <c r="N380" i="20"/>
  <c r="R380" i="20"/>
  <c r="V380" i="20"/>
  <c r="C380" i="20"/>
  <c r="W380" i="20"/>
  <c r="T380" i="20"/>
  <c r="D380" i="20"/>
  <c r="K380" i="20"/>
  <c r="P380" i="20"/>
  <c r="I382" i="20"/>
  <c r="G382" i="20"/>
  <c r="J382" i="20"/>
  <c r="E382" i="20"/>
  <c r="L382" i="20"/>
  <c r="Q382" i="20"/>
  <c r="U382" i="20"/>
  <c r="C382" i="20"/>
  <c r="S382" i="20"/>
  <c r="F382" i="20"/>
  <c r="N382" i="20"/>
  <c r="R382" i="20"/>
  <c r="V382" i="20"/>
  <c r="M382" i="20"/>
  <c r="H382" i="20"/>
  <c r="O382" i="20"/>
  <c r="W382" i="20"/>
  <c r="K382" i="20"/>
  <c r="P382" i="20"/>
  <c r="T382" i="20"/>
  <c r="D382" i="20"/>
  <c r="I376" i="20"/>
  <c r="G376" i="20"/>
  <c r="M376" i="20"/>
  <c r="F376" i="20"/>
  <c r="N376" i="20"/>
  <c r="R376" i="20"/>
  <c r="V376" i="20"/>
  <c r="C376" i="20"/>
  <c r="H376" i="20"/>
  <c r="O376" i="20"/>
  <c r="S376" i="20"/>
  <c r="W376" i="20"/>
  <c r="K376" i="20"/>
  <c r="T376" i="20"/>
  <c r="D376" i="20"/>
  <c r="J376" i="20"/>
  <c r="L376" i="20"/>
  <c r="U376" i="20"/>
  <c r="P376" i="20"/>
  <c r="E376" i="20"/>
  <c r="Q376" i="20"/>
  <c r="I360" i="20"/>
  <c r="G360" i="20"/>
  <c r="J360" i="20"/>
  <c r="M360" i="20"/>
  <c r="G375" i="20"/>
  <c r="M375" i="20"/>
  <c r="D375" i="20"/>
  <c r="K375" i="20"/>
  <c r="P375" i="20"/>
  <c r="T375" i="20"/>
  <c r="I375" i="20"/>
  <c r="E375" i="20"/>
  <c r="L375" i="20"/>
  <c r="Q375" i="20"/>
  <c r="U375" i="20"/>
  <c r="J375" i="20"/>
  <c r="C375" i="20"/>
  <c r="O375" i="20"/>
  <c r="W375" i="20"/>
  <c r="H375" i="20"/>
  <c r="F375" i="20"/>
  <c r="R375" i="20"/>
  <c r="S375" i="20"/>
  <c r="V375" i="20"/>
  <c r="N375" i="20"/>
  <c r="M373" i="20"/>
  <c r="J373" i="20"/>
  <c r="I373" i="20"/>
  <c r="G373" i="20"/>
  <c r="D373" i="20"/>
  <c r="K373" i="20"/>
  <c r="P373" i="20"/>
  <c r="T373" i="20"/>
  <c r="E373" i="20"/>
  <c r="L373" i="20"/>
  <c r="Q373" i="20"/>
  <c r="U373" i="20"/>
  <c r="N373" i="20"/>
  <c r="V373" i="20"/>
  <c r="R373" i="20"/>
  <c r="C373" i="20"/>
  <c r="O373" i="20"/>
  <c r="W373" i="20"/>
  <c r="F373" i="20"/>
  <c r="H373" i="20"/>
  <c r="S373" i="20"/>
  <c r="M361" i="20"/>
  <c r="J361" i="20"/>
  <c r="I361" i="20"/>
  <c r="G361" i="20"/>
  <c r="J378" i="20"/>
  <c r="I378" i="20"/>
  <c r="G378" i="20"/>
  <c r="F378" i="20"/>
  <c r="N378" i="20"/>
  <c r="R378" i="20"/>
  <c r="M378" i="20"/>
  <c r="C378" i="20"/>
  <c r="H378" i="20"/>
  <c r="O378" i="20"/>
  <c r="S378" i="20"/>
  <c r="L378" i="20"/>
  <c r="U378" i="20"/>
  <c r="Q378" i="20"/>
  <c r="W378" i="20"/>
  <c r="D378" i="20"/>
  <c r="P378" i="20"/>
  <c r="V378" i="20"/>
  <c r="E378" i="20"/>
  <c r="K378" i="20"/>
  <c r="T378" i="20"/>
  <c r="G386" i="20"/>
  <c r="M386" i="20"/>
  <c r="I386" i="20"/>
  <c r="E386" i="20"/>
  <c r="L386" i="20"/>
  <c r="Q386" i="20"/>
  <c r="U386" i="20"/>
  <c r="H386" i="20"/>
  <c r="S386" i="20"/>
  <c r="F386" i="20"/>
  <c r="N386" i="20"/>
  <c r="R386" i="20"/>
  <c r="V386" i="20"/>
  <c r="J386" i="20"/>
  <c r="C386" i="20"/>
  <c r="O386" i="20"/>
  <c r="W386" i="20"/>
  <c r="K386" i="20"/>
  <c r="P386" i="20"/>
  <c r="T386" i="20"/>
  <c r="D386" i="20"/>
  <c r="U321" i="20"/>
  <c r="V321" i="20"/>
  <c r="W321" i="20"/>
  <c r="R315" i="20"/>
  <c r="W315" i="20"/>
  <c r="U315" i="20"/>
  <c r="V315" i="20"/>
  <c r="W339" i="20"/>
  <c r="V339" i="20"/>
  <c r="U339" i="20"/>
  <c r="V322" i="20"/>
  <c r="W322" i="20"/>
  <c r="U322" i="20"/>
  <c r="V338" i="20"/>
  <c r="U338" i="20"/>
  <c r="W338" i="20"/>
  <c r="W347" i="20"/>
  <c r="V347" i="20"/>
  <c r="U347" i="20"/>
  <c r="U341" i="20"/>
  <c r="W341" i="20"/>
  <c r="V341" i="20"/>
  <c r="U308" i="20"/>
  <c r="V308" i="20"/>
  <c r="W308" i="20"/>
  <c r="U313" i="20"/>
  <c r="V313" i="20"/>
  <c r="W313" i="20"/>
  <c r="U349" i="20"/>
  <c r="W349" i="20"/>
  <c r="V349" i="20"/>
  <c r="W335" i="20"/>
  <c r="V335" i="20"/>
  <c r="U335" i="20"/>
  <c r="V350" i="20"/>
  <c r="U350" i="20"/>
  <c r="W350" i="20"/>
  <c r="V334" i="20"/>
  <c r="U334" i="20"/>
  <c r="W334" i="20"/>
  <c r="W344" i="20"/>
  <c r="V344" i="20"/>
  <c r="U344" i="20"/>
  <c r="W328" i="20"/>
  <c r="V328" i="20"/>
  <c r="U328" i="20"/>
  <c r="U337" i="20"/>
  <c r="W337" i="20"/>
  <c r="V337" i="20"/>
  <c r="W327" i="20"/>
  <c r="V327" i="20"/>
  <c r="U327" i="20"/>
  <c r="U325" i="20"/>
  <c r="W325" i="20"/>
  <c r="V325" i="20"/>
  <c r="V314" i="20"/>
  <c r="W314" i="20"/>
  <c r="U314" i="20"/>
  <c r="U316" i="20"/>
  <c r="V316" i="20"/>
  <c r="W316" i="20"/>
  <c r="V310" i="20"/>
  <c r="W310" i="20"/>
  <c r="U310" i="20"/>
  <c r="U309" i="20"/>
  <c r="V309" i="20"/>
  <c r="W309" i="20"/>
  <c r="W348" i="20"/>
  <c r="V348" i="20"/>
  <c r="U348" i="20"/>
  <c r="W331" i="20"/>
  <c r="V331" i="20"/>
  <c r="U331" i="20"/>
  <c r="V346" i="20"/>
  <c r="U346" i="20"/>
  <c r="W346" i="20"/>
  <c r="V330" i="20"/>
  <c r="U330" i="20"/>
  <c r="W330" i="20"/>
  <c r="W340" i="20"/>
  <c r="V340" i="20"/>
  <c r="U340" i="20"/>
  <c r="V326" i="20"/>
  <c r="U326" i="20"/>
  <c r="W326" i="20"/>
  <c r="U333" i="20"/>
  <c r="W333" i="20"/>
  <c r="V333" i="20"/>
  <c r="W323" i="20"/>
  <c r="V323" i="20"/>
  <c r="U323" i="20"/>
  <c r="U317" i="20"/>
  <c r="V317" i="20"/>
  <c r="W317" i="20"/>
  <c r="W319" i="20"/>
  <c r="U319" i="20"/>
  <c r="V319" i="20"/>
  <c r="W332" i="20"/>
  <c r="V332" i="20"/>
  <c r="U332" i="20"/>
  <c r="W352" i="20"/>
  <c r="V352" i="20"/>
  <c r="U352" i="20"/>
  <c r="W311" i="20"/>
  <c r="U311" i="20"/>
  <c r="V311" i="20"/>
  <c r="V318" i="20"/>
  <c r="W318" i="20"/>
  <c r="U318" i="20"/>
  <c r="U312" i="20"/>
  <c r="V312" i="20"/>
  <c r="W312" i="20"/>
  <c r="W343" i="20"/>
  <c r="V343" i="20"/>
  <c r="U343" i="20"/>
  <c r="W324" i="20"/>
  <c r="V324" i="20"/>
  <c r="U324" i="20"/>
  <c r="V342" i="20"/>
  <c r="U342" i="20"/>
  <c r="W342" i="20"/>
  <c r="W351" i="20"/>
  <c r="V351" i="20"/>
  <c r="U351" i="20"/>
  <c r="W336" i="20"/>
  <c r="V336" i="20"/>
  <c r="U336" i="20"/>
  <c r="U345" i="20"/>
  <c r="W345" i="20"/>
  <c r="V345" i="20"/>
  <c r="U329" i="20"/>
  <c r="W329" i="20"/>
  <c r="V329" i="20"/>
  <c r="U320" i="20"/>
  <c r="V320" i="20"/>
  <c r="W320" i="20"/>
  <c r="R339" i="20"/>
  <c r="S339" i="20"/>
  <c r="X339" i="20"/>
  <c r="T339" i="20"/>
  <c r="Q339" i="20"/>
  <c r="S322" i="20"/>
  <c r="Q322" i="20"/>
  <c r="R322" i="20"/>
  <c r="T322" i="20"/>
  <c r="X322" i="20"/>
  <c r="Q338" i="20"/>
  <c r="S338" i="20"/>
  <c r="X338" i="20"/>
  <c r="T338" i="20"/>
  <c r="R338" i="20"/>
  <c r="T347" i="20"/>
  <c r="X347" i="20"/>
  <c r="Q347" i="20"/>
  <c r="R347" i="20"/>
  <c r="S347" i="20"/>
  <c r="S332" i="20"/>
  <c r="T332" i="20"/>
  <c r="Q332" i="20"/>
  <c r="R332" i="20"/>
  <c r="X332" i="20"/>
  <c r="T341" i="20"/>
  <c r="X341" i="20"/>
  <c r="R341" i="20"/>
  <c r="S341" i="20"/>
  <c r="Q341" i="20"/>
  <c r="R325" i="20"/>
  <c r="T325" i="20"/>
  <c r="X325" i="20"/>
  <c r="Q325" i="20"/>
  <c r="S325" i="20"/>
  <c r="R349" i="20"/>
  <c r="S349" i="20"/>
  <c r="X349" i="20"/>
  <c r="Q349" i="20"/>
  <c r="T349" i="20"/>
  <c r="R335" i="20"/>
  <c r="Q335" i="20"/>
  <c r="S335" i="20"/>
  <c r="X335" i="20"/>
  <c r="T335" i="20"/>
  <c r="S350" i="20"/>
  <c r="T350" i="20"/>
  <c r="X350" i="20"/>
  <c r="Q350" i="20"/>
  <c r="R350" i="20"/>
  <c r="Q334" i="20"/>
  <c r="S334" i="20"/>
  <c r="X334" i="20"/>
  <c r="T334" i="20"/>
  <c r="R334" i="20"/>
  <c r="S344" i="20"/>
  <c r="Q344" i="20"/>
  <c r="R344" i="20"/>
  <c r="X344" i="20"/>
  <c r="T344" i="20"/>
  <c r="Q328" i="20"/>
  <c r="S328" i="20"/>
  <c r="X328" i="20"/>
  <c r="R328" i="20"/>
  <c r="T328" i="20"/>
  <c r="T337" i="20"/>
  <c r="X337" i="20"/>
  <c r="Q337" i="20"/>
  <c r="R337" i="20"/>
  <c r="S337" i="20"/>
  <c r="T327" i="20"/>
  <c r="X327" i="20"/>
  <c r="R327" i="20"/>
  <c r="Q327" i="20"/>
  <c r="S327" i="20"/>
  <c r="S346" i="20"/>
  <c r="T346" i="20"/>
  <c r="X346" i="20"/>
  <c r="Q346" i="20"/>
  <c r="R346" i="20"/>
  <c r="T333" i="20"/>
  <c r="X333" i="20"/>
  <c r="Q333" i="20"/>
  <c r="R333" i="20"/>
  <c r="S333" i="20"/>
  <c r="Q348" i="20"/>
  <c r="R348" i="20"/>
  <c r="X348" i="20"/>
  <c r="S348" i="20"/>
  <c r="T348" i="20"/>
  <c r="R331" i="20"/>
  <c r="Q331" i="20"/>
  <c r="S331" i="20"/>
  <c r="X331" i="20"/>
  <c r="T331" i="20"/>
  <c r="Q330" i="20"/>
  <c r="S330" i="20"/>
  <c r="X330" i="20"/>
  <c r="T330" i="20"/>
  <c r="R330" i="20"/>
  <c r="S340" i="20"/>
  <c r="Q340" i="20"/>
  <c r="R340" i="20"/>
  <c r="X340" i="20"/>
  <c r="T340" i="20"/>
  <c r="S326" i="20"/>
  <c r="Q326" i="20"/>
  <c r="X326" i="20"/>
  <c r="R326" i="20"/>
  <c r="T326" i="20"/>
  <c r="T323" i="20"/>
  <c r="X323" i="20"/>
  <c r="R323" i="20"/>
  <c r="Q323" i="20"/>
  <c r="S323" i="20"/>
  <c r="R343" i="20"/>
  <c r="S343" i="20"/>
  <c r="X343" i="20"/>
  <c r="T343" i="20"/>
  <c r="Q343" i="20"/>
  <c r="Q324" i="20"/>
  <c r="S324" i="20"/>
  <c r="R324" i="20"/>
  <c r="T324" i="20"/>
  <c r="X324" i="20"/>
  <c r="Q342" i="20"/>
  <c r="T342" i="20"/>
  <c r="R342" i="20"/>
  <c r="X342" i="20"/>
  <c r="S342" i="20"/>
  <c r="T351" i="20"/>
  <c r="X351" i="20"/>
  <c r="Q351" i="20"/>
  <c r="R351" i="20"/>
  <c r="S351" i="20"/>
  <c r="S336" i="20"/>
  <c r="T336" i="20"/>
  <c r="Q336" i="20"/>
  <c r="R336" i="20"/>
  <c r="X336" i="20"/>
  <c r="T345" i="20"/>
  <c r="X345" i="20"/>
  <c r="R345" i="20"/>
  <c r="S345" i="20"/>
  <c r="Q345" i="20"/>
  <c r="R329" i="20"/>
  <c r="T329" i="20"/>
  <c r="X329" i="20"/>
  <c r="Q329" i="20"/>
  <c r="S329" i="20"/>
  <c r="F266" i="20"/>
  <c r="K266" i="20"/>
  <c r="P266" i="20"/>
  <c r="C266" i="20"/>
  <c r="H266" i="20"/>
  <c r="M266" i="20"/>
  <c r="Q266" i="20"/>
  <c r="J266" i="20"/>
  <c r="D266" i="20"/>
  <c r="N266" i="20"/>
  <c r="E266" i="20"/>
  <c r="O266" i="20"/>
  <c r="R266" i="20"/>
  <c r="I266" i="20"/>
  <c r="E273" i="20"/>
  <c r="J273" i="20"/>
  <c r="O273" i="20"/>
  <c r="H273" i="20"/>
  <c r="N273" i="20"/>
  <c r="C273" i="20"/>
  <c r="I273" i="20"/>
  <c r="P273" i="20"/>
  <c r="D273" i="20"/>
  <c r="K273" i="20"/>
  <c r="Q273" i="20"/>
  <c r="M273" i="20"/>
  <c r="F273" i="20"/>
  <c r="R273" i="20"/>
  <c r="F277" i="20"/>
  <c r="K277" i="20"/>
  <c r="P277" i="20"/>
  <c r="C277" i="20"/>
  <c r="H277" i="20"/>
  <c r="M277" i="20"/>
  <c r="Q277" i="20"/>
  <c r="D277" i="20"/>
  <c r="I277" i="20"/>
  <c r="N277" i="20"/>
  <c r="R277" i="20"/>
  <c r="E277" i="20"/>
  <c r="O277" i="20"/>
  <c r="J277" i="20"/>
  <c r="E280" i="20"/>
  <c r="J280" i="20"/>
  <c r="O280" i="20"/>
  <c r="F280" i="20"/>
  <c r="K280" i="20"/>
  <c r="P280" i="20"/>
  <c r="C280" i="20"/>
  <c r="H280" i="20"/>
  <c r="M280" i="20"/>
  <c r="Q280" i="20"/>
  <c r="N280" i="20"/>
  <c r="I280" i="20"/>
  <c r="R280" i="20"/>
  <c r="D280" i="20"/>
  <c r="C267" i="20"/>
  <c r="H267" i="20"/>
  <c r="M267" i="20"/>
  <c r="Q267" i="20"/>
  <c r="D267" i="20"/>
  <c r="I267" i="20"/>
  <c r="N267" i="20"/>
  <c r="R267" i="20"/>
  <c r="K267" i="20"/>
  <c r="E267" i="20"/>
  <c r="O267" i="20"/>
  <c r="F267" i="20"/>
  <c r="P267" i="20"/>
  <c r="J267" i="20"/>
  <c r="F270" i="20"/>
  <c r="K270" i="20"/>
  <c r="P270" i="20"/>
  <c r="C270" i="20"/>
  <c r="H270" i="20"/>
  <c r="J270" i="20"/>
  <c r="Q270" i="20"/>
  <c r="D270" i="20"/>
  <c r="M270" i="20"/>
  <c r="R270" i="20"/>
  <c r="E270" i="20"/>
  <c r="N270" i="20"/>
  <c r="I270" i="20"/>
  <c r="O270" i="20"/>
  <c r="D268" i="20"/>
  <c r="I268" i="20"/>
  <c r="N268" i="20"/>
  <c r="R268" i="20"/>
  <c r="E268" i="20"/>
  <c r="J268" i="20"/>
  <c r="O268" i="20"/>
  <c r="C268" i="20"/>
  <c r="M268" i="20"/>
  <c r="F268" i="20"/>
  <c r="P268" i="20"/>
  <c r="H268" i="20"/>
  <c r="Q268" i="20"/>
  <c r="K268" i="20"/>
  <c r="E276" i="20"/>
  <c r="J276" i="20"/>
  <c r="O276" i="20"/>
  <c r="F276" i="20"/>
  <c r="K276" i="20"/>
  <c r="P276" i="20"/>
  <c r="C276" i="20"/>
  <c r="H276" i="20"/>
  <c r="M276" i="20"/>
  <c r="Q276" i="20"/>
  <c r="D276" i="20"/>
  <c r="I276" i="20"/>
  <c r="R276" i="20"/>
  <c r="N276" i="20"/>
  <c r="D279" i="20"/>
  <c r="I279" i="20"/>
  <c r="N279" i="20"/>
  <c r="R279" i="20"/>
  <c r="E279" i="20"/>
  <c r="J279" i="20"/>
  <c r="O279" i="20"/>
  <c r="F279" i="20"/>
  <c r="K279" i="20"/>
  <c r="P279" i="20"/>
  <c r="Q279" i="20"/>
  <c r="C279" i="20"/>
  <c r="M279" i="20"/>
  <c r="H279" i="20"/>
  <c r="C271" i="20"/>
  <c r="H271" i="20"/>
  <c r="M271" i="20"/>
  <c r="Q271" i="20"/>
  <c r="E271" i="20"/>
  <c r="K271" i="20"/>
  <c r="R271" i="20"/>
  <c r="F271" i="20"/>
  <c r="N271" i="20"/>
  <c r="I271" i="20"/>
  <c r="O271" i="20"/>
  <c r="J271" i="20"/>
  <c r="P271" i="20"/>
  <c r="D271" i="20"/>
  <c r="F274" i="20"/>
  <c r="H274" i="20"/>
  <c r="M274" i="20"/>
  <c r="Q274" i="20"/>
  <c r="C274" i="20"/>
  <c r="I274" i="20"/>
  <c r="N274" i="20"/>
  <c r="R274" i="20"/>
  <c r="D274" i="20"/>
  <c r="J274" i="20"/>
  <c r="O274" i="20"/>
  <c r="K274" i="20"/>
  <c r="P274" i="20"/>
  <c r="E274" i="20"/>
  <c r="E269" i="20"/>
  <c r="J269" i="20"/>
  <c r="O269" i="20"/>
  <c r="F269" i="20"/>
  <c r="K269" i="20"/>
  <c r="P269" i="20"/>
  <c r="C269" i="20"/>
  <c r="M269" i="20"/>
  <c r="D269" i="20"/>
  <c r="N269" i="20"/>
  <c r="H269" i="20"/>
  <c r="Q269" i="20"/>
  <c r="I269" i="20"/>
  <c r="R269" i="20"/>
  <c r="D272" i="20"/>
  <c r="I272" i="20"/>
  <c r="N272" i="20"/>
  <c r="R272" i="20"/>
  <c r="F272" i="20"/>
  <c r="M272" i="20"/>
  <c r="H272" i="20"/>
  <c r="O272" i="20"/>
  <c r="C272" i="20"/>
  <c r="J272" i="20"/>
  <c r="P272" i="20"/>
  <c r="K272" i="20"/>
  <c r="Q272" i="20"/>
  <c r="E272" i="20"/>
  <c r="D275" i="20"/>
  <c r="I275" i="20"/>
  <c r="N275" i="20"/>
  <c r="R275" i="20"/>
  <c r="E275" i="20"/>
  <c r="J275" i="20"/>
  <c r="O275" i="20"/>
  <c r="F275" i="20"/>
  <c r="K275" i="20"/>
  <c r="P275" i="20"/>
  <c r="H275" i="20"/>
  <c r="M275" i="20"/>
  <c r="Q275" i="20"/>
  <c r="C275" i="20"/>
  <c r="C278" i="20"/>
  <c r="H278" i="20"/>
  <c r="M278" i="20"/>
  <c r="Q278" i="20"/>
  <c r="D278" i="20"/>
  <c r="I278" i="20"/>
  <c r="N278" i="20"/>
  <c r="R278" i="20"/>
  <c r="E278" i="20"/>
  <c r="J278" i="20"/>
  <c r="O278" i="20"/>
  <c r="F278" i="20"/>
  <c r="K278" i="20"/>
  <c r="P278" i="20"/>
  <c r="F281" i="20"/>
  <c r="K281" i="20"/>
  <c r="P281" i="20"/>
  <c r="C281" i="20"/>
  <c r="H281" i="20"/>
  <c r="M281" i="20"/>
  <c r="Q281" i="20"/>
  <c r="D281" i="20"/>
  <c r="I281" i="20"/>
  <c r="N281" i="20"/>
  <c r="R281" i="20"/>
  <c r="J281" i="20"/>
  <c r="O281" i="20"/>
  <c r="E281" i="20"/>
  <c r="M234" i="20"/>
  <c r="J234" i="20"/>
  <c r="G234" i="20"/>
  <c r="I234" i="20"/>
  <c r="D234" i="20"/>
  <c r="K234" i="20"/>
  <c r="P234" i="20"/>
  <c r="T234" i="20"/>
  <c r="E234" i="20"/>
  <c r="L234" i="20"/>
  <c r="Q234" i="20"/>
  <c r="U234" i="20"/>
  <c r="N234" i="20"/>
  <c r="V234" i="20"/>
  <c r="C234" i="20"/>
  <c r="O234" i="20"/>
  <c r="W234" i="20"/>
  <c r="F234" i="20"/>
  <c r="R234" i="20"/>
  <c r="H234" i="20"/>
  <c r="S234" i="20"/>
  <c r="M218" i="20"/>
  <c r="J218" i="20"/>
  <c r="G218" i="20"/>
  <c r="I218" i="20"/>
  <c r="M237" i="20"/>
  <c r="J237" i="20"/>
  <c r="I237" i="20"/>
  <c r="G237" i="20"/>
  <c r="F237" i="20"/>
  <c r="N237" i="20"/>
  <c r="R237" i="20"/>
  <c r="V237" i="20"/>
  <c r="C237" i="20"/>
  <c r="H237" i="20"/>
  <c r="O237" i="20"/>
  <c r="S237" i="20"/>
  <c r="W237" i="20"/>
  <c r="K237" i="20"/>
  <c r="T237" i="20"/>
  <c r="L237" i="20"/>
  <c r="U237" i="20"/>
  <c r="D237" i="20"/>
  <c r="P237" i="20"/>
  <c r="Q237" i="20"/>
  <c r="E237" i="20"/>
  <c r="M226" i="20"/>
  <c r="J226" i="20"/>
  <c r="I226" i="20"/>
  <c r="G226" i="20"/>
  <c r="I240" i="20"/>
  <c r="M240" i="20"/>
  <c r="G240" i="20"/>
  <c r="J240" i="20"/>
  <c r="D240" i="20"/>
  <c r="K240" i="20"/>
  <c r="P240" i="20"/>
  <c r="T240" i="20"/>
  <c r="E240" i="20"/>
  <c r="L240" i="20"/>
  <c r="Q240" i="20"/>
  <c r="U240" i="20"/>
  <c r="H240" i="20"/>
  <c r="S240" i="20"/>
  <c r="N240" i="20"/>
  <c r="V240" i="20"/>
  <c r="C240" i="20"/>
  <c r="O240" i="20"/>
  <c r="W240" i="20"/>
  <c r="R240" i="20"/>
  <c r="F240" i="20"/>
  <c r="J227" i="20"/>
  <c r="M227" i="20"/>
  <c r="I227" i="20"/>
  <c r="G227" i="20"/>
  <c r="J243" i="20"/>
  <c r="M243" i="20"/>
  <c r="I243" i="20"/>
  <c r="G243" i="20"/>
  <c r="F243" i="20"/>
  <c r="N243" i="20"/>
  <c r="R243" i="20"/>
  <c r="V243" i="20"/>
  <c r="C243" i="20"/>
  <c r="H243" i="20"/>
  <c r="O243" i="20"/>
  <c r="S243" i="20"/>
  <c r="W243" i="20"/>
  <c r="E243" i="20"/>
  <c r="Q243" i="20"/>
  <c r="K243" i="20"/>
  <c r="T243" i="20"/>
  <c r="L243" i="20"/>
  <c r="U243" i="20"/>
  <c r="D243" i="20"/>
  <c r="P243" i="20"/>
  <c r="M238" i="20"/>
  <c r="J238" i="20"/>
  <c r="I238" i="20"/>
  <c r="G238" i="20"/>
  <c r="D238" i="20"/>
  <c r="K238" i="20"/>
  <c r="P238" i="20"/>
  <c r="T238" i="20"/>
  <c r="E238" i="20"/>
  <c r="L238" i="20"/>
  <c r="Q238" i="20"/>
  <c r="U238" i="20"/>
  <c r="F238" i="20"/>
  <c r="R238" i="20"/>
  <c r="H238" i="20"/>
  <c r="S238" i="20"/>
  <c r="N238" i="20"/>
  <c r="V238" i="20"/>
  <c r="W238" i="20"/>
  <c r="C238" i="20"/>
  <c r="O238" i="20"/>
  <c r="J220" i="20"/>
  <c r="I220" i="20"/>
  <c r="G220" i="20"/>
  <c r="M220" i="20"/>
  <c r="M225" i="20"/>
  <c r="J225" i="20"/>
  <c r="I225" i="20"/>
  <c r="G225" i="20"/>
  <c r="M241" i="20"/>
  <c r="J241" i="20"/>
  <c r="I241" i="20"/>
  <c r="G241" i="20"/>
  <c r="F241" i="20"/>
  <c r="N241" i="20"/>
  <c r="R241" i="20"/>
  <c r="V241" i="20"/>
  <c r="C241" i="20"/>
  <c r="H241" i="20"/>
  <c r="O241" i="20"/>
  <c r="S241" i="20"/>
  <c r="W241" i="20"/>
  <c r="D241" i="20"/>
  <c r="P241" i="20"/>
  <c r="E241" i="20"/>
  <c r="Q241" i="20"/>
  <c r="K241" i="20"/>
  <c r="T241" i="20"/>
  <c r="L241" i="20"/>
  <c r="U241" i="20"/>
  <c r="M230" i="20"/>
  <c r="J230" i="20"/>
  <c r="I230" i="20"/>
  <c r="G230" i="20"/>
  <c r="J244" i="20"/>
  <c r="M244" i="20"/>
  <c r="I244" i="20"/>
  <c r="G244" i="20"/>
  <c r="D244" i="20"/>
  <c r="K244" i="20"/>
  <c r="P244" i="20"/>
  <c r="T244" i="20"/>
  <c r="E244" i="20"/>
  <c r="L244" i="20"/>
  <c r="Q244" i="20"/>
  <c r="U244" i="20"/>
  <c r="C244" i="20"/>
  <c r="O244" i="20"/>
  <c r="W244" i="20"/>
  <c r="F244" i="20"/>
  <c r="R244" i="20"/>
  <c r="H244" i="20"/>
  <c r="S244" i="20"/>
  <c r="V244" i="20"/>
  <c r="N244" i="20"/>
  <c r="M231" i="20"/>
  <c r="I231" i="20"/>
  <c r="J231" i="20"/>
  <c r="G231" i="20"/>
  <c r="F231" i="20"/>
  <c r="N231" i="20"/>
  <c r="R231" i="20"/>
  <c r="V231" i="20"/>
  <c r="C231" i="20"/>
  <c r="H231" i="20"/>
  <c r="O231" i="20"/>
  <c r="S231" i="20"/>
  <c r="W231" i="20"/>
  <c r="L231" i="20"/>
  <c r="U231" i="20"/>
  <c r="D231" i="20"/>
  <c r="P231" i="20"/>
  <c r="E231" i="20"/>
  <c r="Q231" i="20"/>
  <c r="T231" i="20"/>
  <c r="K231" i="20"/>
  <c r="T23" i="20"/>
  <c r="M221" i="20"/>
  <c r="J221" i="20"/>
  <c r="I221" i="20"/>
  <c r="G221" i="20"/>
  <c r="M242" i="20"/>
  <c r="J242" i="20"/>
  <c r="I242" i="20"/>
  <c r="G242" i="20"/>
  <c r="D242" i="20"/>
  <c r="K242" i="20"/>
  <c r="P242" i="20"/>
  <c r="T242" i="20"/>
  <c r="E242" i="20"/>
  <c r="L242" i="20"/>
  <c r="Q242" i="20"/>
  <c r="U242" i="20"/>
  <c r="N242" i="20"/>
  <c r="V242" i="20"/>
  <c r="C242" i="20"/>
  <c r="O242" i="20"/>
  <c r="W242" i="20"/>
  <c r="F242" i="20"/>
  <c r="R242" i="20"/>
  <c r="S242" i="20"/>
  <c r="H242" i="20"/>
  <c r="I224" i="20"/>
  <c r="M224" i="20"/>
  <c r="G224" i="20"/>
  <c r="J224" i="20"/>
  <c r="M229" i="20"/>
  <c r="J229" i="20"/>
  <c r="I229" i="20"/>
  <c r="G229" i="20"/>
  <c r="M245" i="20"/>
  <c r="J245" i="20"/>
  <c r="I245" i="20"/>
  <c r="G245" i="20"/>
  <c r="F245" i="20"/>
  <c r="N245" i="20"/>
  <c r="R245" i="20"/>
  <c r="V245" i="20"/>
  <c r="C245" i="20"/>
  <c r="H245" i="20"/>
  <c r="O245" i="20"/>
  <c r="S245" i="20"/>
  <c r="W245" i="20"/>
  <c r="K245" i="20"/>
  <c r="T245" i="20"/>
  <c r="L245" i="20"/>
  <c r="U245" i="20"/>
  <c r="D245" i="20"/>
  <c r="P245" i="20"/>
  <c r="E245" i="20"/>
  <c r="Q245" i="20"/>
  <c r="M232" i="20"/>
  <c r="I232" i="20"/>
  <c r="J232" i="20"/>
  <c r="G232" i="20"/>
  <c r="D232" i="20"/>
  <c r="K232" i="20"/>
  <c r="P232" i="20"/>
  <c r="T232" i="20"/>
  <c r="E232" i="20"/>
  <c r="L232" i="20"/>
  <c r="Q232" i="20"/>
  <c r="U232" i="20"/>
  <c r="H232" i="20"/>
  <c r="S232" i="20"/>
  <c r="N232" i="20"/>
  <c r="V232" i="20"/>
  <c r="C232" i="20"/>
  <c r="O232" i="20"/>
  <c r="W232" i="20"/>
  <c r="F232" i="20"/>
  <c r="R232" i="20"/>
  <c r="J219" i="20"/>
  <c r="I219" i="20"/>
  <c r="G219" i="20"/>
  <c r="M219" i="20"/>
  <c r="J235" i="20"/>
  <c r="I235" i="20"/>
  <c r="G235" i="20"/>
  <c r="M235" i="20"/>
  <c r="F235" i="20"/>
  <c r="N235" i="20"/>
  <c r="R235" i="20"/>
  <c r="V235" i="20"/>
  <c r="C235" i="20"/>
  <c r="H235" i="20"/>
  <c r="O235" i="20"/>
  <c r="S235" i="20"/>
  <c r="W235" i="20"/>
  <c r="E235" i="20"/>
  <c r="Q235" i="20"/>
  <c r="K235" i="20"/>
  <c r="T235" i="20"/>
  <c r="L235" i="20"/>
  <c r="U235" i="20"/>
  <c r="P235" i="20"/>
  <c r="D235" i="20"/>
  <c r="R23" i="20"/>
  <c r="Q315" i="20"/>
  <c r="J228" i="20"/>
  <c r="M228" i="20"/>
  <c r="I228" i="20"/>
  <c r="G228" i="20"/>
  <c r="M217" i="20"/>
  <c r="J217" i="20"/>
  <c r="I217" i="20"/>
  <c r="G217" i="20"/>
  <c r="M233" i="20"/>
  <c r="J233" i="20"/>
  <c r="I233" i="20"/>
  <c r="G233" i="20"/>
  <c r="F233" i="20"/>
  <c r="N233" i="20"/>
  <c r="R233" i="20"/>
  <c r="V233" i="20"/>
  <c r="C233" i="20"/>
  <c r="H233" i="20"/>
  <c r="O233" i="20"/>
  <c r="S233" i="20"/>
  <c r="W233" i="20"/>
  <c r="D233" i="20"/>
  <c r="P233" i="20"/>
  <c r="E233" i="20"/>
  <c r="Q233" i="20"/>
  <c r="K233" i="20"/>
  <c r="T233" i="20"/>
  <c r="U233" i="20"/>
  <c r="L233" i="20"/>
  <c r="M222" i="20"/>
  <c r="J222" i="20"/>
  <c r="I222" i="20"/>
  <c r="G222" i="20"/>
  <c r="J236" i="20"/>
  <c r="I236" i="20"/>
  <c r="G236" i="20"/>
  <c r="M236" i="20"/>
  <c r="D236" i="20"/>
  <c r="K236" i="20"/>
  <c r="P236" i="20"/>
  <c r="T236" i="20"/>
  <c r="E236" i="20"/>
  <c r="L236" i="20"/>
  <c r="Q236" i="20"/>
  <c r="U236" i="20"/>
  <c r="C236" i="20"/>
  <c r="O236" i="20"/>
  <c r="W236" i="20"/>
  <c r="F236" i="20"/>
  <c r="R236" i="20"/>
  <c r="H236" i="20"/>
  <c r="S236" i="20"/>
  <c r="N236" i="20"/>
  <c r="V236" i="20"/>
  <c r="M223" i="20"/>
  <c r="J223" i="20"/>
  <c r="I223" i="20"/>
  <c r="G223" i="20"/>
  <c r="M239" i="20"/>
  <c r="J239" i="20"/>
  <c r="G239" i="20"/>
  <c r="I239" i="20"/>
  <c r="F239" i="20"/>
  <c r="N239" i="20"/>
  <c r="R239" i="20"/>
  <c r="V239" i="20"/>
  <c r="C239" i="20"/>
  <c r="H239" i="20"/>
  <c r="O239" i="20"/>
  <c r="S239" i="20"/>
  <c r="W239" i="20"/>
  <c r="L239" i="20"/>
  <c r="U239" i="20"/>
  <c r="D239" i="20"/>
  <c r="P239" i="20"/>
  <c r="E239" i="20"/>
  <c r="Q239" i="20"/>
  <c r="K239" i="20"/>
  <c r="T239" i="20"/>
  <c r="W23" i="20"/>
  <c r="M246" i="20"/>
  <c r="I246" i="20"/>
  <c r="G246" i="20"/>
  <c r="J246" i="20"/>
  <c r="D246" i="20"/>
  <c r="K246" i="20"/>
  <c r="P246" i="20"/>
  <c r="T246" i="20"/>
  <c r="E246" i="20"/>
  <c r="L246" i="20"/>
  <c r="Q246" i="20"/>
  <c r="U246" i="20"/>
  <c r="F246" i="20"/>
  <c r="R246" i="20"/>
  <c r="H246" i="20"/>
  <c r="S246" i="20"/>
  <c r="N246" i="20"/>
  <c r="V246" i="20"/>
  <c r="O246" i="20"/>
  <c r="C246" i="20"/>
  <c r="W246" i="20"/>
  <c r="U207" i="20"/>
  <c r="W207" i="20"/>
  <c r="V207" i="20"/>
  <c r="W201" i="20"/>
  <c r="V201" i="20"/>
  <c r="U201" i="20"/>
  <c r="W185" i="20"/>
  <c r="V185" i="20"/>
  <c r="U185" i="20"/>
  <c r="W198" i="20"/>
  <c r="V198" i="20"/>
  <c r="U198" i="20"/>
  <c r="W182" i="20"/>
  <c r="V182" i="20"/>
  <c r="U182" i="20"/>
  <c r="U195" i="20"/>
  <c r="W195" i="20"/>
  <c r="V195" i="20"/>
  <c r="V192" i="20"/>
  <c r="U192" i="20"/>
  <c r="W192" i="20"/>
  <c r="V172" i="20"/>
  <c r="W172" i="20"/>
  <c r="U172" i="20"/>
  <c r="V176" i="20"/>
  <c r="W176" i="20"/>
  <c r="U176" i="20"/>
  <c r="U179" i="20"/>
  <c r="V179" i="20"/>
  <c r="W179" i="20"/>
  <c r="U166" i="20"/>
  <c r="V166" i="20"/>
  <c r="W166" i="20"/>
  <c r="W169" i="20"/>
  <c r="U169" i="20"/>
  <c r="V169" i="20"/>
  <c r="V204" i="20"/>
  <c r="U204" i="20"/>
  <c r="W204" i="20"/>
  <c r="V200" i="20"/>
  <c r="U200" i="20"/>
  <c r="W200" i="20"/>
  <c r="W197" i="20"/>
  <c r="V197" i="20"/>
  <c r="U197" i="20"/>
  <c r="W210" i="20"/>
  <c r="V210" i="20"/>
  <c r="U210" i="20"/>
  <c r="W194" i="20"/>
  <c r="V194" i="20"/>
  <c r="U194" i="20"/>
  <c r="W181" i="20"/>
  <c r="V181" i="20"/>
  <c r="U181" i="20"/>
  <c r="U191" i="20"/>
  <c r="W191" i="20"/>
  <c r="V191" i="20"/>
  <c r="V188" i="20"/>
  <c r="U188" i="20"/>
  <c r="W188" i="20"/>
  <c r="V196" i="20"/>
  <c r="U196" i="20"/>
  <c r="W196" i="20"/>
  <c r="W209" i="20"/>
  <c r="V209" i="20"/>
  <c r="U209" i="20"/>
  <c r="W193" i="20"/>
  <c r="V193" i="20"/>
  <c r="U193" i="20"/>
  <c r="W206" i="20"/>
  <c r="V206" i="20"/>
  <c r="U206" i="20"/>
  <c r="W190" i="20"/>
  <c r="V190" i="20"/>
  <c r="U190" i="20"/>
  <c r="U203" i="20"/>
  <c r="W203" i="20"/>
  <c r="V203" i="20"/>
  <c r="U187" i="20"/>
  <c r="W187" i="20"/>
  <c r="V187" i="20"/>
  <c r="V184" i="20"/>
  <c r="U184" i="20"/>
  <c r="W184" i="20"/>
  <c r="U175" i="20"/>
  <c r="V175" i="20"/>
  <c r="W175" i="20"/>
  <c r="U178" i="20"/>
  <c r="V178" i="20"/>
  <c r="W178" i="20"/>
  <c r="U167" i="20"/>
  <c r="V167" i="20"/>
  <c r="W167" i="20"/>
  <c r="U170" i="20"/>
  <c r="V170" i="20"/>
  <c r="W170" i="20"/>
  <c r="W173" i="20"/>
  <c r="U173" i="20"/>
  <c r="V173" i="20"/>
  <c r="V168" i="20"/>
  <c r="W168" i="20"/>
  <c r="U168" i="20"/>
  <c r="U171" i="20"/>
  <c r="V171" i="20"/>
  <c r="W171" i="20"/>
  <c r="U174" i="20"/>
  <c r="V174" i="20"/>
  <c r="W174" i="20"/>
  <c r="W177" i="20"/>
  <c r="U177" i="20"/>
  <c r="V177" i="20"/>
  <c r="V208" i="20"/>
  <c r="U208" i="20"/>
  <c r="W208" i="20"/>
  <c r="W205" i="20"/>
  <c r="V205" i="20"/>
  <c r="U205" i="20"/>
  <c r="W189" i="20"/>
  <c r="V189" i="20"/>
  <c r="U189" i="20"/>
  <c r="W202" i="20"/>
  <c r="V202" i="20"/>
  <c r="U202" i="20"/>
  <c r="W186" i="20"/>
  <c r="V186" i="20"/>
  <c r="U186" i="20"/>
  <c r="U199" i="20"/>
  <c r="W199" i="20"/>
  <c r="V199" i="20"/>
  <c r="U183" i="20"/>
  <c r="W183" i="20"/>
  <c r="V183" i="20"/>
  <c r="V180" i="20"/>
  <c r="W180" i="20"/>
  <c r="U180" i="20"/>
  <c r="Q207" i="20"/>
  <c r="R207" i="20"/>
  <c r="X207" i="20"/>
  <c r="S207" i="20"/>
  <c r="T207" i="20"/>
  <c r="R201" i="20"/>
  <c r="S201" i="20"/>
  <c r="T201" i="20"/>
  <c r="X201" i="20"/>
  <c r="Q201" i="20"/>
  <c r="Q185" i="20"/>
  <c r="R185" i="20"/>
  <c r="S185" i="20"/>
  <c r="T185" i="20"/>
  <c r="X185" i="20"/>
  <c r="S198" i="20"/>
  <c r="T198" i="20"/>
  <c r="X198" i="20"/>
  <c r="Q198" i="20"/>
  <c r="R198" i="20"/>
  <c r="R182" i="20"/>
  <c r="S182" i="20"/>
  <c r="T182" i="20"/>
  <c r="X182" i="20"/>
  <c r="Q182" i="20"/>
  <c r="T195" i="20"/>
  <c r="X195" i="20"/>
  <c r="Q195" i="20"/>
  <c r="R195" i="20"/>
  <c r="S195" i="20"/>
  <c r="T192" i="20"/>
  <c r="X192" i="20"/>
  <c r="Q192" i="20"/>
  <c r="R192" i="20"/>
  <c r="S192" i="20"/>
  <c r="Q204" i="20"/>
  <c r="R204" i="20"/>
  <c r="S204" i="20"/>
  <c r="X204" i="20"/>
  <c r="T204" i="20"/>
  <c r="Q200" i="20"/>
  <c r="R200" i="20"/>
  <c r="S200" i="20"/>
  <c r="T200" i="20"/>
  <c r="X200" i="20"/>
  <c r="R197" i="20"/>
  <c r="S197" i="20"/>
  <c r="T197" i="20"/>
  <c r="X197" i="20"/>
  <c r="Q197" i="20"/>
  <c r="T210" i="20"/>
  <c r="X210" i="20"/>
  <c r="Q210" i="20"/>
  <c r="R210" i="20"/>
  <c r="S210" i="20"/>
  <c r="R194" i="20"/>
  <c r="S194" i="20"/>
  <c r="T194" i="20"/>
  <c r="X194" i="20"/>
  <c r="Q194" i="20"/>
  <c r="R181" i="20"/>
  <c r="S181" i="20"/>
  <c r="X181" i="20"/>
  <c r="T181" i="20"/>
  <c r="Q181" i="20"/>
  <c r="S191" i="20"/>
  <c r="T191" i="20"/>
  <c r="X191" i="20"/>
  <c r="Q191" i="20"/>
  <c r="R191" i="20"/>
  <c r="T188" i="20"/>
  <c r="X188" i="20"/>
  <c r="Q188" i="20"/>
  <c r="R188" i="20"/>
  <c r="S188" i="20"/>
  <c r="Q196" i="20"/>
  <c r="R196" i="20"/>
  <c r="S196" i="20"/>
  <c r="X196" i="20"/>
  <c r="T196" i="20"/>
  <c r="S209" i="20"/>
  <c r="T209" i="20"/>
  <c r="X209" i="20"/>
  <c r="R209" i="20"/>
  <c r="Q209" i="20"/>
  <c r="Q193" i="20"/>
  <c r="R193" i="20"/>
  <c r="S193" i="20"/>
  <c r="T193" i="20"/>
  <c r="X193" i="20"/>
  <c r="T206" i="20"/>
  <c r="X206" i="20"/>
  <c r="Q206" i="20"/>
  <c r="S206" i="20"/>
  <c r="R206" i="20"/>
  <c r="R190" i="20"/>
  <c r="S190" i="20"/>
  <c r="T190" i="20"/>
  <c r="X190" i="20"/>
  <c r="Q190" i="20"/>
  <c r="T203" i="20"/>
  <c r="X203" i="20"/>
  <c r="Q203" i="20"/>
  <c r="R203" i="20"/>
  <c r="S203" i="20"/>
  <c r="S187" i="20"/>
  <c r="T187" i="20"/>
  <c r="X187" i="20"/>
  <c r="Q187" i="20"/>
  <c r="R187" i="20"/>
  <c r="T184" i="20"/>
  <c r="X184" i="20"/>
  <c r="Q184" i="20"/>
  <c r="R184" i="20"/>
  <c r="S184" i="20"/>
  <c r="R208" i="20"/>
  <c r="S208" i="20"/>
  <c r="X208" i="20"/>
  <c r="Q208" i="20"/>
  <c r="T208" i="20"/>
  <c r="R205" i="20"/>
  <c r="S205" i="20"/>
  <c r="T205" i="20"/>
  <c r="X205" i="20"/>
  <c r="Q205" i="20"/>
  <c r="Q189" i="20"/>
  <c r="R189" i="20"/>
  <c r="S189" i="20"/>
  <c r="T189" i="20"/>
  <c r="X189" i="20"/>
  <c r="S202" i="20"/>
  <c r="T202" i="20"/>
  <c r="X202" i="20"/>
  <c r="Q202" i="20"/>
  <c r="R202" i="20"/>
  <c r="R186" i="20"/>
  <c r="S186" i="20"/>
  <c r="T186" i="20"/>
  <c r="X186" i="20"/>
  <c r="Q186" i="20"/>
  <c r="T199" i="20"/>
  <c r="X199" i="20"/>
  <c r="Q199" i="20"/>
  <c r="R199" i="20"/>
  <c r="S199" i="20"/>
  <c r="S183" i="20"/>
  <c r="T183" i="20"/>
  <c r="X183" i="20"/>
  <c r="Q183" i="20"/>
  <c r="R183" i="20"/>
  <c r="T180" i="20"/>
  <c r="X180" i="20"/>
  <c r="Q180" i="20"/>
  <c r="R180" i="20"/>
  <c r="S180" i="20"/>
  <c r="C125" i="20"/>
  <c r="H125" i="20"/>
  <c r="M125" i="20"/>
  <c r="Q125" i="20"/>
  <c r="D125" i="20"/>
  <c r="I125" i="20"/>
  <c r="N125" i="20"/>
  <c r="R125" i="20"/>
  <c r="E125" i="20"/>
  <c r="O125" i="20"/>
  <c r="F125" i="20"/>
  <c r="P125" i="20"/>
  <c r="J125" i="20"/>
  <c r="K125" i="20"/>
  <c r="F128" i="20"/>
  <c r="K128" i="20"/>
  <c r="P128" i="20"/>
  <c r="C128" i="20"/>
  <c r="H128" i="20"/>
  <c r="M128" i="20"/>
  <c r="Q128" i="20"/>
  <c r="D128" i="20"/>
  <c r="N128" i="20"/>
  <c r="E128" i="20"/>
  <c r="O128" i="20"/>
  <c r="I128" i="20"/>
  <c r="J128" i="20"/>
  <c r="R128" i="20"/>
  <c r="C134" i="20"/>
  <c r="H134" i="20"/>
  <c r="M134" i="20"/>
  <c r="Q134" i="20"/>
  <c r="D134" i="20"/>
  <c r="J134" i="20"/>
  <c r="P134" i="20"/>
  <c r="I134" i="20"/>
  <c r="O134" i="20"/>
  <c r="E134" i="20"/>
  <c r="K134" i="20"/>
  <c r="R134" i="20"/>
  <c r="F134" i="20"/>
  <c r="N134" i="20"/>
  <c r="F137" i="20"/>
  <c r="K137" i="20"/>
  <c r="P137" i="20"/>
  <c r="E137" i="20"/>
  <c r="M137" i="20"/>
  <c r="R137" i="20"/>
  <c r="D137" i="20"/>
  <c r="J137" i="20"/>
  <c r="Q137" i="20"/>
  <c r="H137" i="20"/>
  <c r="N137" i="20"/>
  <c r="C137" i="20"/>
  <c r="I137" i="20"/>
  <c r="O137" i="20"/>
  <c r="F132" i="20"/>
  <c r="C132" i="20"/>
  <c r="D132" i="20"/>
  <c r="J132" i="20"/>
  <c r="O132" i="20"/>
  <c r="E132" i="20"/>
  <c r="K132" i="20"/>
  <c r="P132" i="20"/>
  <c r="H132" i="20"/>
  <c r="Q132" i="20"/>
  <c r="R132" i="20"/>
  <c r="N132" i="20"/>
  <c r="I132" i="20"/>
  <c r="M132" i="20"/>
  <c r="C138" i="20"/>
  <c r="H138" i="20"/>
  <c r="M138" i="20"/>
  <c r="Q138" i="20"/>
  <c r="F138" i="20"/>
  <c r="N138" i="20"/>
  <c r="E138" i="20"/>
  <c r="K138" i="20"/>
  <c r="R138" i="20"/>
  <c r="I138" i="20"/>
  <c r="O138" i="20"/>
  <c r="D138" i="20"/>
  <c r="J138" i="20"/>
  <c r="P138" i="20"/>
  <c r="C129" i="20"/>
  <c r="H129" i="20"/>
  <c r="M129" i="20"/>
  <c r="Q129" i="20"/>
  <c r="D129" i="20"/>
  <c r="I129" i="20"/>
  <c r="N129" i="20"/>
  <c r="R129" i="20"/>
  <c r="E129" i="20"/>
  <c r="O129" i="20"/>
  <c r="F129" i="20"/>
  <c r="P129" i="20"/>
  <c r="J129" i="20"/>
  <c r="K129" i="20"/>
  <c r="E136" i="20"/>
  <c r="J136" i="20"/>
  <c r="O136" i="20"/>
  <c r="F136" i="20"/>
  <c r="M136" i="20"/>
  <c r="R136" i="20"/>
  <c r="D136" i="20"/>
  <c r="K136" i="20"/>
  <c r="Q136" i="20"/>
  <c r="H136" i="20"/>
  <c r="N136" i="20"/>
  <c r="C136" i="20"/>
  <c r="I136" i="20"/>
  <c r="P136" i="20"/>
  <c r="E127" i="20"/>
  <c r="J127" i="20"/>
  <c r="O127" i="20"/>
  <c r="F127" i="20"/>
  <c r="K127" i="20"/>
  <c r="P127" i="20"/>
  <c r="D127" i="20"/>
  <c r="N127" i="20"/>
  <c r="H127" i="20"/>
  <c r="Q127" i="20"/>
  <c r="I127" i="20"/>
  <c r="M127" i="20"/>
  <c r="C127" i="20"/>
  <c r="R127" i="20"/>
  <c r="D126" i="20"/>
  <c r="I126" i="20"/>
  <c r="N126" i="20"/>
  <c r="R126" i="20"/>
  <c r="E126" i="20"/>
  <c r="J126" i="20"/>
  <c r="O126" i="20"/>
  <c r="F126" i="20"/>
  <c r="P126" i="20"/>
  <c r="H126" i="20"/>
  <c r="Q126" i="20"/>
  <c r="K126" i="20"/>
  <c r="C126" i="20"/>
  <c r="M126" i="20"/>
  <c r="E131" i="20"/>
  <c r="J131" i="20"/>
  <c r="O131" i="20"/>
  <c r="F131" i="20"/>
  <c r="K131" i="20"/>
  <c r="P131" i="20"/>
  <c r="D131" i="20"/>
  <c r="N131" i="20"/>
  <c r="H131" i="20"/>
  <c r="Q131" i="20"/>
  <c r="I131" i="20"/>
  <c r="M131" i="20"/>
  <c r="C131" i="20"/>
  <c r="R131" i="20"/>
  <c r="D130" i="20"/>
  <c r="I130" i="20"/>
  <c r="N130" i="20"/>
  <c r="R130" i="20"/>
  <c r="E130" i="20"/>
  <c r="J130" i="20"/>
  <c r="O130" i="20"/>
  <c r="F130" i="20"/>
  <c r="P130" i="20"/>
  <c r="H130" i="20"/>
  <c r="Q130" i="20"/>
  <c r="K130" i="20"/>
  <c r="C130" i="20"/>
  <c r="M130" i="20"/>
  <c r="D139" i="20"/>
  <c r="I139" i="20"/>
  <c r="N139" i="20"/>
  <c r="R139" i="20"/>
  <c r="H139" i="20"/>
  <c r="O139" i="20"/>
  <c r="F139" i="20"/>
  <c r="M139" i="20"/>
  <c r="C139" i="20"/>
  <c r="J139" i="20"/>
  <c r="P139" i="20"/>
  <c r="E139" i="20"/>
  <c r="K139" i="20"/>
  <c r="Q139" i="20"/>
  <c r="F133" i="20"/>
  <c r="K133" i="20"/>
  <c r="P133" i="20"/>
  <c r="C133" i="20"/>
  <c r="H133" i="20"/>
  <c r="M133" i="20"/>
  <c r="E133" i="20"/>
  <c r="O133" i="20"/>
  <c r="Q133" i="20"/>
  <c r="D133" i="20"/>
  <c r="N133" i="20"/>
  <c r="I133" i="20"/>
  <c r="J133" i="20"/>
  <c r="R133" i="20"/>
  <c r="D135" i="20"/>
  <c r="I135" i="20"/>
  <c r="N135" i="20"/>
  <c r="R135" i="20"/>
  <c r="E135" i="20"/>
  <c r="K135" i="20"/>
  <c r="Q135" i="20"/>
  <c r="C135" i="20"/>
  <c r="J135" i="20"/>
  <c r="P135" i="20"/>
  <c r="F135" i="20"/>
  <c r="M135" i="20"/>
  <c r="H135" i="20"/>
  <c r="O135" i="20"/>
  <c r="F124" i="20"/>
  <c r="K124" i="20"/>
  <c r="P124" i="20"/>
  <c r="C124" i="20"/>
  <c r="H124" i="20"/>
  <c r="M124" i="20"/>
  <c r="Q124" i="20"/>
  <c r="D124" i="20"/>
  <c r="I124" i="20"/>
  <c r="N124" i="20"/>
  <c r="R124" i="20"/>
  <c r="E124" i="20"/>
  <c r="J124" i="20"/>
  <c r="O124" i="20"/>
  <c r="I102" i="20"/>
  <c r="J102" i="20"/>
  <c r="G102" i="20"/>
  <c r="E102" i="20"/>
  <c r="L102" i="20"/>
  <c r="P102" i="20"/>
  <c r="T102" i="20"/>
  <c r="D102" i="20"/>
  <c r="K102" i="20"/>
  <c r="O102" i="20"/>
  <c r="S102" i="20"/>
  <c r="W102" i="20"/>
  <c r="C102" i="20"/>
  <c r="N102" i="20"/>
  <c r="V102" i="20"/>
  <c r="F102" i="20"/>
  <c r="Q102" i="20"/>
  <c r="H102" i="20"/>
  <c r="R102" i="20"/>
  <c r="M102" i="20"/>
  <c r="U102" i="20"/>
  <c r="J77" i="20"/>
  <c r="G77" i="20"/>
  <c r="I77" i="20"/>
  <c r="I86" i="20"/>
  <c r="J86" i="20"/>
  <c r="G86" i="20"/>
  <c r="I87" i="20"/>
  <c r="G87" i="20"/>
  <c r="J87" i="20"/>
  <c r="I80" i="20"/>
  <c r="G80" i="20"/>
  <c r="J80" i="20"/>
  <c r="J81" i="20"/>
  <c r="I81" i="20"/>
  <c r="G81" i="20"/>
  <c r="J101" i="20"/>
  <c r="I101" i="20"/>
  <c r="G101" i="20"/>
  <c r="D101" i="20"/>
  <c r="K101" i="20"/>
  <c r="O101" i="20"/>
  <c r="S101" i="20"/>
  <c r="W101" i="20"/>
  <c r="C101" i="20"/>
  <c r="H101" i="20"/>
  <c r="N101" i="20"/>
  <c r="R101" i="20"/>
  <c r="V101" i="20"/>
  <c r="F101" i="20"/>
  <c r="Q101" i="20"/>
  <c r="L101" i="20"/>
  <c r="T101" i="20"/>
  <c r="M101" i="20"/>
  <c r="U101" i="20"/>
  <c r="E101" i="20"/>
  <c r="P101" i="20"/>
  <c r="J75" i="20"/>
  <c r="I75" i="20"/>
  <c r="M75" i="20"/>
  <c r="G75" i="20"/>
  <c r="I91" i="20"/>
  <c r="G91" i="20"/>
  <c r="J91" i="20"/>
  <c r="F91" i="20"/>
  <c r="M91" i="20"/>
  <c r="Q91" i="20"/>
  <c r="U91" i="20"/>
  <c r="D91" i="20"/>
  <c r="K91" i="20"/>
  <c r="O91" i="20"/>
  <c r="S91" i="20"/>
  <c r="W91" i="20"/>
  <c r="E91" i="20"/>
  <c r="L91" i="20"/>
  <c r="P91" i="20"/>
  <c r="T91" i="20"/>
  <c r="N91" i="20"/>
  <c r="R91" i="20"/>
  <c r="C91" i="20"/>
  <c r="V91" i="20"/>
  <c r="H91" i="20"/>
  <c r="G88" i="20"/>
  <c r="J88" i="20"/>
  <c r="I88" i="20"/>
  <c r="I84" i="20"/>
  <c r="G84" i="20"/>
  <c r="J84" i="20"/>
  <c r="J85" i="20"/>
  <c r="I85" i="20"/>
  <c r="G85" i="20"/>
  <c r="I78" i="20"/>
  <c r="J78" i="20"/>
  <c r="G78" i="20"/>
  <c r="I96" i="20"/>
  <c r="G96" i="20"/>
  <c r="J96" i="20"/>
  <c r="C96" i="20"/>
  <c r="H96" i="20"/>
  <c r="N96" i="20"/>
  <c r="R96" i="20"/>
  <c r="V96" i="20"/>
  <c r="F96" i="20"/>
  <c r="M96" i="20"/>
  <c r="Q96" i="20"/>
  <c r="U96" i="20"/>
  <c r="L96" i="20"/>
  <c r="T96" i="20"/>
  <c r="D96" i="20"/>
  <c r="O96" i="20"/>
  <c r="W96" i="20"/>
  <c r="E96" i="20"/>
  <c r="P96" i="20"/>
  <c r="K96" i="20"/>
  <c r="S96" i="20"/>
  <c r="I79" i="20"/>
  <c r="G79" i="20"/>
  <c r="J79" i="20"/>
  <c r="I95" i="20"/>
  <c r="G95" i="20"/>
  <c r="J95" i="20"/>
  <c r="F95" i="20"/>
  <c r="M95" i="20"/>
  <c r="Q95" i="20"/>
  <c r="U95" i="20"/>
  <c r="E95" i="20"/>
  <c r="L95" i="20"/>
  <c r="P95" i="20"/>
  <c r="T95" i="20"/>
  <c r="H95" i="20"/>
  <c r="R95" i="20"/>
  <c r="K95" i="20"/>
  <c r="S95" i="20"/>
  <c r="C95" i="20"/>
  <c r="N95" i="20"/>
  <c r="V95" i="20"/>
  <c r="D95" i="20"/>
  <c r="O95" i="20"/>
  <c r="W95" i="20"/>
  <c r="G104" i="20"/>
  <c r="J104" i="20"/>
  <c r="I104" i="20"/>
  <c r="F104" i="20"/>
  <c r="M104" i="20"/>
  <c r="Q104" i="20"/>
  <c r="U104" i="20"/>
  <c r="E104" i="20"/>
  <c r="N104" i="20"/>
  <c r="S104" i="20"/>
  <c r="H104" i="20"/>
  <c r="O104" i="20"/>
  <c r="T104" i="20"/>
  <c r="C104" i="20"/>
  <c r="K104" i="20"/>
  <c r="P104" i="20"/>
  <c r="V104" i="20"/>
  <c r="D104" i="20"/>
  <c r="L104" i="20"/>
  <c r="R104" i="20"/>
  <c r="W104" i="20"/>
  <c r="J76" i="20"/>
  <c r="I76" i="20"/>
  <c r="G76" i="20"/>
  <c r="J97" i="20"/>
  <c r="I97" i="20"/>
  <c r="G97" i="20"/>
  <c r="D97" i="20"/>
  <c r="K97" i="20"/>
  <c r="O97" i="20"/>
  <c r="S97" i="20"/>
  <c r="W97" i="20"/>
  <c r="C97" i="20"/>
  <c r="H97" i="20"/>
  <c r="N97" i="20"/>
  <c r="R97" i="20"/>
  <c r="V97" i="20"/>
  <c r="F97" i="20"/>
  <c r="Q97" i="20"/>
  <c r="L97" i="20"/>
  <c r="T97" i="20"/>
  <c r="M97" i="20"/>
  <c r="U97" i="20"/>
  <c r="E97" i="20"/>
  <c r="P97" i="20"/>
  <c r="I103" i="20"/>
  <c r="G103" i="20"/>
  <c r="J103" i="20"/>
  <c r="F103" i="20"/>
  <c r="M103" i="20"/>
  <c r="Q103" i="20"/>
  <c r="E103" i="20"/>
  <c r="L103" i="20"/>
  <c r="P103" i="20"/>
  <c r="T103" i="20"/>
  <c r="H103" i="20"/>
  <c r="R103" i="20"/>
  <c r="W103" i="20"/>
  <c r="K103" i="20"/>
  <c r="S103" i="20"/>
  <c r="C103" i="20"/>
  <c r="N103" i="20"/>
  <c r="U103" i="20"/>
  <c r="D103" i="20"/>
  <c r="O103" i="20"/>
  <c r="V103" i="20"/>
  <c r="I94" i="20"/>
  <c r="J94" i="20"/>
  <c r="G94" i="20"/>
  <c r="E94" i="20"/>
  <c r="L94" i="20"/>
  <c r="P94" i="20"/>
  <c r="T94" i="20"/>
  <c r="D94" i="20"/>
  <c r="K94" i="20"/>
  <c r="O94" i="20"/>
  <c r="S94" i="20"/>
  <c r="W94" i="20"/>
  <c r="C94" i="20"/>
  <c r="N94" i="20"/>
  <c r="V94" i="20"/>
  <c r="F94" i="20"/>
  <c r="Q94" i="20"/>
  <c r="H94" i="20"/>
  <c r="R94" i="20"/>
  <c r="M94" i="20"/>
  <c r="U94" i="20"/>
  <c r="J92" i="20"/>
  <c r="I92" i="20"/>
  <c r="G92" i="20"/>
  <c r="C92" i="20"/>
  <c r="H92" i="20"/>
  <c r="N92" i="20"/>
  <c r="R92" i="20"/>
  <c r="V92" i="20"/>
  <c r="E92" i="20"/>
  <c r="L92" i="20"/>
  <c r="P92" i="20"/>
  <c r="F92" i="20"/>
  <c r="M92" i="20"/>
  <c r="Q92" i="20"/>
  <c r="U92" i="20"/>
  <c r="D92" i="20"/>
  <c r="T92" i="20"/>
  <c r="K92" i="20"/>
  <c r="W92" i="20"/>
  <c r="O92" i="20"/>
  <c r="S92" i="20"/>
  <c r="I90" i="20"/>
  <c r="J90" i="20"/>
  <c r="G90" i="20"/>
  <c r="E90" i="20"/>
  <c r="L90" i="20"/>
  <c r="P90" i="20"/>
  <c r="T90" i="20"/>
  <c r="C90" i="20"/>
  <c r="H90" i="20"/>
  <c r="N90" i="20"/>
  <c r="R90" i="20"/>
  <c r="V90" i="20"/>
  <c r="D90" i="20"/>
  <c r="K90" i="20"/>
  <c r="O90" i="20"/>
  <c r="S90" i="20"/>
  <c r="W90" i="20"/>
  <c r="U90" i="20"/>
  <c r="F90" i="20"/>
  <c r="M90" i="20"/>
  <c r="Q90" i="20"/>
  <c r="J98" i="20"/>
  <c r="G98" i="20"/>
  <c r="I98" i="20"/>
  <c r="E98" i="20"/>
  <c r="L98" i="20"/>
  <c r="P98" i="20"/>
  <c r="T98" i="20"/>
  <c r="D98" i="20"/>
  <c r="K98" i="20"/>
  <c r="O98" i="20"/>
  <c r="S98" i="20"/>
  <c r="W98" i="20"/>
  <c r="C98" i="20"/>
  <c r="N98" i="20"/>
  <c r="V98" i="20"/>
  <c r="F98" i="20"/>
  <c r="Q98" i="20"/>
  <c r="H98" i="20"/>
  <c r="R98" i="20"/>
  <c r="M98" i="20"/>
  <c r="U98" i="20"/>
  <c r="J93" i="20"/>
  <c r="G93" i="20"/>
  <c r="I93" i="20"/>
  <c r="D93" i="20"/>
  <c r="K93" i="20"/>
  <c r="O93" i="20"/>
  <c r="S93" i="20"/>
  <c r="W93" i="20"/>
  <c r="C93" i="20"/>
  <c r="H93" i="20"/>
  <c r="N93" i="20"/>
  <c r="R93" i="20"/>
  <c r="V93" i="20"/>
  <c r="F93" i="20"/>
  <c r="Q93" i="20"/>
  <c r="L93" i="20"/>
  <c r="T93" i="20"/>
  <c r="M93" i="20"/>
  <c r="U93" i="20"/>
  <c r="E93" i="20"/>
  <c r="P93" i="20"/>
  <c r="J82" i="20"/>
  <c r="G82" i="20"/>
  <c r="I82" i="20"/>
  <c r="I100" i="20"/>
  <c r="G100" i="20"/>
  <c r="J100" i="20"/>
  <c r="C100" i="20"/>
  <c r="H100" i="20"/>
  <c r="N100" i="20"/>
  <c r="R100" i="20"/>
  <c r="V100" i="20"/>
  <c r="F100" i="20"/>
  <c r="M100" i="20"/>
  <c r="Q100" i="20"/>
  <c r="U100" i="20"/>
  <c r="L100" i="20"/>
  <c r="T100" i="20"/>
  <c r="D100" i="20"/>
  <c r="O100" i="20"/>
  <c r="W100" i="20"/>
  <c r="E100" i="20"/>
  <c r="P100" i="20"/>
  <c r="K100" i="20"/>
  <c r="S100" i="20"/>
  <c r="I83" i="20"/>
  <c r="G83" i="20"/>
  <c r="J83" i="20"/>
  <c r="I99" i="20"/>
  <c r="G99" i="20"/>
  <c r="J99" i="20"/>
  <c r="F99" i="20"/>
  <c r="M99" i="20"/>
  <c r="Q99" i="20"/>
  <c r="U99" i="20"/>
  <c r="E99" i="20"/>
  <c r="L99" i="20"/>
  <c r="P99" i="20"/>
  <c r="T99" i="20"/>
  <c r="H99" i="20"/>
  <c r="R99" i="20"/>
  <c r="K99" i="20"/>
  <c r="S99" i="20"/>
  <c r="C99" i="20"/>
  <c r="N99" i="20"/>
  <c r="V99" i="20"/>
  <c r="D99" i="20"/>
  <c r="O99" i="20"/>
  <c r="W99" i="20"/>
  <c r="V23" i="20"/>
  <c r="J89" i="20"/>
  <c r="I89" i="20"/>
  <c r="G89" i="20"/>
  <c r="D89" i="20"/>
  <c r="K89" i="20"/>
  <c r="O89" i="20"/>
  <c r="S89" i="20"/>
  <c r="W89" i="20"/>
  <c r="F89" i="20"/>
  <c r="M89" i="20"/>
  <c r="Q89" i="20"/>
  <c r="U89" i="20"/>
  <c r="C89" i="20"/>
  <c r="H89" i="20"/>
  <c r="N89" i="20"/>
  <c r="R89" i="20"/>
  <c r="V89" i="20"/>
  <c r="E89" i="20"/>
  <c r="L89" i="20"/>
  <c r="P89" i="20"/>
  <c r="T89" i="20"/>
  <c r="U36" i="20"/>
  <c r="V36" i="20"/>
  <c r="W36" i="20"/>
  <c r="V26" i="20"/>
  <c r="W26" i="20"/>
  <c r="U26" i="20"/>
  <c r="U25" i="20"/>
  <c r="V25" i="20"/>
  <c r="W25" i="20"/>
  <c r="W64" i="20"/>
  <c r="V64" i="20"/>
  <c r="U64" i="20"/>
  <c r="W60" i="20"/>
  <c r="V60" i="20"/>
  <c r="U60" i="20"/>
  <c r="W44" i="20"/>
  <c r="V44" i="20"/>
  <c r="U44" i="20"/>
  <c r="V54" i="20"/>
  <c r="U54" i="20"/>
  <c r="W54" i="20"/>
  <c r="W67" i="20"/>
  <c r="V67" i="20"/>
  <c r="U67" i="20"/>
  <c r="W51" i="20"/>
  <c r="V51" i="20"/>
  <c r="U51" i="20"/>
  <c r="U41" i="20"/>
  <c r="W41" i="20"/>
  <c r="V41" i="20"/>
  <c r="U49" i="20"/>
  <c r="W49" i="20"/>
  <c r="V49" i="20"/>
  <c r="U28" i="20"/>
  <c r="V28" i="20"/>
  <c r="W28" i="20"/>
  <c r="W35" i="20"/>
  <c r="U35" i="20"/>
  <c r="V35" i="20"/>
  <c r="V30" i="20"/>
  <c r="W30" i="20"/>
  <c r="U30" i="20"/>
  <c r="U29" i="20"/>
  <c r="V29" i="20"/>
  <c r="W29" i="20"/>
  <c r="U65" i="20"/>
  <c r="W65" i="20"/>
  <c r="V65" i="20"/>
  <c r="W56" i="20"/>
  <c r="V56" i="20"/>
  <c r="U56" i="20"/>
  <c r="U57" i="20"/>
  <c r="W57" i="20"/>
  <c r="V57" i="20"/>
  <c r="W40" i="20"/>
  <c r="V40" i="20"/>
  <c r="U40" i="20"/>
  <c r="V50" i="20"/>
  <c r="U50" i="20"/>
  <c r="W50" i="20"/>
  <c r="W63" i="20"/>
  <c r="V63" i="20"/>
  <c r="U63" i="20"/>
  <c r="W47" i="20"/>
  <c r="V47" i="20"/>
  <c r="U47" i="20"/>
  <c r="W39" i="20"/>
  <c r="V39" i="20"/>
  <c r="U39" i="20"/>
  <c r="W31" i="20"/>
  <c r="U31" i="20"/>
  <c r="V31" i="20"/>
  <c r="W68" i="20"/>
  <c r="V68" i="20"/>
  <c r="U68" i="20"/>
  <c r="U37" i="20"/>
  <c r="V37" i="20"/>
  <c r="W37" i="20"/>
  <c r="V66" i="20"/>
  <c r="U66" i="20"/>
  <c r="W66" i="20"/>
  <c r="U24" i="20"/>
  <c r="V24" i="20"/>
  <c r="W24" i="20"/>
  <c r="U32" i="20"/>
  <c r="V32" i="20"/>
  <c r="W32" i="20"/>
  <c r="W27" i="20"/>
  <c r="U27" i="20"/>
  <c r="V27" i="20"/>
  <c r="V34" i="20"/>
  <c r="W34" i="20"/>
  <c r="U34" i="20"/>
  <c r="U33" i="20"/>
  <c r="V33" i="20"/>
  <c r="W33" i="20"/>
  <c r="W52" i="20"/>
  <c r="V52" i="20"/>
  <c r="U52" i="20"/>
  <c r="U53" i="20"/>
  <c r="W53" i="20"/>
  <c r="V53" i="20"/>
  <c r="U61" i="20"/>
  <c r="W61" i="20"/>
  <c r="V61" i="20"/>
  <c r="V62" i="20"/>
  <c r="U62" i="20"/>
  <c r="W62" i="20"/>
  <c r="V46" i="20"/>
  <c r="U46" i="20"/>
  <c r="W46" i="20"/>
  <c r="W59" i="20"/>
  <c r="V59" i="20"/>
  <c r="U59" i="20"/>
  <c r="W43" i="20"/>
  <c r="V43" i="20"/>
  <c r="U43" i="20"/>
  <c r="V38" i="20"/>
  <c r="W38" i="20"/>
  <c r="U38" i="20"/>
  <c r="W48" i="20"/>
  <c r="V48" i="20"/>
  <c r="U48" i="20"/>
  <c r="V58" i="20"/>
  <c r="U58" i="20"/>
  <c r="W58" i="20"/>
  <c r="V42" i="20"/>
  <c r="U42" i="20"/>
  <c r="W42" i="20"/>
  <c r="W55" i="20"/>
  <c r="V55" i="20"/>
  <c r="U55" i="20"/>
  <c r="U45" i="20"/>
  <c r="W45" i="20"/>
  <c r="V45" i="20"/>
  <c r="S44" i="20"/>
  <c r="Q44" i="20"/>
  <c r="R44" i="20"/>
  <c r="T44" i="20"/>
  <c r="X44" i="20"/>
  <c r="T67" i="20"/>
  <c r="X67" i="20"/>
  <c r="Q67" i="20"/>
  <c r="R67" i="20"/>
  <c r="S67" i="20"/>
  <c r="T51" i="20"/>
  <c r="X51" i="20"/>
  <c r="Q51" i="20"/>
  <c r="S51" i="20"/>
  <c r="R51" i="20"/>
  <c r="R65" i="20"/>
  <c r="Q65" i="20"/>
  <c r="S65" i="20"/>
  <c r="X65" i="20"/>
  <c r="T65" i="20"/>
  <c r="Q56" i="20"/>
  <c r="R56" i="20"/>
  <c r="T56" i="20"/>
  <c r="X56" i="20"/>
  <c r="S56" i="20"/>
  <c r="R57" i="20"/>
  <c r="S57" i="20"/>
  <c r="X57" i="20"/>
  <c r="Q57" i="20"/>
  <c r="T57" i="20"/>
  <c r="S40" i="20"/>
  <c r="Q40" i="20"/>
  <c r="R40" i="20"/>
  <c r="T40" i="20"/>
  <c r="X40" i="20"/>
  <c r="S50" i="20"/>
  <c r="T50" i="20"/>
  <c r="X50" i="20"/>
  <c r="Q50" i="20"/>
  <c r="R50" i="20"/>
  <c r="T63" i="20"/>
  <c r="X63" i="20"/>
  <c r="Q63" i="20"/>
  <c r="R63" i="20"/>
  <c r="S63" i="20"/>
  <c r="R47" i="20"/>
  <c r="T47" i="20"/>
  <c r="X47" i="20"/>
  <c r="Q47" i="20"/>
  <c r="S47" i="20"/>
  <c r="S39" i="20"/>
  <c r="R39" i="20"/>
  <c r="X39" i="20"/>
  <c r="T39" i="20"/>
  <c r="Q39" i="20"/>
  <c r="Q64" i="20"/>
  <c r="S64" i="20"/>
  <c r="X64" i="20"/>
  <c r="T64" i="20"/>
  <c r="R64" i="20"/>
  <c r="Q60" i="20"/>
  <c r="R60" i="20"/>
  <c r="X60" i="20"/>
  <c r="S60" i="20"/>
  <c r="T60" i="20"/>
  <c r="S54" i="20"/>
  <c r="T54" i="20"/>
  <c r="X54" i="20"/>
  <c r="Q54" i="20"/>
  <c r="R54" i="20"/>
  <c r="T41" i="20"/>
  <c r="X41" i="20"/>
  <c r="R41" i="20"/>
  <c r="S41" i="20"/>
  <c r="Q41" i="20"/>
  <c r="S23" i="20"/>
  <c r="Q52" i="20"/>
  <c r="R52" i="20"/>
  <c r="S52" i="20"/>
  <c r="T52" i="20"/>
  <c r="X52" i="20"/>
  <c r="R53" i="20"/>
  <c r="S53" i="20"/>
  <c r="T53" i="20"/>
  <c r="X53" i="20"/>
  <c r="Q53" i="20"/>
  <c r="R61" i="20"/>
  <c r="S61" i="20"/>
  <c r="X61" i="20"/>
  <c r="Q61" i="20"/>
  <c r="T61" i="20"/>
  <c r="S62" i="20"/>
  <c r="T62" i="20"/>
  <c r="X62" i="20"/>
  <c r="Q62" i="20"/>
  <c r="R62" i="20"/>
  <c r="Q46" i="20"/>
  <c r="S46" i="20"/>
  <c r="T46" i="20"/>
  <c r="X46" i="20"/>
  <c r="R46" i="20"/>
  <c r="T59" i="20"/>
  <c r="X59" i="20"/>
  <c r="Q59" i="20"/>
  <c r="R59" i="20"/>
  <c r="S59" i="20"/>
  <c r="R43" i="20"/>
  <c r="T43" i="20"/>
  <c r="X43" i="20"/>
  <c r="Q43" i="20"/>
  <c r="S43" i="20"/>
  <c r="R38" i="20"/>
  <c r="S38" i="20"/>
  <c r="X38" i="20"/>
  <c r="T38" i="20"/>
  <c r="Q38" i="20"/>
  <c r="R49" i="20"/>
  <c r="S49" i="20"/>
  <c r="Q49" i="20"/>
  <c r="T49" i="20"/>
  <c r="X49" i="20"/>
  <c r="S66" i="20"/>
  <c r="T66" i="20"/>
  <c r="Q66" i="20"/>
  <c r="R66" i="20"/>
  <c r="X66" i="20"/>
  <c r="Q48" i="20"/>
  <c r="R48" i="20"/>
  <c r="X48" i="20"/>
  <c r="S48" i="20"/>
  <c r="T48" i="20"/>
  <c r="S58" i="20"/>
  <c r="T58" i="20"/>
  <c r="X58" i="20"/>
  <c r="R58" i="20"/>
  <c r="Q58" i="20"/>
  <c r="Q42" i="20"/>
  <c r="S42" i="20"/>
  <c r="T42" i="20"/>
  <c r="X42" i="20"/>
  <c r="R42" i="20"/>
  <c r="T55" i="20"/>
  <c r="X55" i="20"/>
  <c r="Q55" i="20"/>
  <c r="R55" i="20"/>
  <c r="S55" i="20"/>
  <c r="T45" i="20"/>
  <c r="X45" i="20"/>
  <c r="R45" i="20"/>
  <c r="S45" i="20"/>
  <c r="Q45" i="20"/>
  <c r="K333" i="21"/>
  <c r="AD332" i="21"/>
  <c r="H332" i="21" s="1"/>
  <c r="AD213" i="21"/>
  <c r="K214" i="21"/>
  <c r="AD53" i="21"/>
  <c r="H53" i="21" s="1"/>
  <c r="K54" i="21"/>
  <c r="I359" i="21"/>
  <c r="F359" i="21" s="1"/>
  <c r="G359" i="21" s="1"/>
  <c r="F358" i="21"/>
  <c r="G358" i="21" s="1"/>
  <c r="I166" i="21"/>
  <c r="F165" i="21"/>
  <c r="G165" i="21" s="1"/>
  <c r="I73" i="21"/>
  <c r="F72" i="21"/>
  <c r="G72" i="21" s="1"/>
  <c r="W162" i="20"/>
  <c r="V162" i="20"/>
  <c r="U162" i="20"/>
  <c r="X162" i="20"/>
  <c r="Q162" i="20"/>
  <c r="S162" i="20"/>
  <c r="R162" i="20"/>
  <c r="X170" i="20"/>
  <c r="S170" i="20"/>
  <c r="Q170" i="20"/>
  <c r="R170" i="20"/>
  <c r="Q172" i="20"/>
  <c r="X172" i="20"/>
  <c r="S172" i="20"/>
  <c r="R172" i="20"/>
  <c r="U152" i="20"/>
  <c r="W152" i="20"/>
  <c r="V152" i="20"/>
  <c r="X152" i="20"/>
  <c r="S152" i="20"/>
  <c r="R152" i="20"/>
  <c r="Q152" i="20"/>
  <c r="W155" i="20"/>
  <c r="V155" i="20"/>
  <c r="U155" i="20"/>
  <c r="X155" i="20"/>
  <c r="R155" i="20"/>
  <c r="Q155" i="20"/>
  <c r="S155" i="20"/>
  <c r="U160" i="20"/>
  <c r="W160" i="20"/>
  <c r="V160" i="20"/>
  <c r="X160" i="20"/>
  <c r="S160" i="20"/>
  <c r="R160" i="20"/>
  <c r="Q160" i="20"/>
  <c r="X174" i="20"/>
  <c r="S174" i="20"/>
  <c r="Q174" i="20"/>
  <c r="R174" i="20"/>
  <c r="V161" i="20"/>
  <c r="U161" i="20"/>
  <c r="W161" i="20"/>
  <c r="S161" i="20"/>
  <c r="X161" i="20"/>
  <c r="R161" i="20"/>
  <c r="Q161" i="20"/>
  <c r="R177" i="20"/>
  <c r="X177" i="20"/>
  <c r="S177" i="20"/>
  <c r="Q177" i="20"/>
  <c r="U22" i="20"/>
  <c r="W22" i="20"/>
  <c r="V22" i="20"/>
  <c r="R22" i="20"/>
  <c r="S22" i="20"/>
  <c r="T22" i="20"/>
  <c r="Q22" i="20"/>
  <c r="V19" i="20"/>
  <c r="U19" i="20"/>
  <c r="W19" i="20"/>
  <c r="R19" i="20"/>
  <c r="T19" i="20"/>
  <c r="Q19" i="20"/>
  <c r="S19" i="20"/>
  <c r="Q176" i="20"/>
  <c r="X176" i="20"/>
  <c r="S176" i="20"/>
  <c r="R176" i="20"/>
  <c r="W154" i="20"/>
  <c r="V154" i="20"/>
  <c r="U154" i="20"/>
  <c r="X154" i="20"/>
  <c r="Q154" i="20"/>
  <c r="S154" i="20"/>
  <c r="R154" i="20"/>
  <c r="W159" i="20"/>
  <c r="V159" i="20"/>
  <c r="U159" i="20"/>
  <c r="X159" i="20"/>
  <c r="R159" i="20"/>
  <c r="Q159" i="20"/>
  <c r="S159" i="20"/>
  <c r="R175" i="20"/>
  <c r="X175" i="20"/>
  <c r="Q175" i="20"/>
  <c r="S175" i="20"/>
  <c r="U164" i="20"/>
  <c r="W164" i="20"/>
  <c r="V164" i="20"/>
  <c r="X164" i="20"/>
  <c r="S164" i="20"/>
  <c r="R164" i="20"/>
  <c r="Q164" i="20"/>
  <c r="X178" i="20"/>
  <c r="S178" i="20"/>
  <c r="Q178" i="20"/>
  <c r="R178" i="20"/>
  <c r="V165" i="20"/>
  <c r="U165" i="20"/>
  <c r="W165" i="20"/>
  <c r="X165" i="20"/>
  <c r="S165" i="20"/>
  <c r="R165" i="20"/>
  <c r="Q165" i="20"/>
  <c r="T24" i="20"/>
  <c r="R24" i="20"/>
  <c r="S24" i="20"/>
  <c r="Q24" i="20"/>
  <c r="Q32" i="20"/>
  <c r="R32" i="20"/>
  <c r="S32" i="20"/>
  <c r="T32" i="20"/>
  <c r="Q27" i="20"/>
  <c r="S27" i="20"/>
  <c r="T27" i="20"/>
  <c r="R27" i="20"/>
  <c r="W16" i="20"/>
  <c r="V16" i="20"/>
  <c r="U16" i="20"/>
  <c r="R16" i="20"/>
  <c r="S16" i="20"/>
  <c r="T16" i="20"/>
  <c r="Q16" i="20"/>
  <c r="Q34" i="20"/>
  <c r="S34" i="20"/>
  <c r="T34" i="20"/>
  <c r="R34" i="20"/>
  <c r="W17" i="20"/>
  <c r="V17" i="20"/>
  <c r="U17" i="20"/>
  <c r="R17" i="20"/>
  <c r="S17" i="20"/>
  <c r="T17" i="20"/>
  <c r="Q17" i="20"/>
  <c r="Q33" i="20"/>
  <c r="S33" i="20"/>
  <c r="R33" i="20"/>
  <c r="T33" i="20"/>
  <c r="U449" i="20"/>
  <c r="W449" i="20"/>
  <c r="V449" i="20"/>
  <c r="X449" i="20"/>
  <c r="U441" i="20"/>
  <c r="W441" i="20"/>
  <c r="V441" i="20"/>
  <c r="X441" i="20"/>
  <c r="X459" i="20"/>
  <c r="W447" i="20"/>
  <c r="V447" i="20"/>
  <c r="U447" i="20"/>
  <c r="X447" i="20"/>
  <c r="W440" i="20"/>
  <c r="V440" i="20"/>
  <c r="U440" i="20"/>
  <c r="X440" i="20"/>
  <c r="X452" i="20"/>
  <c r="X458" i="20"/>
  <c r="X461" i="20"/>
  <c r="Q321" i="20"/>
  <c r="X321" i="20"/>
  <c r="L369" i="20"/>
  <c r="W303" i="20"/>
  <c r="U303" i="20"/>
  <c r="V303" i="20"/>
  <c r="X303" i="20"/>
  <c r="T317" i="20"/>
  <c r="X317" i="20"/>
  <c r="W296" i="20"/>
  <c r="V296" i="20"/>
  <c r="U296" i="20"/>
  <c r="X296" i="20"/>
  <c r="X315" i="20"/>
  <c r="X319" i="20"/>
  <c r="W304" i="20"/>
  <c r="V304" i="20"/>
  <c r="U304" i="20"/>
  <c r="X304" i="20"/>
  <c r="D363" i="20"/>
  <c r="W297" i="20"/>
  <c r="V297" i="20"/>
  <c r="U297" i="20"/>
  <c r="X297" i="20"/>
  <c r="X167" i="20"/>
  <c r="S167" i="20"/>
  <c r="R167" i="20"/>
  <c r="Q167" i="20"/>
  <c r="V157" i="20"/>
  <c r="U157" i="20"/>
  <c r="W157" i="20"/>
  <c r="S157" i="20"/>
  <c r="R157" i="20"/>
  <c r="X157" i="20"/>
  <c r="Q157" i="20"/>
  <c r="V15" i="20"/>
  <c r="U15" i="20"/>
  <c r="W15" i="20"/>
  <c r="R15" i="20"/>
  <c r="S15" i="20"/>
  <c r="T15" i="20"/>
  <c r="Q15" i="20"/>
  <c r="W158" i="20"/>
  <c r="V158" i="20"/>
  <c r="U158" i="20"/>
  <c r="X158" i="20"/>
  <c r="Q158" i="20"/>
  <c r="S158" i="20"/>
  <c r="R158" i="20"/>
  <c r="W163" i="20"/>
  <c r="V163" i="20"/>
  <c r="U163" i="20"/>
  <c r="X163" i="20"/>
  <c r="R163" i="20"/>
  <c r="Q163" i="20"/>
  <c r="S163" i="20"/>
  <c r="R179" i="20"/>
  <c r="X179" i="20"/>
  <c r="Q179" i="20"/>
  <c r="S179" i="20"/>
  <c r="X166" i="20"/>
  <c r="R166" i="20"/>
  <c r="S166" i="20"/>
  <c r="Q166" i="20"/>
  <c r="V153" i="20"/>
  <c r="U153" i="20"/>
  <c r="W153" i="20"/>
  <c r="X153" i="20"/>
  <c r="S153" i="20"/>
  <c r="R153" i="20"/>
  <c r="Q153" i="20"/>
  <c r="R169" i="20"/>
  <c r="S169" i="20"/>
  <c r="X169" i="20"/>
  <c r="Q169" i="20"/>
  <c r="Q36" i="20"/>
  <c r="S36" i="20"/>
  <c r="R36" i="20"/>
  <c r="T36" i="20"/>
  <c r="U10" i="20"/>
  <c r="W10" i="20"/>
  <c r="V10" i="20"/>
  <c r="R10" i="20"/>
  <c r="S10" i="20"/>
  <c r="T10" i="20"/>
  <c r="Q10" i="20"/>
  <c r="V11" i="20"/>
  <c r="U11" i="20"/>
  <c r="W11" i="20"/>
  <c r="R11" i="20"/>
  <c r="S11" i="20"/>
  <c r="T11" i="20"/>
  <c r="Q11" i="20"/>
  <c r="Q31" i="20"/>
  <c r="S31" i="20"/>
  <c r="T31" i="20"/>
  <c r="R31" i="20"/>
  <c r="W20" i="20"/>
  <c r="V20" i="20"/>
  <c r="U20" i="20"/>
  <c r="R20" i="20"/>
  <c r="S20" i="20"/>
  <c r="T20" i="20"/>
  <c r="Q20" i="20"/>
  <c r="Q68" i="20"/>
  <c r="R68" i="20"/>
  <c r="S68" i="20"/>
  <c r="T68" i="20"/>
  <c r="W21" i="20"/>
  <c r="V21" i="20"/>
  <c r="U21" i="20"/>
  <c r="R21" i="20"/>
  <c r="T21" i="20"/>
  <c r="S21" i="20"/>
  <c r="Q21" i="20"/>
  <c r="Q37" i="20"/>
  <c r="S37" i="20"/>
  <c r="T37" i="20"/>
  <c r="R37" i="20"/>
  <c r="V438" i="20"/>
  <c r="U438" i="20"/>
  <c r="W438" i="20"/>
  <c r="X438" i="20"/>
  <c r="V446" i="20"/>
  <c r="U446" i="20"/>
  <c r="W446" i="20"/>
  <c r="X446" i="20"/>
  <c r="W435" i="20"/>
  <c r="V435" i="20"/>
  <c r="U435" i="20"/>
  <c r="X435" i="20"/>
  <c r="X451" i="20"/>
  <c r="W444" i="20"/>
  <c r="V444" i="20"/>
  <c r="U444" i="20"/>
  <c r="X444" i="20"/>
  <c r="X456" i="20"/>
  <c r="X462" i="20"/>
  <c r="X494" i="20"/>
  <c r="U305" i="20"/>
  <c r="W305" i="20"/>
  <c r="V305" i="20"/>
  <c r="X305" i="20"/>
  <c r="U293" i="20"/>
  <c r="W293" i="20"/>
  <c r="V293" i="20"/>
  <c r="X293" i="20"/>
  <c r="U301" i="20"/>
  <c r="V301" i="20"/>
  <c r="W301" i="20"/>
  <c r="X301" i="20"/>
  <c r="W299" i="20"/>
  <c r="V299" i="20"/>
  <c r="U299" i="20"/>
  <c r="X299" i="20"/>
  <c r="X308" i="20"/>
  <c r="X313" i="20"/>
  <c r="U298" i="20"/>
  <c r="W298" i="20"/>
  <c r="V298" i="20"/>
  <c r="X298" i="20"/>
  <c r="U151" i="20"/>
  <c r="W151" i="20"/>
  <c r="V151" i="20"/>
  <c r="X151" i="20"/>
  <c r="R151" i="20"/>
  <c r="Q151" i="20"/>
  <c r="S151" i="20"/>
  <c r="R173" i="20"/>
  <c r="S173" i="20"/>
  <c r="Q173" i="20"/>
  <c r="X173" i="20"/>
  <c r="U14" i="20"/>
  <c r="W14" i="20"/>
  <c r="V14" i="20"/>
  <c r="R14" i="20"/>
  <c r="T14" i="20"/>
  <c r="Q14" i="20"/>
  <c r="S14" i="20"/>
  <c r="Q35" i="20"/>
  <c r="R35" i="20"/>
  <c r="S35" i="20"/>
  <c r="T35" i="20"/>
  <c r="U9" i="20"/>
  <c r="W9" i="20"/>
  <c r="V9" i="20"/>
  <c r="L75" i="20"/>
  <c r="N75" i="20"/>
  <c r="S9" i="20"/>
  <c r="E75" i="20"/>
  <c r="T9" i="20"/>
  <c r="Q9" i="20"/>
  <c r="R9" i="20"/>
  <c r="F75" i="20"/>
  <c r="D75" i="20"/>
  <c r="Q25" i="20"/>
  <c r="R25" i="20"/>
  <c r="S25" i="20"/>
  <c r="T25" i="20"/>
  <c r="X455" i="20"/>
  <c r="U437" i="20"/>
  <c r="W437" i="20"/>
  <c r="V437" i="20"/>
  <c r="X437" i="20"/>
  <c r="W439" i="20"/>
  <c r="V439" i="20"/>
  <c r="U439" i="20"/>
  <c r="X439" i="20"/>
  <c r="X463" i="20"/>
  <c r="W448" i="20"/>
  <c r="V448" i="20"/>
  <c r="U448" i="20"/>
  <c r="X448" i="20"/>
  <c r="X460" i="20"/>
  <c r="X453" i="20"/>
  <c r="R314" i="20"/>
  <c r="X314" i="20"/>
  <c r="T316" i="20"/>
  <c r="X316" i="20"/>
  <c r="R310" i="20"/>
  <c r="X310" i="20"/>
  <c r="U294" i="20"/>
  <c r="W294" i="20"/>
  <c r="V294" i="20"/>
  <c r="X294" i="20"/>
  <c r="T309" i="20"/>
  <c r="X309" i="20"/>
  <c r="W307" i="20"/>
  <c r="V307" i="20"/>
  <c r="U307" i="20"/>
  <c r="X307" i="20"/>
  <c r="V295" i="20"/>
  <c r="U295" i="20"/>
  <c r="W295" i="20"/>
  <c r="X295" i="20"/>
  <c r="X168" i="20"/>
  <c r="S168" i="20"/>
  <c r="R168" i="20"/>
  <c r="Q168" i="20"/>
  <c r="U156" i="20"/>
  <c r="W156" i="20"/>
  <c r="V156" i="20"/>
  <c r="X156" i="20"/>
  <c r="S156" i="20"/>
  <c r="R156" i="20"/>
  <c r="Q156" i="20"/>
  <c r="Q28" i="20"/>
  <c r="R28" i="20"/>
  <c r="S28" i="20"/>
  <c r="T28" i="20"/>
  <c r="Q26" i="20"/>
  <c r="S26" i="20"/>
  <c r="R26" i="20"/>
  <c r="T26" i="20"/>
  <c r="R171" i="20"/>
  <c r="X171" i="20"/>
  <c r="Q171" i="20"/>
  <c r="S171" i="20"/>
  <c r="U18" i="20"/>
  <c r="W18" i="20"/>
  <c r="V18" i="20"/>
  <c r="R18" i="20"/>
  <c r="T18" i="20"/>
  <c r="S18" i="20"/>
  <c r="Q18" i="20"/>
  <c r="W12" i="20"/>
  <c r="V12" i="20"/>
  <c r="U12" i="20"/>
  <c r="R12" i="20"/>
  <c r="S12" i="20"/>
  <c r="T12" i="20"/>
  <c r="Q12" i="20"/>
  <c r="Q30" i="20"/>
  <c r="R30" i="20"/>
  <c r="S30" i="20"/>
  <c r="T30" i="20"/>
  <c r="W13" i="20"/>
  <c r="V13" i="20"/>
  <c r="U13" i="20"/>
  <c r="R13" i="20"/>
  <c r="T13" i="20"/>
  <c r="S13" i="20"/>
  <c r="Q13" i="20"/>
  <c r="Q29" i="20"/>
  <c r="S29" i="20"/>
  <c r="R29" i="20"/>
  <c r="T29" i="20"/>
  <c r="U445" i="20"/>
  <c r="W445" i="20"/>
  <c r="V445" i="20"/>
  <c r="X445" i="20"/>
  <c r="V442" i="20"/>
  <c r="U442" i="20"/>
  <c r="W442" i="20"/>
  <c r="X442" i="20"/>
  <c r="W443" i="20"/>
  <c r="V443" i="20"/>
  <c r="U443" i="20"/>
  <c r="X443" i="20"/>
  <c r="W436" i="20"/>
  <c r="V436" i="20"/>
  <c r="U436" i="20"/>
  <c r="X436" i="20"/>
  <c r="X450" i="20"/>
  <c r="X454" i="20"/>
  <c r="X457" i="20"/>
  <c r="V306" i="20"/>
  <c r="W306" i="20"/>
  <c r="U306" i="20"/>
  <c r="X306" i="20"/>
  <c r="S352" i="20"/>
  <c r="X352" i="20"/>
  <c r="V302" i="20"/>
  <c r="W302" i="20"/>
  <c r="U302" i="20"/>
  <c r="X302" i="20"/>
  <c r="S311" i="20"/>
  <c r="X311" i="20"/>
  <c r="X318" i="20"/>
  <c r="W300" i="20"/>
  <c r="V300" i="20"/>
  <c r="U300" i="20"/>
  <c r="X300" i="20"/>
  <c r="T312" i="20"/>
  <c r="X312" i="20"/>
  <c r="AG233" i="21"/>
  <c r="I236" i="21"/>
  <c r="I237" i="21" s="1"/>
  <c r="F235" i="21"/>
  <c r="G235" i="21" s="1"/>
  <c r="K140" i="21"/>
  <c r="T175" i="20"/>
  <c r="T168" i="20"/>
  <c r="T167" i="20"/>
  <c r="T173" i="20"/>
  <c r="T176" i="20"/>
  <c r="T159" i="20"/>
  <c r="T164" i="20"/>
  <c r="T165" i="20"/>
  <c r="T162" i="20"/>
  <c r="T151" i="20"/>
  <c r="T156" i="20"/>
  <c r="T170" i="20"/>
  <c r="T157" i="20"/>
  <c r="T172" i="20"/>
  <c r="T152" i="20"/>
  <c r="T155" i="20"/>
  <c r="T171" i="20"/>
  <c r="T160" i="20"/>
  <c r="T174" i="20"/>
  <c r="T161" i="20"/>
  <c r="T177" i="20"/>
  <c r="T154" i="20"/>
  <c r="T178" i="20"/>
  <c r="T158" i="20"/>
  <c r="T163" i="20"/>
  <c r="T179" i="20"/>
  <c r="T166" i="20"/>
  <c r="T153" i="20"/>
  <c r="T169" i="20"/>
  <c r="N363" i="20"/>
  <c r="R319" i="20"/>
  <c r="Q319" i="20"/>
  <c r="S321" i="20"/>
  <c r="L363" i="20"/>
  <c r="O363" i="20"/>
  <c r="S363" i="20"/>
  <c r="D398" i="20"/>
  <c r="T319" i="20"/>
  <c r="R297" i="20"/>
  <c r="M547" i="20"/>
  <c r="F547" i="20"/>
  <c r="M403" i="20"/>
  <c r="F403" i="20"/>
  <c r="M255" i="20"/>
  <c r="F255" i="20"/>
  <c r="F260" i="20"/>
  <c r="M260" i="20"/>
  <c r="M265" i="20"/>
  <c r="F265" i="20"/>
  <c r="M115" i="20"/>
  <c r="F115" i="20"/>
  <c r="M116" i="20"/>
  <c r="F116" i="20"/>
  <c r="M121" i="20"/>
  <c r="F121" i="20"/>
  <c r="M122" i="20"/>
  <c r="F122" i="20"/>
  <c r="M565" i="20"/>
  <c r="F565" i="20"/>
  <c r="F542" i="20"/>
  <c r="M542" i="20"/>
  <c r="M548" i="20"/>
  <c r="F548" i="20"/>
  <c r="M541" i="20"/>
  <c r="F541" i="20"/>
  <c r="M395" i="20"/>
  <c r="F395" i="20"/>
  <c r="M396" i="20"/>
  <c r="F396" i="20"/>
  <c r="M259" i="20"/>
  <c r="F259" i="20"/>
  <c r="M254" i="20"/>
  <c r="F254" i="20"/>
  <c r="M119" i="20"/>
  <c r="F119" i="20"/>
  <c r="M120" i="20"/>
  <c r="F120" i="20"/>
  <c r="M539" i="20"/>
  <c r="F539" i="20"/>
  <c r="A108" i="33"/>
  <c r="A107" i="33" s="1"/>
  <c r="M536" i="20"/>
  <c r="F536" i="20"/>
  <c r="Q108" i="33" s="1"/>
  <c r="M545" i="20"/>
  <c r="F545" i="20"/>
  <c r="M407" i="20"/>
  <c r="F407" i="20"/>
  <c r="M401" i="20"/>
  <c r="F401" i="20"/>
  <c r="M263" i="20"/>
  <c r="F263" i="20"/>
  <c r="M257" i="20"/>
  <c r="F257" i="20"/>
  <c r="M258" i="20"/>
  <c r="F258" i="20"/>
  <c r="F113" i="20"/>
  <c r="M113" i="20"/>
  <c r="M114" i="20"/>
  <c r="F114" i="20"/>
  <c r="F538" i="20"/>
  <c r="M538" i="20"/>
  <c r="M540" i="20"/>
  <c r="F540" i="20"/>
  <c r="M549" i="20"/>
  <c r="F549" i="20"/>
  <c r="M404" i="20"/>
  <c r="F404" i="20"/>
  <c r="M397" i="20"/>
  <c r="F397" i="20"/>
  <c r="M405" i="20"/>
  <c r="F405" i="20"/>
  <c r="M398" i="20"/>
  <c r="F398" i="20"/>
  <c r="F264" i="20"/>
  <c r="M264" i="20"/>
  <c r="M123" i="20"/>
  <c r="F123" i="20"/>
  <c r="A15" i="33"/>
  <c r="M110" i="20"/>
  <c r="F110" i="20"/>
  <c r="Q15" i="33" s="1"/>
  <c r="A46" i="33"/>
  <c r="A45" i="33" s="1"/>
  <c r="M252" i="20"/>
  <c r="F252" i="20"/>
  <c r="Q46" i="33" s="1"/>
  <c r="M253" i="20"/>
  <c r="F253" i="20"/>
  <c r="M256" i="20"/>
  <c r="F256" i="20"/>
  <c r="M261" i="20"/>
  <c r="F261" i="20"/>
  <c r="M262" i="20"/>
  <c r="F262" i="20"/>
  <c r="M111" i="20"/>
  <c r="F111" i="20"/>
  <c r="M112" i="20"/>
  <c r="F112" i="20"/>
  <c r="F117" i="20"/>
  <c r="M117" i="20"/>
  <c r="M118" i="20"/>
  <c r="F118" i="20"/>
  <c r="M546" i="20"/>
  <c r="F546" i="20"/>
  <c r="M543" i="20"/>
  <c r="F543" i="20"/>
  <c r="M544" i="20"/>
  <c r="F544" i="20"/>
  <c r="M537" i="20"/>
  <c r="F537" i="20"/>
  <c r="M406" i="20"/>
  <c r="F406" i="20"/>
  <c r="A77" i="33"/>
  <c r="A76" i="33" s="1"/>
  <c r="M394" i="20"/>
  <c r="F394" i="20"/>
  <c r="Q77" i="33" s="1"/>
  <c r="M402" i="20"/>
  <c r="F402" i="20"/>
  <c r="M400" i="20"/>
  <c r="F400" i="20"/>
  <c r="F399" i="20"/>
  <c r="M399" i="20"/>
  <c r="W363" i="20"/>
  <c r="T297" i="20"/>
  <c r="Q297" i="20"/>
  <c r="C398" i="20"/>
  <c r="P363" i="20"/>
  <c r="C363" i="20"/>
  <c r="F363" i="20"/>
  <c r="D366" i="20"/>
  <c r="H261" i="20"/>
  <c r="J261" i="20"/>
  <c r="R261" i="20"/>
  <c r="N261" i="20"/>
  <c r="O261" i="20"/>
  <c r="Q261" i="20"/>
  <c r="P261" i="20"/>
  <c r="I261" i="20"/>
  <c r="Q544" i="20"/>
  <c r="H544" i="20"/>
  <c r="P544" i="20"/>
  <c r="I544" i="20"/>
  <c r="O544" i="20"/>
  <c r="R544" i="20"/>
  <c r="N544" i="20"/>
  <c r="J544" i="20"/>
  <c r="H395" i="20"/>
  <c r="P395" i="20"/>
  <c r="I395" i="20"/>
  <c r="J395" i="20"/>
  <c r="R395" i="20"/>
  <c r="N395" i="20"/>
  <c r="Q395" i="20"/>
  <c r="O395" i="20"/>
  <c r="I396" i="20"/>
  <c r="O396" i="20"/>
  <c r="J396" i="20"/>
  <c r="Q396" i="20"/>
  <c r="H396" i="20"/>
  <c r="P396" i="20"/>
  <c r="N396" i="20"/>
  <c r="R396" i="20"/>
  <c r="J255" i="20"/>
  <c r="H255" i="20"/>
  <c r="R255" i="20"/>
  <c r="N255" i="20"/>
  <c r="Q255" i="20"/>
  <c r="I255" i="20"/>
  <c r="P255" i="20"/>
  <c r="O255" i="20"/>
  <c r="I260" i="20"/>
  <c r="O260" i="20"/>
  <c r="N260" i="20"/>
  <c r="H260" i="20"/>
  <c r="R260" i="20"/>
  <c r="J260" i="20"/>
  <c r="Q260" i="20"/>
  <c r="P260" i="20"/>
  <c r="H265" i="20"/>
  <c r="P265" i="20"/>
  <c r="J265" i="20"/>
  <c r="R265" i="20"/>
  <c r="N265" i="20"/>
  <c r="Q265" i="20"/>
  <c r="I265" i="20"/>
  <c r="O265" i="20"/>
  <c r="H115" i="20"/>
  <c r="P115" i="20"/>
  <c r="I115" i="20"/>
  <c r="O115" i="20"/>
  <c r="J115" i="20"/>
  <c r="N115" i="20"/>
  <c r="R115" i="20"/>
  <c r="Q115" i="20"/>
  <c r="I116" i="20"/>
  <c r="O116" i="20"/>
  <c r="J116" i="20"/>
  <c r="R116" i="20"/>
  <c r="N116" i="20"/>
  <c r="Q116" i="20"/>
  <c r="H116" i="20"/>
  <c r="P116" i="20"/>
  <c r="J121" i="20"/>
  <c r="R121" i="20"/>
  <c r="N121" i="20"/>
  <c r="Q121" i="20"/>
  <c r="H121" i="20"/>
  <c r="P121" i="20"/>
  <c r="I121" i="20"/>
  <c r="O121" i="20"/>
  <c r="Q122" i="20"/>
  <c r="H122" i="20"/>
  <c r="P122" i="20"/>
  <c r="R122" i="20"/>
  <c r="I122" i="20"/>
  <c r="O122" i="20"/>
  <c r="J122" i="20"/>
  <c r="N122" i="20"/>
  <c r="I565" i="20"/>
  <c r="O565" i="20"/>
  <c r="J565" i="20"/>
  <c r="R565" i="20"/>
  <c r="N565" i="20"/>
  <c r="Q565" i="20"/>
  <c r="P565" i="20"/>
  <c r="H565" i="20"/>
  <c r="I542" i="20"/>
  <c r="O542" i="20"/>
  <c r="J542" i="20"/>
  <c r="R542" i="20"/>
  <c r="N542" i="20"/>
  <c r="Q542" i="20"/>
  <c r="H542" i="20"/>
  <c r="P542" i="20"/>
  <c r="Q548" i="20"/>
  <c r="H548" i="20"/>
  <c r="P548" i="20"/>
  <c r="I548" i="20"/>
  <c r="O548" i="20"/>
  <c r="N548" i="20"/>
  <c r="J548" i="20"/>
  <c r="R548" i="20"/>
  <c r="H541" i="20"/>
  <c r="P541" i="20"/>
  <c r="I541" i="20"/>
  <c r="O541" i="20"/>
  <c r="J541" i="20"/>
  <c r="R541" i="20"/>
  <c r="N541" i="20"/>
  <c r="Q541" i="20"/>
  <c r="H407" i="20"/>
  <c r="P407" i="20"/>
  <c r="J407" i="20"/>
  <c r="R407" i="20"/>
  <c r="N407" i="20"/>
  <c r="Q407" i="20"/>
  <c r="I407" i="20"/>
  <c r="O407" i="20"/>
  <c r="H403" i="20"/>
  <c r="P403" i="20"/>
  <c r="J403" i="20"/>
  <c r="R403" i="20"/>
  <c r="N403" i="20"/>
  <c r="Q403" i="20"/>
  <c r="O403" i="20"/>
  <c r="I403" i="20"/>
  <c r="J401" i="20"/>
  <c r="R401" i="20"/>
  <c r="N401" i="20"/>
  <c r="H401" i="20"/>
  <c r="P401" i="20"/>
  <c r="I401" i="20"/>
  <c r="O401" i="20"/>
  <c r="Q401" i="20"/>
  <c r="I256" i="20"/>
  <c r="O256" i="20"/>
  <c r="J256" i="20"/>
  <c r="R256" i="20"/>
  <c r="Q256" i="20"/>
  <c r="H256" i="20"/>
  <c r="P256" i="20"/>
  <c r="N256" i="20"/>
  <c r="I112" i="20"/>
  <c r="O112" i="20"/>
  <c r="J112" i="20"/>
  <c r="R112" i="20"/>
  <c r="N112" i="20"/>
  <c r="Q112" i="20"/>
  <c r="H112" i="20"/>
  <c r="P112" i="20"/>
  <c r="I546" i="20"/>
  <c r="O546" i="20"/>
  <c r="J546" i="20"/>
  <c r="R546" i="20"/>
  <c r="N546" i="20"/>
  <c r="Q546" i="20"/>
  <c r="H546" i="20"/>
  <c r="P546" i="20"/>
  <c r="H537" i="20"/>
  <c r="P537" i="20"/>
  <c r="I537" i="20"/>
  <c r="O537" i="20"/>
  <c r="J537" i="20"/>
  <c r="R537" i="20"/>
  <c r="N537" i="20"/>
  <c r="Q537" i="20"/>
  <c r="J259" i="20"/>
  <c r="H259" i="20"/>
  <c r="P259" i="20"/>
  <c r="I259" i="20"/>
  <c r="N259" i="20"/>
  <c r="R259" i="20"/>
  <c r="Q259" i="20"/>
  <c r="O259" i="20"/>
  <c r="H123" i="20"/>
  <c r="P123" i="20"/>
  <c r="I123" i="20"/>
  <c r="O123" i="20"/>
  <c r="J123" i="20"/>
  <c r="N123" i="20"/>
  <c r="R123" i="20"/>
  <c r="Q123" i="20"/>
  <c r="H119" i="20"/>
  <c r="P119" i="20"/>
  <c r="I119" i="20"/>
  <c r="O119" i="20"/>
  <c r="R119" i="20"/>
  <c r="Q119" i="20"/>
  <c r="J119" i="20"/>
  <c r="N119" i="20"/>
  <c r="I120" i="20"/>
  <c r="O120" i="20"/>
  <c r="J120" i="20"/>
  <c r="R120" i="20"/>
  <c r="N120" i="20"/>
  <c r="Q120" i="20"/>
  <c r="H120" i="20"/>
  <c r="P120" i="20"/>
  <c r="H110" i="20"/>
  <c r="Q110" i="20"/>
  <c r="P110" i="20"/>
  <c r="O110" i="20"/>
  <c r="N110" i="20"/>
  <c r="J110" i="20"/>
  <c r="H15" i="33" s="1"/>
  <c r="I110" i="20"/>
  <c r="R110" i="20"/>
  <c r="J539" i="20"/>
  <c r="R539" i="20"/>
  <c r="N539" i="20"/>
  <c r="Q539" i="20"/>
  <c r="H539" i="20"/>
  <c r="P539" i="20"/>
  <c r="O539" i="20"/>
  <c r="I539" i="20"/>
  <c r="J547" i="20"/>
  <c r="R547" i="20"/>
  <c r="N547" i="20"/>
  <c r="Q547" i="20"/>
  <c r="H547" i="20"/>
  <c r="P547" i="20"/>
  <c r="I547" i="20"/>
  <c r="O547" i="20"/>
  <c r="H536" i="20"/>
  <c r="Q536" i="20"/>
  <c r="P536" i="20"/>
  <c r="J536" i="20"/>
  <c r="H108" i="33" s="1"/>
  <c r="O536" i="20"/>
  <c r="I536" i="20"/>
  <c r="R536" i="20"/>
  <c r="N536" i="20"/>
  <c r="H545" i="20"/>
  <c r="P545" i="20"/>
  <c r="I545" i="20"/>
  <c r="O545" i="20"/>
  <c r="J545" i="20"/>
  <c r="R545" i="20"/>
  <c r="N545" i="20"/>
  <c r="Q545" i="20"/>
  <c r="I404" i="20"/>
  <c r="O404" i="20"/>
  <c r="Q404" i="20"/>
  <c r="H404" i="20"/>
  <c r="P404" i="20"/>
  <c r="J404" i="20"/>
  <c r="N404" i="20"/>
  <c r="R404" i="20"/>
  <c r="J397" i="20"/>
  <c r="R397" i="20"/>
  <c r="N397" i="20"/>
  <c r="H397" i="20"/>
  <c r="P397" i="20"/>
  <c r="I397" i="20"/>
  <c r="Q397" i="20"/>
  <c r="O397" i="20"/>
  <c r="J405" i="20"/>
  <c r="R405" i="20"/>
  <c r="N405" i="20"/>
  <c r="H405" i="20"/>
  <c r="P405" i="20"/>
  <c r="Q405" i="20"/>
  <c r="I405" i="20"/>
  <c r="O405" i="20"/>
  <c r="Q398" i="20"/>
  <c r="H398" i="20"/>
  <c r="I398" i="20"/>
  <c r="O398" i="20"/>
  <c r="N398" i="20"/>
  <c r="J398" i="20"/>
  <c r="R398" i="20"/>
  <c r="P398" i="20"/>
  <c r="H253" i="20"/>
  <c r="J253" i="20"/>
  <c r="P253" i="20"/>
  <c r="O253" i="20"/>
  <c r="R253" i="20"/>
  <c r="Q253" i="20"/>
  <c r="N253" i="20"/>
  <c r="I253" i="20"/>
  <c r="I262" i="20"/>
  <c r="Q262" i="20"/>
  <c r="H262" i="20"/>
  <c r="O262" i="20"/>
  <c r="J262" i="20"/>
  <c r="N262" i="20"/>
  <c r="R262" i="20"/>
  <c r="P262" i="20"/>
  <c r="H111" i="20"/>
  <c r="P111" i="20"/>
  <c r="I111" i="20"/>
  <c r="O111" i="20"/>
  <c r="R111" i="20"/>
  <c r="Q111" i="20"/>
  <c r="J111" i="20"/>
  <c r="N111" i="20"/>
  <c r="J117" i="20"/>
  <c r="R117" i="20"/>
  <c r="N117" i="20"/>
  <c r="Q117" i="20"/>
  <c r="H117" i="20"/>
  <c r="P117" i="20"/>
  <c r="I117" i="20"/>
  <c r="O117" i="20"/>
  <c r="Q118" i="20"/>
  <c r="H118" i="20"/>
  <c r="P118" i="20"/>
  <c r="I118" i="20"/>
  <c r="O118" i="20"/>
  <c r="J118" i="20"/>
  <c r="N118" i="20"/>
  <c r="R118" i="20"/>
  <c r="J543" i="20"/>
  <c r="R543" i="20"/>
  <c r="N543" i="20"/>
  <c r="Q543" i="20"/>
  <c r="H543" i="20"/>
  <c r="P543" i="20"/>
  <c r="I543" i="20"/>
  <c r="O543" i="20"/>
  <c r="I264" i="20"/>
  <c r="O264" i="20"/>
  <c r="J264" i="20"/>
  <c r="P264" i="20"/>
  <c r="N264" i="20"/>
  <c r="R264" i="20"/>
  <c r="H264" i="20"/>
  <c r="Q264" i="20"/>
  <c r="I254" i="20"/>
  <c r="H254" i="20"/>
  <c r="O254" i="20"/>
  <c r="J254" i="20"/>
  <c r="R254" i="20"/>
  <c r="N254" i="20"/>
  <c r="Q254" i="20"/>
  <c r="P254" i="20"/>
  <c r="J263" i="20"/>
  <c r="H263" i="20"/>
  <c r="P263" i="20"/>
  <c r="O263" i="20"/>
  <c r="N263" i="20"/>
  <c r="I263" i="20"/>
  <c r="R263" i="20"/>
  <c r="Q263" i="20"/>
  <c r="H252" i="20"/>
  <c r="J252" i="20"/>
  <c r="H46" i="33" s="1"/>
  <c r="I252" i="20"/>
  <c r="Q252" i="20"/>
  <c r="P252" i="20"/>
  <c r="O252" i="20"/>
  <c r="N252" i="20"/>
  <c r="R252" i="20"/>
  <c r="H257" i="20"/>
  <c r="J257" i="20"/>
  <c r="R257" i="20"/>
  <c r="N257" i="20"/>
  <c r="I257" i="20"/>
  <c r="Q257" i="20"/>
  <c r="P257" i="20"/>
  <c r="O257" i="20"/>
  <c r="I258" i="20"/>
  <c r="Q258" i="20"/>
  <c r="N258" i="20"/>
  <c r="R258" i="20"/>
  <c r="H258" i="20"/>
  <c r="J258" i="20"/>
  <c r="P258" i="20"/>
  <c r="O258" i="20"/>
  <c r="J113" i="20"/>
  <c r="R113" i="20"/>
  <c r="N113" i="20"/>
  <c r="Q113" i="20"/>
  <c r="H113" i="20"/>
  <c r="P113" i="20"/>
  <c r="I113" i="20"/>
  <c r="O113" i="20"/>
  <c r="Q114" i="20"/>
  <c r="H114" i="20"/>
  <c r="P114" i="20"/>
  <c r="R114" i="20"/>
  <c r="I114" i="20"/>
  <c r="O114" i="20"/>
  <c r="J114" i="20"/>
  <c r="N114" i="20"/>
  <c r="I538" i="20"/>
  <c r="O538" i="20"/>
  <c r="J538" i="20"/>
  <c r="R538" i="20"/>
  <c r="N538" i="20"/>
  <c r="Q538" i="20"/>
  <c r="P538" i="20"/>
  <c r="H538" i="20"/>
  <c r="Q540" i="20"/>
  <c r="H540" i="20"/>
  <c r="P540" i="20"/>
  <c r="I540" i="20"/>
  <c r="O540" i="20"/>
  <c r="J540" i="20"/>
  <c r="R540" i="20"/>
  <c r="N540" i="20"/>
  <c r="H549" i="20"/>
  <c r="P549" i="20"/>
  <c r="I549" i="20"/>
  <c r="O549" i="20"/>
  <c r="J549" i="20"/>
  <c r="R549" i="20"/>
  <c r="N549" i="20"/>
  <c r="Q549" i="20"/>
  <c r="Q406" i="20"/>
  <c r="I406" i="20"/>
  <c r="O406" i="20"/>
  <c r="J406" i="20"/>
  <c r="N406" i="20"/>
  <c r="R406" i="20"/>
  <c r="H406" i="20"/>
  <c r="P406" i="20"/>
  <c r="H394" i="20"/>
  <c r="Q394" i="20"/>
  <c r="J394" i="20"/>
  <c r="H77" i="33" s="1"/>
  <c r="O394" i="20"/>
  <c r="I394" i="20"/>
  <c r="R394" i="20"/>
  <c r="P394" i="20"/>
  <c r="N394" i="20"/>
  <c r="Q402" i="20"/>
  <c r="I402" i="20"/>
  <c r="O402" i="20"/>
  <c r="R402" i="20"/>
  <c r="H402" i="20"/>
  <c r="P402" i="20"/>
  <c r="J402" i="20"/>
  <c r="N402" i="20"/>
  <c r="I400" i="20"/>
  <c r="O400" i="20"/>
  <c r="J400" i="20"/>
  <c r="Q400" i="20"/>
  <c r="R400" i="20"/>
  <c r="P400" i="20"/>
  <c r="H400" i="20"/>
  <c r="N400" i="20"/>
  <c r="R298" i="20"/>
  <c r="H399" i="20"/>
  <c r="P399" i="20"/>
  <c r="I399" i="20"/>
  <c r="J399" i="20"/>
  <c r="R399" i="20"/>
  <c r="N399" i="20"/>
  <c r="Q399" i="20"/>
  <c r="O399" i="20"/>
  <c r="V218" i="20"/>
  <c r="U218" i="20"/>
  <c r="U227" i="20"/>
  <c r="V227" i="20"/>
  <c r="U361" i="20"/>
  <c r="V361" i="20"/>
  <c r="U220" i="20"/>
  <c r="V220" i="20"/>
  <c r="U225" i="20"/>
  <c r="V225" i="20"/>
  <c r="V230" i="20"/>
  <c r="U230" i="20"/>
  <c r="U76" i="20"/>
  <c r="V76" i="20"/>
  <c r="V77" i="20"/>
  <c r="U77" i="20"/>
  <c r="U82" i="20"/>
  <c r="V82" i="20"/>
  <c r="U83" i="20"/>
  <c r="V83" i="20"/>
  <c r="U511" i="20"/>
  <c r="V511" i="20"/>
  <c r="U508" i="20"/>
  <c r="V508" i="20"/>
  <c r="U509" i="20"/>
  <c r="V509" i="20"/>
  <c r="V502" i="20"/>
  <c r="U502" i="20"/>
  <c r="D361" i="20"/>
  <c r="S372" i="20"/>
  <c r="U372" i="20"/>
  <c r="V372" i="20"/>
  <c r="U368" i="20"/>
  <c r="V368" i="20"/>
  <c r="V366" i="20"/>
  <c r="U366" i="20"/>
  <c r="V226" i="20"/>
  <c r="U226" i="20"/>
  <c r="U503" i="20"/>
  <c r="V503" i="20"/>
  <c r="V514" i="20"/>
  <c r="U514" i="20"/>
  <c r="U224" i="20"/>
  <c r="V224" i="20"/>
  <c r="U229" i="20"/>
  <c r="V229" i="20"/>
  <c r="U219" i="20"/>
  <c r="V219" i="20"/>
  <c r="U80" i="20"/>
  <c r="V80" i="20"/>
  <c r="V81" i="20"/>
  <c r="U81" i="20"/>
  <c r="V86" i="20"/>
  <c r="U86" i="20"/>
  <c r="U87" i="20"/>
  <c r="V87" i="20"/>
  <c r="U507" i="20"/>
  <c r="V507" i="20"/>
  <c r="U513" i="20"/>
  <c r="V513" i="20"/>
  <c r="V506" i="20"/>
  <c r="U506" i="20"/>
  <c r="U369" i="20"/>
  <c r="V369" i="20"/>
  <c r="S362" i="20"/>
  <c r="V362" i="20"/>
  <c r="U362" i="20"/>
  <c r="S370" i="20"/>
  <c r="V370" i="20"/>
  <c r="U370" i="20"/>
  <c r="K363" i="20"/>
  <c r="U363" i="20"/>
  <c r="V363" i="20"/>
  <c r="U221" i="20"/>
  <c r="V221" i="20"/>
  <c r="V78" i="20"/>
  <c r="U78" i="20"/>
  <c r="U79" i="20"/>
  <c r="V79" i="20"/>
  <c r="U505" i="20"/>
  <c r="V505" i="20"/>
  <c r="C395" i="20"/>
  <c r="U360" i="20"/>
  <c r="V360" i="20"/>
  <c r="U228" i="20"/>
  <c r="V228" i="20"/>
  <c r="U217" i="20"/>
  <c r="V217" i="20"/>
  <c r="V222" i="20"/>
  <c r="U222" i="20"/>
  <c r="U223" i="20"/>
  <c r="V223" i="20"/>
  <c r="U88" i="20"/>
  <c r="V88" i="20"/>
  <c r="U84" i="20"/>
  <c r="V84" i="20"/>
  <c r="V85" i="20"/>
  <c r="U85" i="20"/>
  <c r="V75" i="20"/>
  <c r="U75" i="20"/>
  <c r="U504" i="20"/>
  <c r="V504" i="20"/>
  <c r="U512" i="20"/>
  <c r="V512" i="20"/>
  <c r="U501" i="20"/>
  <c r="V501" i="20"/>
  <c r="V510" i="20"/>
  <c r="U510" i="20"/>
  <c r="U371" i="20"/>
  <c r="V371" i="20"/>
  <c r="Q293" i="20"/>
  <c r="V359" i="20"/>
  <c r="U359" i="20"/>
  <c r="U367" i="20"/>
  <c r="V367" i="20"/>
  <c r="C365" i="20"/>
  <c r="U365" i="20"/>
  <c r="V365" i="20"/>
  <c r="S364" i="20"/>
  <c r="U364" i="20"/>
  <c r="V364" i="20"/>
  <c r="N366" i="20"/>
  <c r="R318" i="20"/>
  <c r="R369" i="20"/>
  <c r="S315" i="20"/>
  <c r="S319" i="20"/>
  <c r="C369" i="20"/>
  <c r="P579" i="20"/>
  <c r="C396" i="20"/>
  <c r="O361" i="20"/>
  <c r="O366" i="20"/>
  <c r="D401" i="20"/>
  <c r="C404" i="20"/>
  <c r="L368" i="20"/>
  <c r="S297" i="20"/>
  <c r="R363" i="20"/>
  <c r="H363" i="20"/>
  <c r="T363" i="20"/>
  <c r="K398" i="20"/>
  <c r="Q363" i="20"/>
  <c r="E398" i="20"/>
  <c r="E363" i="20"/>
  <c r="S300" i="20"/>
  <c r="Q300" i="20"/>
  <c r="L366" i="20"/>
  <c r="Q366" i="20"/>
  <c r="W366" i="20"/>
  <c r="R306" i="20"/>
  <c r="H372" i="20"/>
  <c r="D403" i="20"/>
  <c r="T298" i="20"/>
  <c r="D407" i="20"/>
  <c r="T318" i="20"/>
  <c r="R300" i="20"/>
  <c r="T366" i="20"/>
  <c r="C401" i="20"/>
  <c r="Q318" i="20"/>
  <c r="E401" i="20"/>
  <c r="F364" i="20"/>
  <c r="O586" i="20"/>
  <c r="R586" i="20"/>
  <c r="T586" i="20" s="1"/>
  <c r="N586" i="20"/>
  <c r="P586" i="20" s="1"/>
  <c r="S586" i="20"/>
  <c r="R303" i="20"/>
  <c r="Q369" i="20"/>
  <c r="D404" i="20"/>
  <c r="T315" i="20"/>
  <c r="T303" i="20"/>
  <c r="E397" i="20"/>
  <c r="W361" i="20"/>
  <c r="C360" i="20"/>
  <c r="S318" i="20"/>
  <c r="K401" i="20"/>
  <c r="C366" i="20"/>
  <c r="H366" i="20"/>
  <c r="N372" i="20"/>
  <c r="W364" i="20"/>
  <c r="W368" i="20"/>
  <c r="P364" i="20"/>
  <c r="Q306" i="20"/>
  <c r="S306" i="20"/>
  <c r="T306" i="20"/>
  <c r="C372" i="20"/>
  <c r="D372" i="20"/>
  <c r="T372" i="20"/>
  <c r="K407" i="20"/>
  <c r="R352" i="20"/>
  <c r="S302" i="20"/>
  <c r="N368" i="20"/>
  <c r="D368" i="20"/>
  <c r="Q298" i="20"/>
  <c r="N364" i="20"/>
  <c r="H364" i="20"/>
  <c r="T300" i="20"/>
  <c r="P366" i="20"/>
  <c r="R366" i="20"/>
  <c r="R372" i="20"/>
  <c r="O372" i="20"/>
  <c r="L372" i="20"/>
  <c r="C407" i="20"/>
  <c r="Q352" i="20"/>
  <c r="T352" i="20"/>
  <c r="C368" i="20"/>
  <c r="T368" i="20"/>
  <c r="K399" i="20"/>
  <c r="S366" i="20"/>
  <c r="Q372" i="20"/>
  <c r="E407" i="20"/>
  <c r="W372" i="20"/>
  <c r="P372" i="20"/>
  <c r="O368" i="20"/>
  <c r="D399" i="20"/>
  <c r="F366" i="20"/>
  <c r="S304" i="20"/>
  <c r="Q302" i="20"/>
  <c r="R302" i="20"/>
  <c r="R368" i="20"/>
  <c r="H368" i="20"/>
  <c r="E403" i="20"/>
  <c r="T311" i="20"/>
  <c r="R311" i="20"/>
  <c r="Q364" i="20"/>
  <c r="C364" i="20"/>
  <c r="R364" i="20"/>
  <c r="L364" i="20"/>
  <c r="C399" i="20"/>
  <c r="S368" i="20"/>
  <c r="Q368" i="20"/>
  <c r="T302" i="20"/>
  <c r="K403" i="20"/>
  <c r="P368" i="20"/>
  <c r="C403" i="20"/>
  <c r="Q311" i="20"/>
  <c r="O364" i="20"/>
  <c r="S298" i="20"/>
  <c r="E399" i="20"/>
  <c r="D364" i="20"/>
  <c r="T364" i="20"/>
  <c r="F372" i="20"/>
  <c r="R294" i="20"/>
  <c r="S307" i="20"/>
  <c r="T370" i="20"/>
  <c r="E405" i="20"/>
  <c r="D405" i="20"/>
  <c r="H360" i="20"/>
  <c r="R304" i="20"/>
  <c r="O370" i="20"/>
  <c r="D370" i="20"/>
  <c r="W370" i="20"/>
  <c r="R309" i="20"/>
  <c r="R360" i="20"/>
  <c r="K395" i="20"/>
  <c r="Q309" i="20"/>
  <c r="Q310" i="20"/>
  <c r="Q304" i="20"/>
  <c r="H370" i="20"/>
  <c r="Q370" i="20"/>
  <c r="T307" i="20"/>
  <c r="F368" i="20"/>
  <c r="F360" i="20"/>
  <c r="T295" i="20"/>
  <c r="R361" i="20"/>
  <c r="S295" i="20"/>
  <c r="F361" i="20"/>
  <c r="N362" i="20"/>
  <c r="L361" i="20"/>
  <c r="S309" i="20"/>
  <c r="T304" i="20"/>
  <c r="L370" i="20"/>
  <c r="N370" i="20"/>
  <c r="C405" i="20"/>
  <c r="Q307" i="20"/>
  <c r="R307" i="20"/>
  <c r="F370" i="20"/>
  <c r="W360" i="20"/>
  <c r="E395" i="20"/>
  <c r="L360" i="20"/>
  <c r="Q294" i="20"/>
  <c r="T294" i="20"/>
  <c r="S314" i="20"/>
  <c r="C370" i="20"/>
  <c r="K405" i="20"/>
  <c r="P370" i="20"/>
  <c r="R370" i="20"/>
  <c r="R308" i="20"/>
  <c r="R313" i="20"/>
  <c r="T308" i="20"/>
  <c r="T313" i="20"/>
  <c r="K225" i="20"/>
  <c r="E225" i="20"/>
  <c r="K88" i="20"/>
  <c r="E88" i="20"/>
  <c r="K511" i="20"/>
  <c r="E511" i="20"/>
  <c r="K509" i="20"/>
  <c r="E509" i="20"/>
  <c r="S371" i="20"/>
  <c r="K371" i="20"/>
  <c r="E371" i="20"/>
  <c r="K359" i="20"/>
  <c r="E359" i="20"/>
  <c r="S367" i="20"/>
  <c r="K367" i="20"/>
  <c r="E367" i="20"/>
  <c r="S365" i="20"/>
  <c r="K365" i="20"/>
  <c r="E365" i="20"/>
  <c r="K224" i="20"/>
  <c r="E224" i="20"/>
  <c r="K219" i="20"/>
  <c r="E219" i="20"/>
  <c r="E394" i="20"/>
  <c r="K77" i="33" s="1"/>
  <c r="K78" i="20"/>
  <c r="E78" i="20"/>
  <c r="C114" i="20"/>
  <c r="K79" i="20"/>
  <c r="E79" i="20"/>
  <c r="K507" i="20"/>
  <c r="E507" i="20"/>
  <c r="K513" i="20"/>
  <c r="E513" i="20"/>
  <c r="K506" i="20"/>
  <c r="E506" i="20"/>
  <c r="Q312" i="20"/>
  <c r="S312" i="20"/>
  <c r="H361" i="20"/>
  <c r="R295" i="20"/>
  <c r="N361" i="20"/>
  <c r="D396" i="20"/>
  <c r="S361" i="20"/>
  <c r="S360" i="20"/>
  <c r="K360" i="20"/>
  <c r="E360" i="20"/>
  <c r="K370" i="20"/>
  <c r="E370" i="20"/>
  <c r="K220" i="20"/>
  <c r="E220" i="20"/>
  <c r="K230" i="20"/>
  <c r="E230" i="20"/>
  <c r="K85" i="20"/>
  <c r="E85" i="20"/>
  <c r="K75" i="20"/>
  <c r="K508" i="20"/>
  <c r="E508" i="20"/>
  <c r="K502" i="20"/>
  <c r="E502" i="20"/>
  <c r="K229" i="20"/>
  <c r="E229" i="20"/>
  <c r="K228" i="20"/>
  <c r="E228" i="20"/>
  <c r="K217" i="20"/>
  <c r="E217" i="20"/>
  <c r="K222" i="20"/>
  <c r="E222" i="20"/>
  <c r="K223" i="20"/>
  <c r="E223" i="20"/>
  <c r="K76" i="20"/>
  <c r="E76" i="20"/>
  <c r="K77" i="20"/>
  <c r="E77" i="20"/>
  <c r="K82" i="20"/>
  <c r="E82" i="20"/>
  <c r="K83" i="20"/>
  <c r="E83" i="20"/>
  <c r="K504" i="20"/>
  <c r="E504" i="20"/>
  <c r="K512" i="20"/>
  <c r="E512" i="20"/>
  <c r="K501" i="20"/>
  <c r="E501" i="20"/>
  <c r="K510" i="20"/>
  <c r="E510" i="20"/>
  <c r="S313" i="20"/>
  <c r="Q313" i="20"/>
  <c r="Q295" i="20"/>
  <c r="Q361" i="20"/>
  <c r="T361" i="20"/>
  <c r="P361" i="20"/>
  <c r="K396" i="20"/>
  <c r="C361" i="20"/>
  <c r="E396" i="20"/>
  <c r="K372" i="20"/>
  <c r="E372" i="20"/>
  <c r="K368" i="20"/>
  <c r="E368" i="20"/>
  <c r="K366" i="20"/>
  <c r="E366" i="20"/>
  <c r="K364" i="20"/>
  <c r="E364" i="20"/>
  <c r="K84" i="20"/>
  <c r="E84" i="20"/>
  <c r="K218" i="20"/>
  <c r="E218" i="20"/>
  <c r="K221" i="20"/>
  <c r="E221" i="20"/>
  <c r="K226" i="20"/>
  <c r="E226" i="20"/>
  <c r="K227" i="20"/>
  <c r="E227" i="20"/>
  <c r="P359" i="20"/>
  <c r="C115" i="20"/>
  <c r="K80" i="20"/>
  <c r="E80" i="20"/>
  <c r="C116" i="20"/>
  <c r="K81" i="20"/>
  <c r="E81" i="20"/>
  <c r="K86" i="20"/>
  <c r="E86" i="20"/>
  <c r="K87" i="20"/>
  <c r="E87" i="20"/>
  <c r="Q299" i="20"/>
  <c r="K503" i="20"/>
  <c r="E503" i="20"/>
  <c r="K505" i="20"/>
  <c r="E505" i="20"/>
  <c r="K514" i="20"/>
  <c r="E514" i="20"/>
  <c r="R312" i="20"/>
  <c r="K369" i="20"/>
  <c r="E369" i="20"/>
  <c r="F362" i="20"/>
  <c r="K362" i="20"/>
  <c r="E362" i="20"/>
  <c r="K361" i="20"/>
  <c r="E361" i="20"/>
  <c r="R371" i="20"/>
  <c r="S293" i="20"/>
  <c r="O359" i="20"/>
  <c r="O367" i="20"/>
  <c r="F359" i="20"/>
  <c r="D406" i="20"/>
  <c r="O371" i="20"/>
  <c r="T367" i="20"/>
  <c r="L371" i="20"/>
  <c r="C359" i="20"/>
  <c r="T301" i="20"/>
  <c r="C402" i="20"/>
  <c r="F371" i="20"/>
  <c r="N371" i="20"/>
  <c r="P371" i="20"/>
  <c r="E406" i="20"/>
  <c r="K406" i="20"/>
  <c r="H359" i="20"/>
  <c r="T359" i="20"/>
  <c r="D367" i="20"/>
  <c r="T299" i="20"/>
  <c r="S299" i="20"/>
  <c r="R365" i="20"/>
  <c r="Q308" i="20"/>
  <c r="S308" i="20"/>
  <c r="W389" i="20"/>
  <c r="Q360" i="20"/>
  <c r="S294" i="20"/>
  <c r="N360" i="20"/>
  <c r="P360" i="20"/>
  <c r="W371" i="20"/>
  <c r="Q305" i="20"/>
  <c r="D371" i="20"/>
  <c r="T371" i="20"/>
  <c r="Q314" i="20"/>
  <c r="T293" i="20"/>
  <c r="R359" i="20"/>
  <c r="N359" i="20"/>
  <c r="D359" i="20"/>
  <c r="D394" i="20"/>
  <c r="J77" i="33" s="1"/>
  <c r="Q359" i="20"/>
  <c r="S316" i="20"/>
  <c r="N367" i="20"/>
  <c r="H367" i="20"/>
  <c r="S310" i="20"/>
  <c r="L365" i="20"/>
  <c r="Q365" i="20"/>
  <c r="D400" i="20"/>
  <c r="O365" i="20"/>
  <c r="S359" i="20"/>
  <c r="F365" i="20"/>
  <c r="C371" i="20"/>
  <c r="Q371" i="20"/>
  <c r="R293" i="20"/>
  <c r="L359" i="20"/>
  <c r="S301" i="20"/>
  <c r="R367" i="20"/>
  <c r="D395" i="20"/>
  <c r="O360" i="20"/>
  <c r="D360" i="20"/>
  <c r="T360" i="20"/>
  <c r="R305" i="20"/>
  <c r="S305" i="20"/>
  <c r="T305" i="20"/>
  <c r="H371" i="20"/>
  <c r="C406" i="20"/>
  <c r="W359" i="20"/>
  <c r="K394" i="20"/>
  <c r="L77" i="33" s="1"/>
  <c r="C394" i="20"/>
  <c r="F77" i="33" s="1"/>
  <c r="Q316" i="20"/>
  <c r="W367" i="20"/>
  <c r="Q301" i="20"/>
  <c r="L367" i="20"/>
  <c r="T365" i="20"/>
  <c r="R299" i="20"/>
  <c r="H365" i="20"/>
  <c r="C400" i="20"/>
  <c r="F367" i="20"/>
  <c r="T296" i="20"/>
  <c r="S296" i="20"/>
  <c r="Q362" i="20"/>
  <c r="H362" i="20"/>
  <c r="T362" i="20"/>
  <c r="W362" i="20"/>
  <c r="C397" i="20"/>
  <c r="F369" i="20"/>
  <c r="T321" i="20"/>
  <c r="R321" i="20"/>
  <c r="T314" i="20"/>
  <c r="T369" i="20"/>
  <c r="H369" i="20"/>
  <c r="S303" i="20"/>
  <c r="W369" i="20"/>
  <c r="E404" i="20"/>
  <c r="K404" i="20"/>
  <c r="R316" i="20"/>
  <c r="S317" i="20"/>
  <c r="Q317" i="20"/>
  <c r="R301" i="20"/>
  <c r="D402" i="20"/>
  <c r="C367" i="20"/>
  <c r="P367" i="20"/>
  <c r="Q367" i="20"/>
  <c r="E402" i="20"/>
  <c r="K402" i="20"/>
  <c r="T310" i="20"/>
  <c r="P362" i="20"/>
  <c r="Q296" i="20"/>
  <c r="D362" i="20"/>
  <c r="K397" i="20"/>
  <c r="D397" i="20"/>
  <c r="D365" i="20"/>
  <c r="N365" i="20"/>
  <c r="P365" i="20"/>
  <c r="W365" i="20"/>
  <c r="E400" i="20"/>
  <c r="K400" i="20"/>
  <c r="S369" i="20"/>
  <c r="D369" i="20"/>
  <c r="Q303" i="20"/>
  <c r="P369" i="20"/>
  <c r="N369" i="20"/>
  <c r="O369" i="20"/>
  <c r="R317" i="20"/>
  <c r="L362" i="20"/>
  <c r="C362" i="20"/>
  <c r="R296" i="20"/>
  <c r="O362" i="20"/>
  <c r="R362" i="20"/>
  <c r="H84" i="20"/>
  <c r="E119" i="20"/>
  <c r="E120" i="20"/>
  <c r="H85" i="20"/>
  <c r="C117" i="20"/>
  <c r="H83" i="20"/>
  <c r="E118" i="20"/>
  <c r="S220" i="20"/>
  <c r="F220" i="20"/>
  <c r="F225" i="20"/>
  <c r="S225" i="20"/>
  <c r="S230" i="20"/>
  <c r="F230" i="20"/>
  <c r="S88" i="20"/>
  <c r="F88" i="20"/>
  <c r="S84" i="20"/>
  <c r="F84" i="20"/>
  <c r="F85" i="20"/>
  <c r="S85" i="20"/>
  <c r="S75" i="20"/>
  <c r="S503" i="20"/>
  <c r="F503" i="20"/>
  <c r="S505" i="20"/>
  <c r="F505" i="20"/>
  <c r="S514" i="20"/>
  <c r="F514" i="20"/>
  <c r="S224" i="20"/>
  <c r="F224" i="20"/>
  <c r="S219" i="20"/>
  <c r="F219" i="20"/>
  <c r="S78" i="20"/>
  <c r="F78" i="20"/>
  <c r="S79" i="20"/>
  <c r="F79" i="20"/>
  <c r="S511" i="20"/>
  <c r="F511" i="20"/>
  <c r="F508" i="20"/>
  <c r="S508" i="20"/>
  <c r="S509" i="20"/>
  <c r="F509" i="20"/>
  <c r="S502" i="20"/>
  <c r="F502" i="20"/>
  <c r="F229" i="20"/>
  <c r="S229" i="20"/>
  <c r="S228" i="20"/>
  <c r="F228" i="20"/>
  <c r="F217" i="20"/>
  <c r="S217" i="20"/>
  <c r="S222" i="20"/>
  <c r="F222" i="20"/>
  <c r="S223" i="20"/>
  <c r="F223" i="20"/>
  <c r="S76" i="20"/>
  <c r="F76" i="20"/>
  <c r="F77" i="20"/>
  <c r="S77" i="20"/>
  <c r="S82" i="20"/>
  <c r="F82" i="20"/>
  <c r="S83" i="20"/>
  <c r="F83" i="20"/>
  <c r="S507" i="20"/>
  <c r="F507" i="20"/>
  <c r="S513" i="20"/>
  <c r="F513" i="20"/>
  <c r="S506" i="20"/>
  <c r="F506" i="20"/>
  <c r="S218" i="20"/>
  <c r="F218" i="20"/>
  <c r="F221" i="20"/>
  <c r="S221" i="20"/>
  <c r="S226" i="20"/>
  <c r="F226" i="20"/>
  <c r="S227" i="20"/>
  <c r="F227" i="20"/>
  <c r="S80" i="20"/>
  <c r="F80" i="20"/>
  <c r="F81" i="20"/>
  <c r="S81" i="20"/>
  <c r="S86" i="20"/>
  <c r="F86" i="20"/>
  <c r="S87" i="20"/>
  <c r="F87" i="20"/>
  <c r="F504" i="20"/>
  <c r="S504" i="20"/>
  <c r="F512" i="20"/>
  <c r="S512" i="20"/>
  <c r="S501" i="20"/>
  <c r="F501" i="20"/>
  <c r="S510" i="20"/>
  <c r="F510" i="20"/>
  <c r="E264" i="20"/>
  <c r="Q229" i="20"/>
  <c r="D264" i="20"/>
  <c r="T229" i="20"/>
  <c r="P229" i="20"/>
  <c r="L229" i="20"/>
  <c r="H229" i="20"/>
  <c r="D229" i="20"/>
  <c r="C264" i="20"/>
  <c r="O229" i="20"/>
  <c r="C229" i="20"/>
  <c r="N229" i="20"/>
  <c r="K264" i="20"/>
  <c r="W229" i="20"/>
  <c r="R229" i="20"/>
  <c r="E254" i="20"/>
  <c r="O219" i="20"/>
  <c r="C219" i="20"/>
  <c r="D254" i="20"/>
  <c r="W219" i="20"/>
  <c r="R219" i="20"/>
  <c r="N219" i="20"/>
  <c r="C254" i="20"/>
  <c r="Q219" i="20"/>
  <c r="L219" i="20"/>
  <c r="K254" i="20"/>
  <c r="H219" i="20"/>
  <c r="T219" i="20"/>
  <c r="D219" i="20"/>
  <c r="P219" i="20"/>
  <c r="N577" i="20"/>
  <c r="R577" i="20" s="1"/>
  <c r="O577" i="20"/>
  <c r="Q577" i="20" s="1"/>
  <c r="C263" i="20"/>
  <c r="W228" i="20"/>
  <c r="R228" i="20"/>
  <c r="N228" i="20"/>
  <c r="K263" i="20"/>
  <c r="Q228" i="20"/>
  <c r="E263" i="20"/>
  <c r="T228" i="20"/>
  <c r="P228" i="20"/>
  <c r="L228" i="20"/>
  <c r="H228" i="20"/>
  <c r="D228" i="20"/>
  <c r="C228" i="20"/>
  <c r="O228" i="20"/>
  <c r="D263" i="20"/>
  <c r="E252" i="20"/>
  <c r="K46" i="33" s="1"/>
  <c r="Q217" i="20"/>
  <c r="D252" i="20"/>
  <c r="J46" i="33" s="1"/>
  <c r="T217" i="20"/>
  <c r="P217" i="20"/>
  <c r="L217" i="20"/>
  <c r="H217" i="20"/>
  <c r="D217" i="20"/>
  <c r="C252" i="20"/>
  <c r="F46" i="33" s="1"/>
  <c r="O217" i="20"/>
  <c r="C217" i="20"/>
  <c r="K252" i="20"/>
  <c r="L46" i="33" s="1"/>
  <c r="N217" i="20"/>
  <c r="W217" i="20"/>
  <c r="R217" i="20"/>
  <c r="C257" i="20"/>
  <c r="T222" i="20"/>
  <c r="P222" i="20"/>
  <c r="L222" i="20"/>
  <c r="H222" i="20"/>
  <c r="D222" i="20"/>
  <c r="K257" i="20"/>
  <c r="O222" i="20"/>
  <c r="C222" i="20"/>
  <c r="E257" i="20"/>
  <c r="W222" i="20"/>
  <c r="R222" i="20"/>
  <c r="N222" i="20"/>
  <c r="D257" i="20"/>
  <c r="Q222" i="20"/>
  <c r="E258" i="20"/>
  <c r="O223" i="20"/>
  <c r="C223" i="20"/>
  <c r="D258" i="20"/>
  <c r="W223" i="20"/>
  <c r="R223" i="20"/>
  <c r="N223" i="20"/>
  <c r="C258" i="20"/>
  <c r="Q223" i="20"/>
  <c r="L223" i="20"/>
  <c r="H223" i="20"/>
  <c r="P223" i="20"/>
  <c r="T223" i="20"/>
  <c r="D223" i="20"/>
  <c r="K258" i="20"/>
  <c r="X36" i="20"/>
  <c r="E111" i="20"/>
  <c r="W76" i="20"/>
  <c r="R76" i="20"/>
  <c r="N76" i="20"/>
  <c r="D111" i="20"/>
  <c r="Q76" i="20"/>
  <c r="M76" i="20"/>
  <c r="C111" i="20"/>
  <c r="T76" i="20"/>
  <c r="P76" i="20"/>
  <c r="L76" i="20"/>
  <c r="H76" i="20"/>
  <c r="D76" i="20"/>
  <c r="C76" i="20"/>
  <c r="X10" i="20"/>
  <c r="K111" i="20"/>
  <c r="O76" i="20"/>
  <c r="C112" i="20"/>
  <c r="Q77" i="20"/>
  <c r="M77" i="20"/>
  <c r="K112" i="20"/>
  <c r="T77" i="20"/>
  <c r="P77" i="20"/>
  <c r="L77" i="20"/>
  <c r="H77" i="20"/>
  <c r="D77" i="20"/>
  <c r="E112" i="20"/>
  <c r="O77" i="20"/>
  <c r="C77" i="20"/>
  <c r="X11" i="20"/>
  <c r="W77" i="20"/>
  <c r="D112" i="20"/>
  <c r="R77" i="20"/>
  <c r="N77" i="20"/>
  <c r="X27" i="20"/>
  <c r="E117" i="20"/>
  <c r="T82" i="20"/>
  <c r="P82" i="20"/>
  <c r="L82" i="20"/>
  <c r="H82" i="20"/>
  <c r="D82" i="20"/>
  <c r="D117" i="20"/>
  <c r="O82" i="20"/>
  <c r="C82" i="20"/>
  <c r="X16" i="20"/>
  <c r="W82" i="20"/>
  <c r="R82" i="20"/>
  <c r="N82" i="20"/>
  <c r="M82" i="20"/>
  <c r="K117" i="20"/>
  <c r="Q82" i="20"/>
  <c r="X34" i="20"/>
  <c r="C118" i="20"/>
  <c r="O83" i="20"/>
  <c r="C83" i="20"/>
  <c r="X17" i="20"/>
  <c r="K118" i="20"/>
  <c r="W83" i="20"/>
  <c r="R83" i="20"/>
  <c r="N83" i="20"/>
  <c r="Q83" i="20"/>
  <c r="M83" i="20"/>
  <c r="D118" i="20"/>
  <c r="T83" i="20"/>
  <c r="D83" i="20"/>
  <c r="P83" i="20"/>
  <c r="L83" i="20"/>
  <c r="X33" i="20"/>
  <c r="C565" i="20"/>
  <c r="K565" i="20"/>
  <c r="E565" i="20"/>
  <c r="D565" i="20"/>
  <c r="S449" i="20"/>
  <c r="R449" i="20"/>
  <c r="T449" i="20"/>
  <c r="Q449" i="20"/>
  <c r="E542" i="20"/>
  <c r="D542" i="20"/>
  <c r="K542" i="20"/>
  <c r="T507" i="20"/>
  <c r="P507" i="20"/>
  <c r="L507" i="20"/>
  <c r="H507" i="20"/>
  <c r="D507" i="20"/>
  <c r="C542" i="20"/>
  <c r="W507" i="20"/>
  <c r="Q507" i="20"/>
  <c r="O507" i="20"/>
  <c r="N507" i="20"/>
  <c r="C507" i="20"/>
  <c r="R507" i="20"/>
  <c r="S441" i="20"/>
  <c r="R441" i="20"/>
  <c r="Q441" i="20"/>
  <c r="T441" i="20"/>
  <c r="R459" i="20"/>
  <c r="Q459" i="20"/>
  <c r="T459" i="20"/>
  <c r="S459" i="20"/>
  <c r="E548" i="20"/>
  <c r="Q513" i="20"/>
  <c r="D548" i="20"/>
  <c r="T513" i="20"/>
  <c r="P513" i="20"/>
  <c r="L513" i="20"/>
  <c r="H513" i="20"/>
  <c r="C548" i="20"/>
  <c r="R513" i="20"/>
  <c r="C513" i="20"/>
  <c r="K548" i="20"/>
  <c r="O513" i="20"/>
  <c r="N513" i="20"/>
  <c r="D513" i="20"/>
  <c r="Q447" i="20"/>
  <c r="W513" i="20"/>
  <c r="T447" i="20"/>
  <c r="R447" i="20"/>
  <c r="S447" i="20"/>
  <c r="C541" i="20"/>
  <c r="K541" i="20"/>
  <c r="E541" i="20"/>
  <c r="Q506" i="20"/>
  <c r="W506" i="20"/>
  <c r="P506" i="20"/>
  <c r="T506" i="20"/>
  <c r="O506" i="20"/>
  <c r="D506" i="20"/>
  <c r="N506" i="20"/>
  <c r="H506" i="20"/>
  <c r="C506" i="20"/>
  <c r="R506" i="20"/>
  <c r="L506" i="20"/>
  <c r="T440" i="20"/>
  <c r="D541" i="20"/>
  <c r="S440" i="20"/>
  <c r="Q440" i="20"/>
  <c r="R440" i="20"/>
  <c r="S452" i="20"/>
  <c r="R452" i="20"/>
  <c r="Q452" i="20"/>
  <c r="T452" i="20"/>
  <c r="Q458" i="20"/>
  <c r="T458" i="20"/>
  <c r="S458" i="20"/>
  <c r="R458" i="20"/>
  <c r="T461" i="20"/>
  <c r="S461" i="20"/>
  <c r="R461" i="20"/>
  <c r="Q461" i="20"/>
  <c r="C253" i="20"/>
  <c r="T218" i="20"/>
  <c r="P218" i="20"/>
  <c r="L218" i="20"/>
  <c r="H218" i="20"/>
  <c r="D218" i="20"/>
  <c r="K253" i="20"/>
  <c r="O218" i="20"/>
  <c r="C218" i="20"/>
  <c r="E253" i="20"/>
  <c r="W218" i="20"/>
  <c r="R218" i="20"/>
  <c r="N218" i="20"/>
  <c r="Q218" i="20"/>
  <c r="D253" i="20"/>
  <c r="E256" i="20"/>
  <c r="Q221" i="20"/>
  <c r="D256" i="20"/>
  <c r="T221" i="20"/>
  <c r="P221" i="20"/>
  <c r="L221" i="20"/>
  <c r="H221" i="20"/>
  <c r="D221" i="20"/>
  <c r="C256" i="20"/>
  <c r="O221" i="20"/>
  <c r="C221" i="20"/>
  <c r="N221" i="20"/>
  <c r="R221" i="20"/>
  <c r="K256" i="20"/>
  <c r="W221" i="20"/>
  <c r="C261" i="20"/>
  <c r="T226" i="20"/>
  <c r="P226" i="20"/>
  <c r="L226" i="20"/>
  <c r="H226" i="20"/>
  <c r="D226" i="20"/>
  <c r="K261" i="20"/>
  <c r="O226" i="20"/>
  <c r="C226" i="20"/>
  <c r="E261" i="20"/>
  <c r="W226" i="20"/>
  <c r="R226" i="20"/>
  <c r="N226" i="20"/>
  <c r="Q226" i="20"/>
  <c r="D261" i="20"/>
  <c r="E262" i="20"/>
  <c r="O227" i="20"/>
  <c r="C227" i="20"/>
  <c r="D262" i="20"/>
  <c r="W227" i="20"/>
  <c r="R227" i="20"/>
  <c r="N227" i="20"/>
  <c r="C262" i="20"/>
  <c r="Q227" i="20"/>
  <c r="L227" i="20"/>
  <c r="K262" i="20"/>
  <c r="H227" i="20"/>
  <c r="T227" i="20"/>
  <c r="D227" i="20"/>
  <c r="P227" i="20"/>
  <c r="E115" i="20"/>
  <c r="W80" i="20"/>
  <c r="R80" i="20"/>
  <c r="N80" i="20"/>
  <c r="D115" i="20"/>
  <c r="Q80" i="20"/>
  <c r="M80" i="20"/>
  <c r="T80" i="20"/>
  <c r="P80" i="20"/>
  <c r="L80" i="20"/>
  <c r="H80" i="20"/>
  <c r="D80" i="20"/>
  <c r="X14" i="20"/>
  <c r="K115" i="20"/>
  <c r="O80" i="20"/>
  <c r="C80" i="20"/>
  <c r="X28" i="20"/>
  <c r="Q81" i="20"/>
  <c r="M81" i="20"/>
  <c r="K116" i="20"/>
  <c r="T81" i="20"/>
  <c r="P81" i="20"/>
  <c r="L81" i="20"/>
  <c r="H81" i="20"/>
  <c r="D81" i="20"/>
  <c r="E116" i="20"/>
  <c r="O81" i="20"/>
  <c r="C81" i="20"/>
  <c r="X15" i="20"/>
  <c r="W81" i="20"/>
  <c r="R81" i="20"/>
  <c r="N81" i="20"/>
  <c r="D116" i="20"/>
  <c r="X31" i="20"/>
  <c r="C121" i="20"/>
  <c r="T86" i="20"/>
  <c r="P86" i="20"/>
  <c r="L86" i="20"/>
  <c r="H86" i="20"/>
  <c r="D86" i="20"/>
  <c r="O86" i="20"/>
  <c r="C86" i="20"/>
  <c r="X20" i="20"/>
  <c r="K121" i="20"/>
  <c r="E121" i="20"/>
  <c r="W86" i="20"/>
  <c r="R86" i="20"/>
  <c r="N86" i="20"/>
  <c r="M86" i="20"/>
  <c r="D121" i="20"/>
  <c r="Q86" i="20"/>
  <c r="X68" i="20"/>
  <c r="E122" i="20"/>
  <c r="K122" i="20"/>
  <c r="D122" i="20"/>
  <c r="O87" i="20"/>
  <c r="C87" i="20"/>
  <c r="X21" i="20"/>
  <c r="C122" i="20"/>
  <c r="W87" i="20"/>
  <c r="R87" i="20"/>
  <c r="N87" i="20"/>
  <c r="Q87" i="20"/>
  <c r="M87" i="20"/>
  <c r="T87" i="20"/>
  <c r="D87" i="20"/>
  <c r="P87" i="20"/>
  <c r="L87" i="20"/>
  <c r="H87" i="20"/>
  <c r="X37" i="20"/>
  <c r="C539" i="20"/>
  <c r="K539" i="20"/>
  <c r="D539" i="20"/>
  <c r="O504" i="20"/>
  <c r="C504" i="20"/>
  <c r="W504" i="20"/>
  <c r="Q504" i="20"/>
  <c r="L504" i="20"/>
  <c r="P504" i="20"/>
  <c r="E539" i="20"/>
  <c r="T504" i="20"/>
  <c r="N504" i="20"/>
  <c r="D504" i="20"/>
  <c r="R504" i="20"/>
  <c r="R438" i="20"/>
  <c r="H504" i="20"/>
  <c r="Q438" i="20"/>
  <c r="T438" i="20"/>
  <c r="S438" i="20"/>
  <c r="C547" i="20"/>
  <c r="W512" i="20"/>
  <c r="R512" i="20"/>
  <c r="N512" i="20"/>
  <c r="K547" i="20"/>
  <c r="D547" i="20"/>
  <c r="H512" i="20"/>
  <c r="C512" i="20"/>
  <c r="O512" i="20"/>
  <c r="T512" i="20"/>
  <c r="L512" i="20"/>
  <c r="E547" i="20"/>
  <c r="Q512" i="20"/>
  <c r="D512" i="20"/>
  <c r="P512" i="20"/>
  <c r="R446" i="20"/>
  <c r="Q446" i="20"/>
  <c r="S446" i="20"/>
  <c r="T446" i="20"/>
  <c r="E536" i="20"/>
  <c r="K108" i="33" s="1"/>
  <c r="D536" i="20"/>
  <c r="J108" i="33" s="1"/>
  <c r="C536" i="20"/>
  <c r="F108" i="33" s="1"/>
  <c r="W501" i="20"/>
  <c r="R501" i="20"/>
  <c r="N501" i="20"/>
  <c r="Q501" i="20"/>
  <c r="T501" i="20"/>
  <c r="P501" i="20"/>
  <c r="L501" i="20"/>
  <c r="H501" i="20"/>
  <c r="D501" i="20"/>
  <c r="O501" i="20"/>
  <c r="Q435" i="20"/>
  <c r="K536" i="20"/>
  <c r="L108" i="33" s="1"/>
  <c r="T435" i="20"/>
  <c r="S435" i="20"/>
  <c r="R435" i="20"/>
  <c r="C501" i="20"/>
  <c r="R451" i="20"/>
  <c r="Q451" i="20"/>
  <c r="T451" i="20"/>
  <c r="S451" i="20"/>
  <c r="C545" i="20"/>
  <c r="K545" i="20"/>
  <c r="E545" i="20"/>
  <c r="Q510" i="20"/>
  <c r="W510" i="20"/>
  <c r="P510" i="20"/>
  <c r="D545" i="20"/>
  <c r="T510" i="20"/>
  <c r="O510" i="20"/>
  <c r="D510" i="20"/>
  <c r="N510" i="20"/>
  <c r="H510" i="20"/>
  <c r="C510" i="20"/>
  <c r="R510" i="20"/>
  <c r="L510" i="20"/>
  <c r="T444" i="20"/>
  <c r="S444" i="20"/>
  <c r="R444" i="20"/>
  <c r="Q444" i="20"/>
  <c r="S456" i="20"/>
  <c r="R456" i="20"/>
  <c r="Q456" i="20"/>
  <c r="T456" i="20"/>
  <c r="R462" i="20"/>
  <c r="Q462" i="20"/>
  <c r="T462" i="20"/>
  <c r="S462" i="20"/>
  <c r="T494" i="20"/>
  <c r="S494" i="20"/>
  <c r="R494" i="20"/>
  <c r="Q494" i="20"/>
  <c r="N578" i="20"/>
  <c r="R578" i="20" s="1"/>
  <c r="O578" i="20"/>
  <c r="Q578" i="20" s="1"/>
  <c r="C255" i="20"/>
  <c r="W220" i="20"/>
  <c r="R220" i="20"/>
  <c r="N220" i="20"/>
  <c r="K255" i="20"/>
  <c r="Q220" i="20"/>
  <c r="E255" i="20"/>
  <c r="T220" i="20"/>
  <c r="P220" i="20"/>
  <c r="L220" i="20"/>
  <c r="H220" i="20"/>
  <c r="D220" i="20"/>
  <c r="C220" i="20"/>
  <c r="O220" i="20"/>
  <c r="D255" i="20"/>
  <c r="E260" i="20"/>
  <c r="Q225" i="20"/>
  <c r="D260" i="20"/>
  <c r="T225" i="20"/>
  <c r="P225" i="20"/>
  <c r="L225" i="20"/>
  <c r="H225" i="20"/>
  <c r="D225" i="20"/>
  <c r="C260" i="20"/>
  <c r="O225" i="20"/>
  <c r="C225" i="20"/>
  <c r="K260" i="20"/>
  <c r="N225" i="20"/>
  <c r="R225" i="20"/>
  <c r="W225" i="20"/>
  <c r="K265" i="20"/>
  <c r="T230" i="20"/>
  <c r="P230" i="20"/>
  <c r="L230" i="20"/>
  <c r="H230" i="20"/>
  <c r="D230" i="20"/>
  <c r="E265" i="20"/>
  <c r="O230" i="20"/>
  <c r="C230" i="20"/>
  <c r="D265" i="20"/>
  <c r="W230" i="20"/>
  <c r="R230" i="20"/>
  <c r="N230" i="20"/>
  <c r="C265" i="20"/>
  <c r="Q230" i="20"/>
  <c r="K123" i="20"/>
  <c r="E123" i="20"/>
  <c r="W88" i="20"/>
  <c r="R88" i="20"/>
  <c r="N88" i="20"/>
  <c r="D123" i="20"/>
  <c r="Q88" i="20"/>
  <c r="M88" i="20"/>
  <c r="C123" i="20"/>
  <c r="T88" i="20"/>
  <c r="P88" i="20"/>
  <c r="L88" i="20"/>
  <c r="H88" i="20"/>
  <c r="D88" i="20"/>
  <c r="X22" i="20"/>
  <c r="C88" i="20"/>
  <c r="O88" i="20"/>
  <c r="W84" i="20"/>
  <c r="R84" i="20"/>
  <c r="N84" i="20"/>
  <c r="D119" i="20"/>
  <c r="Q84" i="20"/>
  <c r="M84" i="20"/>
  <c r="C119" i="20"/>
  <c r="T84" i="20"/>
  <c r="P84" i="20"/>
  <c r="L84" i="20"/>
  <c r="D84" i="20"/>
  <c r="K119" i="20"/>
  <c r="O84" i="20"/>
  <c r="C84" i="20"/>
  <c r="X18" i="20"/>
  <c r="C120" i="20"/>
  <c r="Q85" i="20"/>
  <c r="M85" i="20"/>
  <c r="K120" i="20"/>
  <c r="T85" i="20"/>
  <c r="P85" i="20"/>
  <c r="L85" i="20"/>
  <c r="D85" i="20"/>
  <c r="O85" i="20"/>
  <c r="C85" i="20"/>
  <c r="X19" i="20"/>
  <c r="W85" i="20"/>
  <c r="D120" i="20"/>
  <c r="R85" i="20"/>
  <c r="N85" i="20"/>
  <c r="X35" i="20"/>
  <c r="X26" i="20"/>
  <c r="C110" i="20"/>
  <c r="F15" i="33" s="1"/>
  <c r="O75" i="20"/>
  <c r="C75" i="20"/>
  <c r="X9" i="20"/>
  <c r="K110" i="20"/>
  <c r="L15" i="33" s="1"/>
  <c r="W75" i="20"/>
  <c r="R75" i="20"/>
  <c r="E110" i="20"/>
  <c r="K15" i="33" s="1"/>
  <c r="Q75" i="20"/>
  <c r="D110" i="20"/>
  <c r="J15" i="33" s="1"/>
  <c r="T75" i="20"/>
  <c r="P75" i="20"/>
  <c r="H75" i="20"/>
  <c r="X25" i="20"/>
  <c r="N579" i="20"/>
  <c r="R579" i="20" s="1"/>
  <c r="O579" i="20"/>
  <c r="R455" i="20"/>
  <c r="Q455" i="20"/>
  <c r="T455" i="20"/>
  <c r="S455" i="20"/>
  <c r="E538" i="20"/>
  <c r="D538" i="20"/>
  <c r="K538" i="20"/>
  <c r="T503" i="20"/>
  <c r="P503" i="20"/>
  <c r="W503" i="20"/>
  <c r="Q503" i="20"/>
  <c r="L503" i="20"/>
  <c r="H503" i="20"/>
  <c r="D503" i="20"/>
  <c r="O503" i="20"/>
  <c r="C503" i="20"/>
  <c r="C538" i="20"/>
  <c r="N503" i="20"/>
  <c r="R503" i="20"/>
  <c r="S437" i="20"/>
  <c r="R437" i="20"/>
  <c r="T437" i="20"/>
  <c r="Q437" i="20"/>
  <c r="E540" i="20"/>
  <c r="D540" i="20"/>
  <c r="C540" i="20"/>
  <c r="W505" i="20"/>
  <c r="R505" i="20"/>
  <c r="N505" i="20"/>
  <c r="P505" i="20"/>
  <c r="K540" i="20"/>
  <c r="T505" i="20"/>
  <c r="O505" i="20"/>
  <c r="D505" i="20"/>
  <c r="H505" i="20"/>
  <c r="C505" i="20"/>
  <c r="Q505" i="20"/>
  <c r="L505" i="20"/>
  <c r="Q439" i="20"/>
  <c r="T439" i="20"/>
  <c r="S439" i="20"/>
  <c r="R439" i="20"/>
  <c r="S463" i="20"/>
  <c r="R463" i="20"/>
  <c r="Q463" i="20"/>
  <c r="T463" i="20"/>
  <c r="K549" i="20"/>
  <c r="T514" i="20"/>
  <c r="P514" i="20"/>
  <c r="L514" i="20"/>
  <c r="H514" i="20"/>
  <c r="D514" i="20"/>
  <c r="E549" i="20"/>
  <c r="O514" i="20"/>
  <c r="C514" i="20"/>
  <c r="D549" i="20"/>
  <c r="R514" i="20"/>
  <c r="Q514" i="20"/>
  <c r="N514" i="20"/>
  <c r="T448" i="20"/>
  <c r="C549" i="20"/>
  <c r="S448" i="20"/>
  <c r="W514" i="20"/>
  <c r="R448" i="20"/>
  <c r="Q448" i="20"/>
  <c r="S460" i="20"/>
  <c r="R460" i="20"/>
  <c r="Q460" i="20"/>
  <c r="T460" i="20"/>
  <c r="T453" i="20"/>
  <c r="S453" i="20"/>
  <c r="R453" i="20"/>
  <c r="Q453" i="20"/>
  <c r="C259" i="20"/>
  <c r="W224" i="20"/>
  <c r="R224" i="20"/>
  <c r="N224" i="20"/>
  <c r="K259" i="20"/>
  <c r="Q224" i="20"/>
  <c r="E259" i="20"/>
  <c r="T224" i="20"/>
  <c r="P224" i="20"/>
  <c r="L224" i="20"/>
  <c r="H224" i="20"/>
  <c r="D224" i="20"/>
  <c r="C224" i="20"/>
  <c r="D259" i="20"/>
  <c r="O224" i="20"/>
  <c r="W247" i="20"/>
  <c r="W105" i="20"/>
  <c r="X24" i="20"/>
  <c r="X32" i="20"/>
  <c r="X23" i="20"/>
  <c r="E113" i="20"/>
  <c r="T78" i="20"/>
  <c r="P78" i="20"/>
  <c r="L78" i="20"/>
  <c r="H78" i="20"/>
  <c r="D78" i="20"/>
  <c r="D113" i="20"/>
  <c r="O78" i="20"/>
  <c r="C78" i="20"/>
  <c r="X12" i="20"/>
  <c r="C113" i="20"/>
  <c r="W78" i="20"/>
  <c r="R78" i="20"/>
  <c r="N78" i="20"/>
  <c r="K113" i="20"/>
  <c r="M78" i="20"/>
  <c r="Q78" i="20"/>
  <c r="X30" i="20"/>
  <c r="O79" i="20"/>
  <c r="C79" i="20"/>
  <c r="X13" i="20"/>
  <c r="K114" i="20"/>
  <c r="W79" i="20"/>
  <c r="R79" i="20"/>
  <c r="N79" i="20"/>
  <c r="E114" i="20"/>
  <c r="Q79" i="20"/>
  <c r="M79" i="20"/>
  <c r="T79" i="20"/>
  <c r="D79" i="20"/>
  <c r="P79" i="20"/>
  <c r="D114" i="20"/>
  <c r="L79" i="20"/>
  <c r="H79" i="20"/>
  <c r="X29" i="20"/>
  <c r="N580" i="20"/>
  <c r="R580" i="20" s="1"/>
  <c r="O580" i="20"/>
  <c r="E546" i="20"/>
  <c r="D546" i="20"/>
  <c r="K546" i="20"/>
  <c r="T511" i="20"/>
  <c r="P511" i="20"/>
  <c r="L511" i="20"/>
  <c r="H511" i="20"/>
  <c r="D511" i="20"/>
  <c r="W511" i="20"/>
  <c r="Q511" i="20"/>
  <c r="O511" i="20"/>
  <c r="C546" i="20"/>
  <c r="N511" i="20"/>
  <c r="C511" i="20"/>
  <c r="R511" i="20"/>
  <c r="S445" i="20"/>
  <c r="R445" i="20"/>
  <c r="T445" i="20"/>
  <c r="Q445" i="20"/>
  <c r="C543" i="20"/>
  <c r="K543" i="20"/>
  <c r="D543" i="20"/>
  <c r="O508" i="20"/>
  <c r="C508" i="20"/>
  <c r="E543" i="20"/>
  <c r="W508" i="20"/>
  <c r="Q508" i="20"/>
  <c r="L508" i="20"/>
  <c r="P508" i="20"/>
  <c r="T508" i="20"/>
  <c r="N508" i="20"/>
  <c r="D508" i="20"/>
  <c r="R508" i="20"/>
  <c r="R442" i="20"/>
  <c r="H508" i="20"/>
  <c r="Q442" i="20"/>
  <c r="T442" i="20"/>
  <c r="S442" i="20"/>
  <c r="E544" i="20"/>
  <c r="D544" i="20"/>
  <c r="C544" i="20"/>
  <c r="W509" i="20"/>
  <c r="R509" i="20"/>
  <c r="N509" i="20"/>
  <c r="P509" i="20"/>
  <c r="T509" i="20"/>
  <c r="O509" i="20"/>
  <c r="D509" i="20"/>
  <c r="H509" i="20"/>
  <c r="C509" i="20"/>
  <c r="Q509" i="20"/>
  <c r="L509" i="20"/>
  <c r="Q443" i="20"/>
  <c r="K544" i="20"/>
  <c r="T443" i="20"/>
  <c r="S443" i="20"/>
  <c r="R443" i="20"/>
  <c r="C537" i="20"/>
  <c r="K537" i="20"/>
  <c r="E537" i="20"/>
  <c r="Q502" i="20"/>
  <c r="D537" i="20"/>
  <c r="T502" i="20"/>
  <c r="P502" i="20"/>
  <c r="L502" i="20"/>
  <c r="H502" i="20"/>
  <c r="D502" i="20"/>
  <c r="O502" i="20"/>
  <c r="C502" i="20"/>
  <c r="W502" i="20"/>
  <c r="T436" i="20"/>
  <c r="R502" i="20"/>
  <c r="S436" i="20"/>
  <c r="N502" i="20"/>
  <c r="Q436" i="20"/>
  <c r="R436" i="20"/>
  <c r="W531" i="20"/>
  <c r="T450" i="20"/>
  <c r="S450" i="20"/>
  <c r="R450" i="20"/>
  <c r="Q450" i="20"/>
  <c r="Q454" i="20"/>
  <c r="T454" i="20"/>
  <c r="S454" i="20"/>
  <c r="R454" i="20"/>
  <c r="T457" i="20"/>
  <c r="S457" i="20"/>
  <c r="R457" i="20"/>
  <c r="Q457" i="20"/>
  <c r="AD214" i="21" l="1"/>
  <c r="K215" i="21"/>
  <c r="K55" i="21"/>
  <c r="AD54" i="21"/>
  <c r="H54" i="21" s="1"/>
  <c r="K334" i="21"/>
  <c r="AD333" i="21"/>
  <c r="H333" i="21" s="1"/>
  <c r="I238" i="21"/>
  <c r="F237" i="21"/>
  <c r="G237" i="21" s="1"/>
  <c r="I167" i="21"/>
  <c r="F166" i="21"/>
  <c r="G166" i="21" s="1"/>
  <c r="I74" i="21"/>
  <c r="F73" i="21"/>
  <c r="G73" i="21" s="1"/>
  <c r="AG234" i="21"/>
  <c r="F236" i="21"/>
  <c r="G236" i="21" s="1"/>
  <c r="I267" i="21"/>
  <c r="F267" i="21" s="1"/>
  <c r="G267" i="21" s="1"/>
  <c r="K141" i="21"/>
  <c r="M251" i="20"/>
  <c r="M535" i="20"/>
  <c r="M393" i="20"/>
  <c r="K535" i="20"/>
  <c r="K393" i="20"/>
  <c r="K251" i="20"/>
  <c r="Q579" i="20"/>
  <c r="P580" i="20"/>
  <c r="Q580" i="20" s="1"/>
  <c r="U407" i="20"/>
  <c r="U408" i="20"/>
  <c r="U549" i="20"/>
  <c r="U550" i="20"/>
  <c r="U265" i="20"/>
  <c r="U266" i="20"/>
  <c r="S577" i="20"/>
  <c r="AD55" i="21" l="1"/>
  <c r="H55" i="21" s="1"/>
  <c r="K56" i="21"/>
  <c r="AD215" i="21"/>
  <c r="K216" i="21"/>
  <c r="AD334" i="21"/>
  <c r="H334" i="21" s="1"/>
  <c r="K335" i="21"/>
  <c r="F238" i="21"/>
  <c r="G238" i="21" s="1"/>
  <c r="I239" i="21"/>
  <c r="F167" i="21"/>
  <c r="G167" i="21" s="1"/>
  <c r="I168" i="21"/>
  <c r="F74" i="21"/>
  <c r="G74" i="21" s="1"/>
  <c r="I75" i="21"/>
  <c r="AG235" i="21"/>
  <c r="K142" i="21"/>
  <c r="N535" i="20"/>
  <c r="O535" i="20" s="1"/>
  <c r="P535" i="20" s="1"/>
  <c r="Q535" i="20" s="1"/>
  <c r="R535" i="20"/>
  <c r="R393" i="20"/>
  <c r="N393" i="20"/>
  <c r="O393" i="20" s="1"/>
  <c r="P393" i="20" s="1"/>
  <c r="Q393" i="20" s="1"/>
  <c r="N251" i="20"/>
  <c r="O251" i="20" s="1"/>
  <c r="P251" i="20" s="1"/>
  <c r="Q251" i="20" s="1"/>
  <c r="R251" i="20"/>
  <c r="V22" i="2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AD216" i="21" l="1"/>
  <c r="K217" i="21"/>
  <c r="K336" i="21"/>
  <c r="AD335" i="21"/>
  <c r="H335" i="21" s="1"/>
  <c r="AD56" i="21"/>
  <c r="H56" i="21" s="1"/>
  <c r="K57" i="21"/>
  <c r="F239" i="21"/>
  <c r="G239" i="21" s="1"/>
  <c r="I240" i="21"/>
  <c r="I169" i="21"/>
  <c r="F168" i="21"/>
  <c r="G168" i="21" s="1"/>
  <c r="F75" i="21"/>
  <c r="G75" i="21" s="1"/>
  <c r="I76" i="21"/>
  <c r="V81" i="21"/>
  <c r="V51" i="2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AG236" i="21"/>
  <c r="AG237" i="21" s="1"/>
  <c r="AG238" i="21" s="1"/>
  <c r="AG239" i="21" s="1"/>
  <c r="AG240" i="21" s="1"/>
  <c r="AG241" i="21" s="1"/>
  <c r="AG242" i="21" s="1"/>
  <c r="AG243" i="21" s="1"/>
  <c r="AG244" i="21" s="1"/>
  <c r="AG245" i="21" s="1"/>
  <c r="AG246" i="21" s="1"/>
  <c r="AG247" i="21" s="1"/>
  <c r="AG248" i="21" s="1"/>
  <c r="AG249" i="21" s="1"/>
  <c r="AG250" i="21" s="1"/>
  <c r="AG251" i="21" s="1"/>
  <c r="AG252" i="21" s="1"/>
  <c r="AG253" i="21" s="1"/>
  <c r="AG254" i="21" s="1"/>
  <c r="AG255" i="21" s="1"/>
  <c r="AG256" i="21" s="1"/>
  <c r="AG257" i="21" s="1"/>
  <c r="AG258" i="21" s="1"/>
  <c r="AG259" i="21" s="1"/>
  <c r="AG260" i="21" s="1"/>
  <c r="AG261" i="21" s="1"/>
  <c r="AG262" i="21" s="1"/>
  <c r="AG263" i="21" s="1"/>
  <c r="AG264" i="21" s="1"/>
  <c r="AG265" i="21" s="1"/>
  <c r="AG266" i="21" s="1"/>
  <c r="K143" i="21"/>
  <c r="K144" i="21" s="1"/>
  <c r="E434" i="20"/>
  <c r="G428" i="20" s="1"/>
  <c r="E434" i="37"/>
  <c r="E150" i="20"/>
  <c r="G144" i="20" s="1"/>
  <c r="E150" i="37"/>
  <c r="E292" i="20"/>
  <c r="G286" i="20" s="1"/>
  <c r="E292" i="37"/>
  <c r="E8" i="20"/>
  <c r="G2" i="20" s="1"/>
  <c r="E8" i="37"/>
  <c r="AD336" i="21" l="1"/>
  <c r="H336" i="21" s="1"/>
  <c r="K337" i="21"/>
  <c r="AD57" i="21"/>
  <c r="H57" i="21" s="1"/>
  <c r="K58" i="21"/>
  <c r="AD217" i="21"/>
  <c r="K218" i="21"/>
  <c r="I241" i="21"/>
  <c r="F240" i="21"/>
  <c r="G240" i="21" s="1"/>
  <c r="K145" i="21"/>
  <c r="AD144" i="21"/>
  <c r="H144" i="21" s="1"/>
  <c r="I170" i="21"/>
  <c r="F169" i="21"/>
  <c r="G169" i="21" s="1"/>
  <c r="I77" i="21"/>
  <c r="F76" i="21"/>
  <c r="G76" i="21" s="1"/>
  <c r="AG267" i="21"/>
  <c r="K174" i="21"/>
  <c r="D500" i="20"/>
  <c r="C535" i="20" s="1"/>
  <c r="L434" i="20"/>
  <c r="S434" i="20" s="1"/>
  <c r="W434" i="20" s="1"/>
  <c r="L292" i="20"/>
  <c r="S292" i="20" s="1"/>
  <c r="T292" i="20" s="1"/>
  <c r="X292" i="20" s="1"/>
  <c r="K292" i="20"/>
  <c r="R292" i="20" s="1"/>
  <c r="V292" i="20" s="1"/>
  <c r="J434" i="20"/>
  <c r="Q434" i="20" s="1"/>
  <c r="U434" i="20" s="1"/>
  <c r="D434" i="20"/>
  <c r="D358" i="20"/>
  <c r="E358" i="20" s="1"/>
  <c r="F358" i="20" s="1"/>
  <c r="G358" i="20" s="1"/>
  <c r="C429" i="20"/>
  <c r="G429" i="20" s="1"/>
  <c r="H429" i="20" s="1"/>
  <c r="C287" i="20"/>
  <c r="G287" i="20" s="1"/>
  <c r="H287" i="20" s="1"/>
  <c r="I287" i="20" s="1"/>
  <c r="D292" i="20"/>
  <c r="J292" i="20"/>
  <c r="Q292" i="20" s="1"/>
  <c r="U292" i="20" s="1"/>
  <c r="K434" i="20"/>
  <c r="R434" i="20" s="1"/>
  <c r="V434" i="20" s="1"/>
  <c r="D216" i="20"/>
  <c r="C251" i="20" s="1"/>
  <c r="K8" i="20"/>
  <c r="R8" i="20" s="1"/>
  <c r="V8" i="20" s="1"/>
  <c r="J8" i="20"/>
  <c r="Q8" i="20" s="1"/>
  <c r="U8" i="20" s="1"/>
  <c r="C145" i="20"/>
  <c r="G2" i="37"/>
  <c r="K11" i="3"/>
  <c r="K8" i="37"/>
  <c r="I554" i="22"/>
  <c r="I636" i="22" s="1"/>
  <c r="C3" i="37"/>
  <c r="D8" i="37"/>
  <c r="D74" i="37"/>
  <c r="J8" i="37"/>
  <c r="L8" i="37"/>
  <c r="G144" i="37"/>
  <c r="K77" i="3"/>
  <c r="L150" i="37"/>
  <c r="C145" i="37"/>
  <c r="I789" i="22"/>
  <c r="I854" i="22" s="1"/>
  <c r="D216" i="37"/>
  <c r="D150" i="37"/>
  <c r="K150" i="37"/>
  <c r="J150" i="37"/>
  <c r="K150" i="20"/>
  <c r="R150" i="20" s="1"/>
  <c r="V150" i="20" s="1"/>
  <c r="L150" i="20"/>
  <c r="S150" i="20" s="1"/>
  <c r="W150" i="20" s="1"/>
  <c r="K292" i="37"/>
  <c r="G286" i="37"/>
  <c r="L292" i="37"/>
  <c r="I890" i="22"/>
  <c r="I955" i="22" s="1"/>
  <c r="K143" i="3"/>
  <c r="D358" i="37"/>
  <c r="D292" i="37"/>
  <c r="C287" i="37"/>
  <c r="J292" i="37"/>
  <c r="I991" i="22"/>
  <c r="I1056" i="22" s="1"/>
  <c r="G428" i="37"/>
  <c r="K209" i="3"/>
  <c r="K434" i="37"/>
  <c r="L434" i="37"/>
  <c r="D434" i="37"/>
  <c r="C429" i="37"/>
  <c r="J434" i="37"/>
  <c r="D500" i="37"/>
  <c r="C3" i="20"/>
  <c r="D8" i="20"/>
  <c r="M583" i="20" s="1"/>
  <c r="Q583" i="20" s="1"/>
  <c r="L8" i="20"/>
  <c r="S8" i="20" s="1"/>
  <c r="T8" i="20" s="1"/>
  <c r="X8" i="20" s="1"/>
  <c r="D74" i="20"/>
  <c r="C109" i="20" s="1"/>
  <c r="D150" i="20"/>
  <c r="C216" i="20" s="1"/>
  <c r="J150" i="20"/>
  <c r="Q150" i="20" s="1"/>
  <c r="U150" i="20" s="1"/>
  <c r="E500" i="20"/>
  <c r="F500" i="20" s="1"/>
  <c r="G500" i="20" s="1"/>
  <c r="T434" i="20"/>
  <c r="X434" i="20" s="1"/>
  <c r="K297" i="21"/>
  <c r="Q301" i="21" s="1"/>
  <c r="Q302" i="21" s="1"/>
  <c r="Q303" i="21" s="1"/>
  <c r="Q304" i="21" s="1"/>
  <c r="Q305" i="21" s="1"/>
  <c r="Q306" i="21" s="1"/>
  <c r="Q307" i="21" s="1"/>
  <c r="Q308" i="21" s="1"/>
  <c r="Q309" i="21" s="1"/>
  <c r="Q310" i="21" s="1"/>
  <c r="Q311" i="21" s="1"/>
  <c r="Q312" i="21" s="1"/>
  <c r="Q313" i="21" s="1"/>
  <c r="Q314" i="21" s="1"/>
  <c r="Q315" i="21" s="1"/>
  <c r="Q316" i="21" s="1"/>
  <c r="Q317" i="21" s="1"/>
  <c r="Q318" i="21" s="1"/>
  <c r="Q319" i="21" s="1"/>
  <c r="Q320" i="21" s="1"/>
  <c r="Q321" i="21" s="1"/>
  <c r="Q322" i="21" s="1"/>
  <c r="Q323" i="21" s="1"/>
  <c r="Q324" i="21" s="1"/>
  <c r="Q325" i="21" s="1"/>
  <c r="Q326" i="21" s="1"/>
  <c r="Q327" i="21" s="1"/>
  <c r="Q328" i="21" s="1"/>
  <c r="Q329" i="21" s="1"/>
  <c r="K296" i="21"/>
  <c r="O301" i="21" s="1"/>
  <c r="O302" i="21" s="1"/>
  <c r="O303" i="21" s="1"/>
  <c r="O304" i="21" s="1"/>
  <c r="O305" i="21" s="1"/>
  <c r="O306" i="21" s="1"/>
  <c r="O307" i="21" s="1"/>
  <c r="O308" i="21" s="1"/>
  <c r="O309" i="21" s="1"/>
  <c r="O310" i="21" s="1"/>
  <c r="O311" i="21" s="1"/>
  <c r="O312" i="21" s="1"/>
  <c r="O313" i="21" s="1"/>
  <c r="O314" i="21" s="1"/>
  <c r="O315" i="21" s="1"/>
  <c r="O316" i="21" s="1"/>
  <c r="O317" i="21" s="1"/>
  <c r="O318" i="21" s="1"/>
  <c r="O319" i="21" s="1"/>
  <c r="O320" i="21" s="1"/>
  <c r="O321" i="21" s="1"/>
  <c r="O322" i="21" s="1"/>
  <c r="O323" i="21" s="1"/>
  <c r="O324" i="21" s="1"/>
  <c r="O325" i="21" s="1"/>
  <c r="O326" i="21" s="1"/>
  <c r="O327" i="21" s="1"/>
  <c r="O328" i="21" s="1"/>
  <c r="O329" i="21" s="1"/>
  <c r="K294" i="21"/>
  <c r="K204" i="21"/>
  <c r="Q208" i="21" s="1"/>
  <c r="Q209" i="21" s="1"/>
  <c r="Q210" i="21" s="1"/>
  <c r="Q211" i="21" s="1"/>
  <c r="Q212" i="21" s="1"/>
  <c r="Q213" i="21" s="1"/>
  <c r="Q214" i="21" s="1"/>
  <c r="Q215" i="21" s="1"/>
  <c r="Q216" i="21" s="1"/>
  <c r="Q217" i="21" s="1"/>
  <c r="Q218" i="21" s="1"/>
  <c r="Q219" i="21" s="1"/>
  <c r="Q220" i="21" s="1"/>
  <c r="Q221" i="21" s="1"/>
  <c r="Q222" i="21" s="1"/>
  <c r="Q223" i="21" s="1"/>
  <c r="Q224" i="21" s="1"/>
  <c r="Q225" i="21" s="1"/>
  <c r="Q226" i="21" s="1"/>
  <c r="Q227" i="21" s="1"/>
  <c r="Q228" i="21" s="1"/>
  <c r="Q229" i="21" s="1"/>
  <c r="Q230" i="21" s="1"/>
  <c r="Q231" i="21" s="1"/>
  <c r="Q232" i="21" s="1"/>
  <c r="Q233" i="21" s="1"/>
  <c r="Q234" i="21" s="1"/>
  <c r="Q235" i="21" s="1"/>
  <c r="Q236" i="21" s="1"/>
  <c r="K203" i="21"/>
  <c r="O208" i="21" s="1"/>
  <c r="O209" i="21" s="1"/>
  <c r="O210" i="21" s="1"/>
  <c r="O211" i="21" s="1"/>
  <c r="O212" i="21" s="1"/>
  <c r="O213" i="21" s="1"/>
  <c r="O214" i="21" s="1"/>
  <c r="O215" i="21" s="1"/>
  <c r="O216" i="21" s="1"/>
  <c r="O217" i="21" s="1"/>
  <c r="O218" i="21" s="1"/>
  <c r="O219" i="21" s="1"/>
  <c r="O220" i="21" s="1"/>
  <c r="O221" i="21" s="1"/>
  <c r="O222" i="21" s="1"/>
  <c r="O223" i="21" s="1"/>
  <c r="O224" i="21" s="1"/>
  <c r="O225" i="21" s="1"/>
  <c r="O226" i="21" s="1"/>
  <c r="O227" i="21" s="1"/>
  <c r="O228" i="21" s="1"/>
  <c r="O229" i="21" s="1"/>
  <c r="O230" i="21" s="1"/>
  <c r="O231" i="21" s="1"/>
  <c r="O232" i="21" s="1"/>
  <c r="O233" i="21" s="1"/>
  <c r="O234" i="21" s="1"/>
  <c r="O235" i="21" s="1"/>
  <c r="O236" i="21" s="1"/>
  <c r="K201" i="21"/>
  <c r="K111" i="21"/>
  <c r="Q115" i="21" s="1"/>
  <c r="Q116" i="21" s="1"/>
  <c r="Q117" i="21" s="1"/>
  <c r="Q118" i="21" s="1"/>
  <c r="Q119" i="21" s="1"/>
  <c r="Q120" i="21" s="1"/>
  <c r="Q121" i="21" s="1"/>
  <c r="Q122" i="21" s="1"/>
  <c r="Q123" i="21" s="1"/>
  <c r="Q124" i="21" s="1"/>
  <c r="Q125" i="21" s="1"/>
  <c r="Q126" i="21" s="1"/>
  <c r="Q127" i="21" s="1"/>
  <c r="Q128" i="21" s="1"/>
  <c r="Q129" i="21" s="1"/>
  <c r="Q130" i="21" s="1"/>
  <c r="Q131" i="21" s="1"/>
  <c r="Q132" i="21" s="1"/>
  <c r="Q133" i="21" s="1"/>
  <c r="Q134" i="21" s="1"/>
  <c r="Q135" i="21" s="1"/>
  <c r="Q136" i="21" s="1"/>
  <c r="Q137" i="21" s="1"/>
  <c r="Q138" i="21" s="1"/>
  <c r="Q139" i="21" s="1"/>
  <c r="Q140" i="21" s="1"/>
  <c r="Q141" i="21" s="1"/>
  <c r="Q142" i="21" s="1"/>
  <c r="Q143" i="21" s="1"/>
  <c r="K110" i="21"/>
  <c r="O115" i="21" s="1"/>
  <c r="O116" i="21" s="1"/>
  <c r="O117" i="21" s="1"/>
  <c r="O118" i="21" s="1"/>
  <c r="O119" i="21" s="1"/>
  <c r="O120" i="21" s="1"/>
  <c r="O121" i="21" s="1"/>
  <c r="O122" i="21" s="1"/>
  <c r="O123" i="21" s="1"/>
  <c r="O124" i="21" s="1"/>
  <c r="O125" i="21" s="1"/>
  <c r="O126" i="21" s="1"/>
  <c r="O127" i="21" s="1"/>
  <c r="O128" i="21" s="1"/>
  <c r="O129" i="21" s="1"/>
  <c r="O130" i="21" s="1"/>
  <c r="O131" i="21" s="1"/>
  <c r="O132" i="21" s="1"/>
  <c r="O133" i="21" s="1"/>
  <c r="O134" i="21" s="1"/>
  <c r="O135" i="21" s="1"/>
  <c r="O136" i="21" s="1"/>
  <c r="O137" i="21" s="1"/>
  <c r="O138" i="21" s="1"/>
  <c r="O139" i="21" s="1"/>
  <c r="O140" i="21" s="1"/>
  <c r="O141" i="21" s="1"/>
  <c r="O142" i="21" s="1"/>
  <c r="O143" i="21" s="1"/>
  <c r="K108" i="21"/>
  <c r="G145" i="20" l="1"/>
  <c r="H145" i="20" s="1"/>
  <c r="I145" i="20" s="1"/>
  <c r="I429" i="20"/>
  <c r="F239" i="3"/>
  <c r="D240" i="3"/>
  <c r="F241" i="3"/>
  <c r="D242" i="3"/>
  <c r="F243" i="3"/>
  <c r="D244" i="3"/>
  <c r="F245" i="3"/>
  <c r="D246" i="3"/>
  <c r="F247" i="3"/>
  <c r="D248" i="3"/>
  <c r="F249" i="3"/>
  <c r="D250" i="3"/>
  <c r="F251" i="3"/>
  <c r="D252" i="3"/>
  <c r="F253" i="3"/>
  <c r="D254" i="3"/>
  <c r="F255" i="3"/>
  <c r="D256" i="3"/>
  <c r="F257" i="3"/>
  <c r="D258" i="3"/>
  <c r="F259" i="3"/>
  <c r="D260" i="3"/>
  <c r="F261" i="3"/>
  <c r="D262" i="3"/>
  <c r="F263" i="3"/>
  <c r="D264" i="3"/>
  <c r="F265" i="3"/>
  <c r="D266" i="3"/>
  <c r="F267" i="3"/>
  <c r="D268" i="3"/>
  <c r="E247" i="3"/>
  <c r="E253" i="3"/>
  <c r="E255" i="3"/>
  <c r="E257" i="3"/>
  <c r="E263" i="3"/>
  <c r="E267" i="3"/>
  <c r="E240" i="3"/>
  <c r="E242" i="3"/>
  <c r="E244" i="3"/>
  <c r="E246" i="3"/>
  <c r="E248" i="3"/>
  <c r="E250" i="3"/>
  <c r="E252" i="3"/>
  <c r="E254" i="3"/>
  <c r="E256" i="3"/>
  <c r="E258" i="3"/>
  <c r="E260" i="3"/>
  <c r="E262" i="3"/>
  <c r="E264" i="3"/>
  <c r="E266" i="3"/>
  <c r="E268" i="3"/>
  <c r="E239" i="3"/>
  <c r="E241" i="3"/>
  <c r="E251" i="3"/>
  <c r="E259" i="3"/>
  <c r="E265" i="3"/>
  <c r="D239" i="3"/>
  <c r="F240" i="3"/>
  <c r="D241" i="3"/>
  <c r="F242" i="3"/>
  <c r="D243" i="3"/>
  <c r="F244" i="3"/>
  <c r="D245" i="3"/>
  <c r="F246" i="3"/>
  <c r="D247" i="3"/>
  <c r="F248" i="3"/>
  <c r="D249" i="3"/>
  <c r="F250" i="3"/>
  <c r="D251" i="3"/>
  <c r="F252" i="3"/>
  <c r="D253" i="3"/>
  <c r="F254" i="3"/>
  <c r="D255" i="3"/>
  <c r="F256" i="3"/>
  <c r="D257" i="3"/>
  <c r="F258" i="3"/>
  <c r="D259" i="3"/>
  <c r="F260" i="3"/>
  <c r="D261" i="3"/>
  <c r="F262" i="3"/>
  <c r="D263" i="3"/>
  <c r="F264" i="3"/>
  <c r="D265" i="3"/>
  <c r="F266" i="3"/>
  <c r="D267" i="3"/>
  <c r="F268" i="3"/>
  <c r="E243" i="3"/>
  <c r="E245" i="3"/>
  <c r="E249" i="3"/>
  <c r="E261" i="3"/>
  <c r="F173" i="3"/>
  <c r="D174" i="3"/>
  <c r="F175" i="3"/>
  <c r="D176" i="3"/>
  <c r="F177" i="3"/>
  <c r="D178" i="3"/>
  <c r="F179" i="3"/>
  <c r="D180" i="3"/>
  <c r="F181" i="3"/>
  <c r="D182" i="3"/>
  <c r="F183" i="3"/>
  <c r="D184" i="3"/>
  <c r="F185" i="3"/>
  <c r="D186" i="3"/>
  <c r="F187" i="3"/>
  <c r="D188" i="3"/>
  <c r="F189" i="3"/>
  <c r="D190" i="3"/>
  <c r="F191" i="3"/>
  <c r="D192" i="3"/>
  <c r="F193" i="3"/>
  <c r="D194" i="3"/>
  <c r="F195" i="3"/>
  <c r="D196" i="3"/>
  <c r="F197" i="3"/>
  <c r="D198" i="3"/>
  <c r="F199" i="3"/>
  <c r="D200" i="3"/>
  <c r="F201" i="3"/>
  <c r="D202" i="3"/>
  <c r="E177" i="3"/>
  <c r="E179" i="3"/>
  <c r="E181" i="3"/>
  <c r="E183" i="3"/>
  <c r="E187" i="3"/>
  <c r="E193" i="3"/>
  <c r="E195" i="3"/>
  <c r="E201" i="3"/>
  <c r="E174" i="3"/>
  <c r="E176" i="3"/>
  <c r="E178" i="3"/>
  <c r="E180" i="3"/>
  <c r="E182" i="3"/>
  <c r="E184" i="3"/>
  <c r="E186" i="3"/>
  <c r="E188" i="3"/>
  <c r="E190" i="3"/>
  <c r="E192" i="3"/>
  <c r="E194" i="3"/>
  <c r="E196" i="3"/>
  <c r="E198" i="3"/>
  <c r="E200" i="3"/>
  <c r="E202" i="3"/>
  <c r="E175" i="3"/>
  <c r="E189" i="3"/>
  <c r="E191" i="3"/>
  <c r="D173" i="3"/>
  <c r="F174" i="3"/>
  <c r="D175" i="3"/>
  <c r="F176" i="3"/>
  <c r="D177" i="3"/>
  <c r="F178" i="3"/>
  <c r="D179" i="3"/>
  <c r="F180" i="3"/>
  <c r="D181" i="3"/>
  <c r="F182" i="3"/>
  <c r="D183" i="3"/>
  <c r="F184" i="3"/>
  <c r="D185" i="3"/>
  <c r="F186" i="3"/>
  <c r="D187" i="3"/>
  <c r="F188" i="3"/>
  <c r="D189" i="3"/>
  <c r="F190" i="3"/>
  <c r="D191" i="3"/>
  <c r="F192" i="3"/>
  <c r="D193" i="3"/>
  <c r="F194" i="3"/>
  <c r="D195" i="3"/>
  <c r="F196" i="3"/>
  <c r="D197" i="3"/>
  <c r="F198" i="3"/>
  <c r="D199" i="3"/>
  <c r="F200" i="3"/>
  <c r="D201" i="3"/>
  <c r="F202" i="3"/>
  <c r="E173" i="3"/>
  <c r="E185" i="3"/>
  <c r="E197" i="3"/>
  <c r="E199" i="3"/>
  <c r="F107" i="3"/>
  <c r="D108" i="3"/>
  <c r="F109" i="3"/>
  <c r="D110" i="3"/>
  <c r="F111" i="3"/>
  <c r="D112" i="3"/>
  <c r="F113" i="3"/>
  <c r="D114" i="3"/>
  <c r="F115" i="3"/>
  <c r="D116" i="3"/>
  <c r="F117" i="3"/>
  <c r="D118" i="3"/>
  <c r="F119" i="3"/>
  <c r="D120" i="3"/>
  <c r="F121" i="3"/>
  <c r="D122" i="3"/>
  <c r="F123" i="3"/>
  <c r="D124" i="3"/>
  <c r="F125" i="3"/>
  <c r="D126" i="3"/>
  <c r="F127" i="3"/>
  <c r="D128" i="3"/>
  <c r="F129" i="3"/>
  <c r="D130" i="3"/>
  <c r="F131" i="3"/>
  <c r="D132" i="3"/>
  <c r="F133" i="3"/>
  <c r="D134" i="3"/>
  <c r="F135" i="3"/>
  <c r="D136" i="3"/>
  <c r="D121" i="3"/>
  <c r="D123" i="3"/>
  <c r="D127" i="3"/>
  <c r="D131" i="3"/>
  <c r="D133" i="3"/>
  <c r="E107" i="3"/>
  <c r="E109" i="3"/>
  <c r="E113" i="3"/>
  <c r="E125" i="3"/>
  <c r="E131" i="3"/>
  <c r="E135" i="3"/>
  <c r="E108" i="3"/>
  <c r="E110" i="3"/>
  <c r="E112" i="3"/>
  <c r="E114" i="3"/>
  <c r="E116" i="3"/>
  <c r="E118" i="3"/>
  <c r="E120" i="3"/>
  <c r="E122" i="3"/>
  <c r="E124" i="3"/>
  <c r="E126" i="3"/>
  <c r="E128" i="3"/>
  <c r="E130" i="3"/>
  <c r="E132" i="3"/>
  <c r="E134" i="3"/>
  <c r="E136" i="3"/>
  <c r="D107" i="3"/>
  <c r="F120" i="3"/>
  <c r="F122" i="3"/>
  <c r="F128" i="3"/>
  <c r="F130" i="3"/>
  <c r="F134" i="3"/>
  <c r="E123" i="3"/>
  <c r="E127" i="3"/>
  <c r="E129" i="3"/>
  <c r="E133" i="3"/>
  <c r="F108" i="3"/>
  <c r="D109" i="3"/>
  <c r="F110" i="3"/>
  <c r="D111" i="3"/>
  <c r="F112" i="3"/>
  <c r="D113" i="3"/>
  <c r="F114" i="3"/>
  <c r="D115" i="3"/>
  <c r="F116" i="3"/>
  <c r="D117" i="3"/>
  <c r="F118" i="3"/>
  <c r="D119" i="3"/>
  <c r="F124" i="3"/>
  <c r="D125" i="3"/>
  <c r="F126" i="3"/>
  <c r="D129" i="3"/>
  <c r="F132" i="3"/>
  <c r="D135" i="3"/>
  <c r="F136" i="3"/>
  <c r="E111" i="3"/>
  <c r="E115" i="3"/>
  <c r="E117" i="3"/>
  <c r="E119" i="3"/>
  <c r="E121" i="3"/>
  <c r="AD58" i="21"/>
  <c r="H58" i="21" s="1"/>
  <c r="K59" i="21"/>
  <c r="AD218" i="21"/>
  <c r="K219" i="21"/>
  <c r="K338" i="21"/>
  <c r="AD337" i="21"/>
  <c r="H337" i="21" s="1"/>
  <c r="O360" i="21"/>
  <c r="O330" i="21"/>
  <c r="O331" i="21" s="1"/>
  <c r="O332" i="21" s="1"/>
  <c r="O333" i="21" s="1"/>
  <c r="O334" i="21" s="1"/>
  <c r="O335" i="21" s="1"/>
  <c r="O336" i="21" s="1"/>
  <c r="O337" i="21" s="1"/>
  <c r="O338" i="21" s="1"/>
  <c r="O339" i="21" s="1"/>
  <c r="O340" i="21" s="1"/>
  <c r="O341" i="21" s="1"/>
  <c r="O342" i="21" s="1"/>
  <c r="O343" i="21" s="1"/>
  <c r="O344" i="21" s="1"/>
  <c r="O345" i="21" s="1"/>
  <c r="O346" i="21" s="1"/>
  <c r="O347" i="21" s="1"/>
  <c r="O348" i="21" s="1"/>
  <c r="O349" i="21" s="1"/>
  <c r="O350" i="21" s="1"/>
  <c r="O351" i="21" s="1"/>
  <c r="O352" i="21" s="1"/>
  <c r="O353" i="21" s="1"/>
  <c r="O354" i="21" s="1"/>
  <c r="O355" i="21" s="1"/>
  <c r="O356" i="21" s="1"/>
  <c r="O357" i="21" s="1"/>
  <c r="O358" i="21" s="1"/>
  <c r="O359" i="21" s="1"/>
  <c r="Q360" i="21"/>
  <c r="Q330" i="21"/>
  <c r="Q331" i="21" s="1"/>
  <c r="Q332" i="21" s="1"/>
  <c r="Q333" i="21" s="1"/>
  <c r="Q334" i="21" s="1"/>
  <c r="Q335" i="21" s="1"/>
  <c r="Q336" i="21" s="1"/>
  <c r="Q337" i="21" s="1"/>
  <c r="Q338" i="21" s="1"/>
  <c r="Q339" i="21" s="1"/>
  <c r="Q340" i="21" s="1"/>
  <c r="Q341" i="21" s="1"/>
  <c r="Q342" i="21" s="1"/>
  <c r="Q343" i="21" s="1"/>
  <c r="Q344" i="21" s="1"/>
  <c r="Q345" i="21" s="1"/>
  <c r="Q346" i="21" s="1"/>
  <c r="Q347" i="21" s="1"/>
  <c r="Q348" i="21" s="1"/>
  <c r="Q349" i="21" s="1"/>
  <c r="Q350" i="21" s="1"/>
  <c r="Q351" i="21" s="1"/>
  <c r="Q352" i="21" s="1"/>
  <c r="Q353" i="21" s="1"/>
  <c r="Q354" i="21" s="1"/>
  <c r="Q355" i="21" s="1"/>
  <c r="Q356" i="21" s="1"/>
  <c r="Q357" i="21" s="1"/>
  <c r="Q358" i="21" s="1"/>
  <c r="Q359" i="21" s="1"/>
  <c r="I242" i="21"/>
  <c r="F241" i="21"/>
  <c r="G241" i="21" s="1"/>
  <c r="O267" i="21"/>
  <c r="O237" i="21"/>
  <c r="O238" i="21" s="1"/>
  <c r="O239" i="21" s="1"/>
  <c r="O240" i="21" s="1"/>
  <c r="O241" i="21" s="1"/>
  <c r="O242" i="21" s="1"/>
  <c r="O243" i="21" s="1"/>
  <c r="O244" i="21" s="1"/>
  <c r="O245" i="21" s="1"/>
  <c r="O246" i="21" s="1"/>
  <c r="O247" i="21" s="1"/>
  <c r="O248" i="21" s="1"/>
  <c r="O249" i="21" s="1"/>
  <c r="O250" i="21" s="1"/>
  <c r="O251" i="21" s="1"/>
  <c r="O252" i="21" s="1"/>
  <c r="O253" i="21" s="1"/>
  <c r="O254" i="21" s="1"/>
  <c r="O255" i="21" s="1"/>
  <c r="O256" i="21" s="1"/>
  <c r="O257" i="21" s="1"/>
  <c r="O258" i="21" s="1"/>
  <c r="O259" i="21" s="1"/>
  <c r="O260" i="21" s="1"/>
  <c r="O261" i="21" s="1"/>
  <c r="O262" i="21" s="1"/>
  <c r="O263" i="21" s="1"/>
  <c r="O264" i="21" s="1"/>
  <c r="O265" i="21" s="1"/>
  <c r="O266" i="21" s="1"/>
  <c r="Q267" i="21"/>
  <c r="Q237" i="21"/>
  <c r="Q238" i="21" s="1"/>
  <c r="Q239" i="21" s="1"/>
  <c r="Q240" i="21" s="1"/>
  <c r="Q241" i="21" s="1"/>
  <c r="Q242" i="21" s="1"/>
  <c r="Q243" i="21" s="1"/>
  <c r="Q244" i="21" s="1"/>
  <c r="Q245" i="21" s="1"/>
  <c r="Q246" i="21" s="1"/>
  <c r="Q247" i="21" s="1"/>
  <c r="Q248" i="21" s="1"/>
  <c r="Q249" i="21" s="1"/>
  <c r="Q250" i="21" s="1"/>
  <c r="Q251" i="21" s="1"/>
  <c r="Q252" i="21" s="1"/>
  <c r="Q253" i="21" s="1"/>
  <c r="Q254" i="21" s="1"/>
  <c r="Q255" i="21" s="1"/>
  <c r="Q256" i="21" s="1"/>
  <c r="Q257" i="21" s="1"/>
  <c r="Q258" i="21" s="1"/>
  <c r="Q259" i="21" s="1"/>
  <c r="Q260" i="21" s="1"/>
  <c r="Q261" i="21" s="1"/>
  <c r="Q262" i="21" s="1"/>
  <c r="Q263" i="21" s="1"/>
  <c r="Q264" i="21" s="1"/>
  <c r="Q265" i="21" s="1"/>
  <c r="Q266" i="21" s="1"/>
  <c r="I171" i="21"/>
  <c r="F170" i="21"/>
  <c r="G170" i="21" s="1"/>
  <c r="K146" i="21"/>
  <c r="AD145" i="21"/>
  <c r="H145" i="21" s="1"/>
  <c r="O174" i="21"/>
  <c r="O144" i="21"/>
  <c r="O145" i="21" s="1"/>
  <c r="O146" i="21" s="1"/>
  <c r="O147" i="21" s="1"/>
  <c r="O148" i="21" s="1"/>
  <c r="O149" i="21" s="1"/>
  <c r="O150" i="21" s="1"/>
  <c r="O151" i="21" s="1"/>
  <c r="O152" i="21" s="1"/>
  <c r="O153" i="21" s="1"/>
  <c r="O154" i="21" s="1"/>
  <c r="O155" i="21" s="1"/>
  <c r="O156" i="21" s="1"/>
  <c r="O157" i="21" s="1"/>
  <c r="O158" i="21" s="1"/>
  <c r="O159" i="21" s="1"/>
  <c r="O160" i="21" s="1"/>
  <c r="O161" i="21" s="1"/>
  <c r="O162" i="21" s="1"/>
  <c r="O163" i="21" s="1"/>
  <c r="O164" i="21" s="1"/>
  <c r="O165" i="21" s="1"/>
  <c r="O166" i="21" s="1"/>
  <c r="O167" i="21" s="1"/>
  <c r="O168" i="21" s="1"/>
  <c r="O169" i="21" s="1"/>
  <c r="O170" i="21" s="1"/>
  <c r="O171" i="21" s="1"/>
  <c r="O172" i="21" s="1"/>
  <c r="O173" i="21" s="1"/>
  <c r="Q174" i="21"/>
  <c r="Q144" i="21"/>
  <c r="Q145" i="21" s="1"/>
  <c r="Q146" i="21" s="1"/>
  <c r="Q147" i="21" s="1"/>
  <c r="Q148" i="21" s="1"/>
  <c r="Q149" i="21" s="1"/>
  <c r="Q150" i="21" s="1"/>
  <c r="Q151" i="21" s="1"/>
  <c r="Q152" i="21" s="1"/>
  <c r="Q153" i="21" s="1"/>
  <c r="Q154" i="21" s="1"/>
  <c r="Q155" i="21" s="1"/>
  <c r="Q156" i="21" s="1"/>
  <c r="Q157" i="21" s="1"/>
  <c r="Q158" i="21" s="1"/>
  <c r="Q159" i="21" s="1"/>
  <c r="Q160" i="21" s="1"/>
  <c r="Q161" i="21" s="1"/>
  <c r="Q162" i="21" s="1"/>
  <c r="Q163" i="21" s="1"/>
  <c r="Q164" i="21" s="1"/>
  <c r="Q165" i="21" s="1"/>
  <c r="Q166" i="21" s="1"/>
  <c r="Q167" i="21" s="1"/>
  <c r="Q168" i="21" s="1"/>
  <c r="Q169" i="21" s="1"/>
  <c r="Q170" i="21" s="1"/>
  <c r="Q171" i="21" s="1"/>
  <c r="Q172" i="21" s="1"/>
  <c r="Q173" i="21" s="1"/>
  <c r="I78" i="21"/>
  <c r="F77" i="21"/>
  <c r="G77" i="21" s="1"/>
  <c r="W292" i="20"/>
  <c r="C500" i="37"/>
  <c r="N986" i="22"/>
  <c r="C358" i="37"/>
  <c r="N885" i="22"/>
  <c r="M585" i="20"/>
  <c r="Q585" i="20" s="1"/>
  <c r="N342" i="22"/>
  <c r="M586" i="20"/>
  <c r="Q586" i="20" s="1"/>
  <c r="N443" i="22"/>
  <c r="G3" i="20"/>
  <c r="H3" i="20" s="1"/>
  <c r="I3" i="20" s="1"/>
  <c r="E216" i="20"/>
  <c r="F216" i="20" s="1"/>
  <c r="G216" i="20" s="1"/>
  <c r="H216" i="20" s="1"/>
  <c r="C393" i="20"/>
  <c r="C500" i="20"/>
  <c r="E74" i="20"/>
  <c r="F74" i="20" s="1"/>
  <c r="G74" i="20" s="1"/>
  <c r="H74" i="20" s="1"/>
  <c r="T150" i="20"/>
  <c r="X150" i="20" s="1"/>
  <c r="C358" i="20"/>
  <c r="M584" i="20"/>
  <c r="Q584" i="20" s="1"/>
  <c r="W8" i="20"/>
  <c r="H986" i="22"/>
  <c r="P1073" i="22" s="1"/>
  <c r="G429" i="37"/>
  <c r="H429" i="37" s="1"/>
  <c r="G287" i="37"/>
  <c r="H287" i="37" s="1"/>
  <c r="I287" i="37" s="1"/>
  <c r="H885" i="22"/>
  <c r="P972" i="22" s="1"/>
  <c r="M970" i="22"/>
  <c r="U970" i="22" s="1"/>
  <c r="AM970" i="22" s="1"/>
  <c r="I962" i="22"/>
  <c r="N784" i="22"/>
  <c r="C216" i="37"/>
  <c r="AD789" i="22"/>
  <c r="AB854" i="22" s="1"/>
  <c r="AD861" i="22" s="1"/>
  <c r="S150" i="37"/>
  <c r="P554" i="22"/>
  <c r="P636" i="22" s="1"/>
  <c r="P643" i="22" s="1"/>
  <c r="Q8" i="37"/>
  <c r="U8" i="37" s="1"/>
  <c r="M651" i="22"/>
  <c r="L661" i="22" s="1"/>
  <c r="I643" i="22"/>
  <c r="AD890" i="22"/>
  <c r="AB955" i="22" s="1"/>
  <c r="AD962" i="22" s="1"/>
  <c r="S292" i="37"/>
  <c r="C251" i="37"/>
  <c r="E216" i="37"/>
  <c r="F216" i="37" s="1"/>
  <c r="G216" i="37" s="1"/>
  <c r="C109" i="37"/>
  <c r="E74" i="37"/>
  <c r="F74" i="37" s="1"/>
  <c r="G74" i="37" s="1"/>
  <c r="W554" i="22"/>
  <c r="V636" i="22" s="1"/>
  <c r="W643" i="22" s="1"/>
  <c r="R8" i="37"/>
  <c r="V8" i="37" s="1"/>
  <c r="C74" i="20"/>
  <c r="C535" i="37"/>
  <c r="E500" i="37"/>
  <c r="F500" i="37" s="1"/>
  <c r="G500" i="37" s="1"/>
  <c r="AD991" i="22"/>
  <c r="AB1056" i="22" s="1"/>
  <c r="AD1063" i="22" s="1"/>
  <c r="S434" i="37"/>
  <c r="I1063" i="22"/>
  <c r="M1071" i="22"/>
  <c r="U1071" i="22" s="1"/>
  <c r="AM1071" i="22" s="1"/>
  <c r="E358" i="37"/>
  <c r="F358" i="37" s="1"/>
  <c r="G358" i="37" s="1"/>
  <c r="C393" i="37"/>
  <c r="P789" i="22"/>
  <c r="P854" i="22" s="1"/>
  <c r="P861" i="22" s="1"/>
  <c r="Q150" i="37"/>
  <c r="U150" i="37" s="1"/>
  <c r="M869" i="22"/>
  <c r="U869" i="22" s="1"/>
  <c r="AM869" i="22" s="1"/>
  <c r="I861" i="22"/>
  <c r="N549" i="22"/>
  <c r="AB718" i="22" s="1"/>
  <c r="C74" i="37"/>
  <c r="P991" i="22"/>
  <c r="P1056" i="22" s="1"/>
  <c r="P1063" i="22" s="1"/>
  <c r="Q434" i="37"/>
  <c r="U434" i="37" s="1"/>
  <c r="W991" i="22"/>
  <c r="V1056" i="22" s="1"/>
  <c r="W1063" i="22" s="1"/>
  <c r="R434" i="37"/>
  <c r="V434" i="37" s="1"/>
  <c r="Q292" i="37"/>
  <c r="U292" i="37" s="1"/>
  <c r="P890" i="22"/>
  <c r="P955" i="22" s="1"/>
  <c r="P962" i="22" s="1"/>
  <c r="R292" i="37"/>
  <c r="V292" i="37" s="1"/>
  <c r="W890" i="22"/>
  <c r="V955" i="22" s="1"/>
  <c r="W962" i="22" s="1"/>
  <c r="W789" i="22"/>
  <c r="V854" i="22" s="1"/>
  <c r="W861" i="22" s="1"/>
  <c r="R150" i="37"/>
  <c r="V150" i="37" s="1"/>
  <c r="H784" i="22"/>
  <c r="P871" i="22" s="1"/>
  <c r="G145" i="37"/>
  <c r="H145" i="37" s="1"/>
  <c r="I145" i="37" s="1"/>
  <c r="AD554" i="22"/>
  <c r="AB636" i="22" s="1"/>
  <c r="AD643" i="22" s="1"/>
  <c r="S8" i="37"/>
  <c r="H549" i="22"/>
  <c r="O708" i="22" s="1"/>
  <c r="G3" i="37"/>
  <c r="H3" i="37" s="1"/>
  <c r="I3" i="37" s="1"/>
  <c r="G46" i="33"/>
  <c r="G15" i="33"/>
  <c r="G108" i="33"/>
  <c r="H500" i="20"/>
  <c r="D535" i="20"/>
  <c r="H535" i="20" s="1"/>
  <c r="I535" i="20" s="1"/>
  <c r="J535" i="20" s="1"/>
  <c r="D393" i="20"/>
  <c r="H393" i="20" s="1"/>
  <c r="I393" i="20" s="1"/>
  <c r="J393" i="20" s="1"/>
  <c r="H358" i="20"/>
  <c r="K18" i="21"/>
  <c r="M239" i="3" l="1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L239" i="3"/>
  <c r="N240" i="3"/>
  <c r="L245" i="3"/>
  <c r="L249" i="3"/>
  <c r="N250" i="3"/>
  <c r="N258" i="3"/>
  <c r="L259" i="3"/>
  <c r="N260" i="3"/>
  <c r="L265" i="3"/>
  <c r="N239" i="3"/>
  <c r="L240" i="3"/>
  <c r="N241" i="3"/>
  <c r="L242" i="3"/>
  <c r="N243" i="3"/>
  <c r="L244" i="3"/>
  <c r="N245" i="3"/>
  <c r="L246" i="3"/>
  <c r="N247" i="3"/>
  <c r="L248" i="3"/>
  <c r="N249" i="3"/>
  <c r="L250" i="3"/>
  <c r="N251" i="3"/>
  <c r="L252" i="3"/>
  <c r="N253" i="3"/>
  <c r="L254" i="3"/>
  <c r="N255" i="3"/>
  <c r="L256" i="3"/>
  <c r="N257" i="3"/>
  <c r="L258" i="3"/>
  <c r="N259" i="3"/>
  <c r="L260" i="3"/>
  <c r="N261" i="3"/>
  <c r="L262" i="3"/>
  <c r="N263" i="3"/>
  <c r="L264" i="3"/>
  <c r="N265" i="3"/>
  <c r="L266" i="3"/>
  <c r="N267" i="3"/>
  <c r="L268" i="3"/>
  <c r="L243" i="3"/>
  <c r="N244" i="3"/>
  <c r="L247" i="3"/>
  <c r="N248" i="3"/>
  <c r="L253" i="3"/>
  <c r="N254" i="3"/>
  <c r="L257" i="3"/>
  <c r="L261" i="3"/>
  <c r="N262" i="3"/>
  <c r="N266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L241" i="3"/>
  <c r="N242" i="3"/>
  <c r="N246" i="3"/>
  <c r="L251" i="3"/>
  <c r="N252" i="3"/>
  <c r="L255" i="3"/>
  <c r="N256" i="3"/>
  <c r="L263" i="3"/>
  <c r="N264" i="3"/>
  <c r="L267" i="3"/>
  <c r="N268" i="3"/>
  <c r="M173" i="3"/>
  <c r="M175" i="3"/>
  <c r="M177" i="3"/>
  <c r="M179" i="3"/>
  <c r="M181" i="3"/>
  <c r="M183" i="3"/>
  <c r="M185" i="3"/>
  <c r="M187" i="3"/>
  <c r="M189" i="3"/>
  <c r="M191" i="3"/>
  <c r="M193" i="3"/>
  <c r="M195" i="3"/>
  <c r="M197" i="3"/>
  <c r="M199" i="3"/>
  <c r="M201" i="3"/>
  <c r="L175" i="3"/>
  <c r="N184" i="3"/>
  <c r="N188" i="3"/>
  <c r="L191" i="3"/>
  <c r="L197" i="3"/>
  <c r="N198" i="3"/>
  <c r="N173" i="3"/>
  <c r="L174" i="3"/>
  <c r="N175" i="3"/>
  <c r="L176" i="3"/>
  <c r="N177" i="3"/>
  <c r="L178" i="3"/>
  <c r="N179" i="3"/>
  <c r="L180" i="3"/>
  <c r="N181" i="3"/>
  <c r="L182" i="3"/>
  <c r="N183" i="3"/>
  <c r="L184" i="3"/>
  <c r="N185" i="3"/>
  <c r="L186" i="3"/>
  <c r="N187" i="3"/>
  <c r="L188" i="3"/>
  <c r="N189" i="3"/>
  <c r="L190" i="3"/>
  <c r="N191" i="3"/>
  <c r="L192" i="3"/>
  <c r="N193" i="3"/>
  <c r="L194" i="3"/>
  <c r="N195" i="3"/>
  <c r="L196" i="3"/>
  <c r="N197" i="3"/>
  <c r="L198" i="3"/>
  <c r="N199" i="3"/>
  <c r="L200" i="3"/>
  <c r="N201" i="3"/>
  <c r="L202" i="3"/>
  <c r="L173" i="3"/>
  <c r="L181" i="3"/>
  <c r="N182" i="3"/>
  <c r="L185" i="3"/>
  <c r="N186" i="3"/>
  <c r="N192" i="3"/>
  <c r="L195" i="3"/>
  <c r="N196" i="3"/>
  <c r="L199" i="3"/>
  <c r="N200" i="3"/>
  <c r="M174" i="3"/>
  <c r="M176" i="3"/>
  <c r="M178" i="3"/>
  <c r="M180" i="3"/>
  <c r="M182" i="3"/>
  <c r="M184" i="3"/>
  <c r="M186" i="3"/>
  <c r="M188" i="3"/>
  <c r="M190" i="3"/>
  <c r="M192" i="3"/>
  <c r="M194" i="3"/>
  <c r="M196" i="3"/>
  <c r="M198" i="3"/>
  <c r="M200" i="3"/>
  <c r="M202" i="3"/>
  <c r="N174" i="3"/>
  <c r="N176" i="3"/>
  <c r="L177" i="3"/>
  <c r="N178" i="3"/>
  <c r="L179" i="3"/>
  <c r="N180" i="3"/>
  <c r="L183" i="3"/>
  <c r="L187" i="3"/>
  <c r="L189" i="3"/>
  <c r="N190" i="3"/>
  <c r="L193" i="3"/>
  <c r="N194" i="3"/>
  <c r="L201" i="3"/>
  <c r="N202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18" i="3"/>
  <c r="M124" i="3"/>
  <c r="M126" i="3"/>
  <c r="M128" i="3"/>
  <c r="M134" i="3"/>
  <c r="M136" i="3"/>
  <c r="N110" i="3"/>
  <c r="N114" i="3"/>
  <c r="L115" i="3"/>
  <c r="N116" i="3"/>
  <c r="L119" i="3"/>
  <c r="L121" i="3"/>
  <c r="N122" i="3"/>
  <c r="L127" i="3"/>
  <c r="N128" i="3"/>
  <c r="N132" i="3"/>
  <c r="N107" i="3"/>
  <c r="L108" i="3"/>
  <c r="N109" i="3"/>
  <c r="L110" i="3"/>
  <c r="N111" i="3"/>
  <c r="L112" i="3"/>
  <c r="N113" i="3"/>
  <c r="L114" i="3"/>
  <c r="N115" i="3"/>
  <c r="L116" i="3"/>
  <c r="N117" i="3"/>
  <c r="L118" i="3"/>
  <c r="N119" i="3"/>
  <c r="L120" i="3"/>
  <c r="N121" i="3"/>
  <c r="L122" i="3"/>
  <c r="N123" i="3"/>
  <c r="L124" i="3"/>
  <c r="N125" i="3"/>
  <c r="L126" i="3"/>
  <c r="N127" i="3"/>
  <c r="L128" i="3"/>
  <c r="N129" i="3"/>
  <c r="L130" i="3"/>
  <c r="N131" i="3"/>
  <c r="L132" i="3"/>
  <c r="N133" i="3"/>
  <c r="L134" i="3"/>
  <c r="N135" i="3"/>
  <c r="L136" i="3"/>
  <c r="M132" i="3"/>
  <c r="L107" i="3"/>
  <c r="N108" i="3"/>
  <c r="L109" i="3"/>
  <c r="L111" i="3"/>
  <c r="N112" i="3"/>
  <c r="L117" i="3"/>
  <c r="N118" i="3"/>
  <c r="N120" i="3"/>
  <c r="N124" i="3"/>
  <c r="L131" i="3"/>
  <c r="L135" i="3"/>
  <c r="N136" i="3"/>
  <c r="M108" i="3"/>
  <c r="M110" i="3"/>
  <c r="M112" i="3"/>
  <c r="M114" i="3"/>
  <c r="M116" i="3"/>
  <c r="M120" i="3"/>
  <c r="M122" i="3"/>
  <c r="M130" i="3"/>
  <c r="L113" i="3"/>
  <c r="L123" i="3"/>
  <c r="L125" i="3"/>
  <c r="N126" i="3"/>
  <c r="L129" i="3"/>
  <c r="N130" i="3"/>
  <c r="L133" i="3"/>
  <c r="N134" i="3"/>
  <c r="F41" i="3"/>
  <c r="D42" i="3"/>
  <c r="F43" i="3"/>
  <c r="D44" i="3"/>
  <c r="F45" i="3"/>
  <c r="D46" i="3"/>
  <c r="F47" i="3"/>
  <c r="D48" i="3"/>
  <c r="F49" i="3"/>
  <c r="D50" i="3"/>
  <c r="F51" i="3"/>
  <c r="D52" i="3"/>
  <c r="F53" i="3"/>
  <c r="D54" i="3"/>
  <c r="F55" i="3"/>
  <c r="D56" i="3"/>
  <c r="F57" i="3"/>
  <c r="D58" i="3"/>
  <c r="F59" i="3"/>
  <c r="D60" i="3"/>
  <c r="F61" i="3"/>
  <c r="D62" i="3"/>
  <c r="F63" i="3"/>
  <c r="D64" i="3"/>
  <c r="F65" i="3"/>
  <c r="D66" i="3"/>
  <c r="F67" i="3"/>
  <c r="D68" i="3"/>
  <c r="F69" i="3"/>
  <c r="D70" i="3"/>
  <c r="E45" i="3"/>
  <c r="E53" i="3"/>
  <c r="E42" i="3"/>
  <c r="E44" i="3"/>
  <c r="E46" i="3"/>
  <c r="E48" i="3"/>
  <c r="E50" i="3"/>
  <c r="E52" i="3"/>
  <c r="E54" i="3"/>
  <c r="E56" i="3"/>
  <c r="E58" i="3"/>
  <c r="E60" i="3"/>
  <c r="E62" i="3"/>
  <c r="E64" i="3"/>
  <c r="E66" i="3"/>
  <c r="E68" i="3"/>
  <c r="E70" i="3"/>
  <c r="E41" i="3"/>
  <c r="E43" i="3"/>
  <c r="E55" i="3"/>
  <c r="E61" i="3"/>
  <c r="E63" i="3"/>
  <c r="E65" i="3"/>
  <c r="E67" i="3"/>
  <c r="E69" i="3"/>
  <c r="D41" i="3"/>
  <c r="F42" i="3"/>
  <c r="D43" i="3"/>
  <c r="F44" i="3"/>
  <c r="D45" i="3"/>
  <c r="F46" i="3"/>
  <c r="D47" i="3"/>
  <c r="F48" i="3"/>
  <c r="D49" i="3"/>
  <c r="F50" i="3"/>
  <c r="D51" i="3"/>
  <c r="F52" i="3"/>
  <c r="D53" i="3"/>
  <c r="F54" i="3"/>
  <c r="D55" i="3"/>
  <c r="F56" i="3"/>
  <c r="D57" i="3"/>
  <c r="F58" i="3"/>
  <c r="D59" i="3"/>
  <c r="F60" i="3"/>
  <c r="D61" i="3"/>
  <c r="F62" i="3"/>
  <c r="D63" i="3"/>
  <c r="F64" i="3"/>
  <c r="D65" i="3"/>
  <c r="F66" i="3"/>
  <c r="D67" i="3"/>
  <c r="F68" i="3"/>
  <c r="D69" i="3"/>
  <c r="F70" i="3"/>
  <c r="E47" i="3"/>
  <c r="E49" i="3"/>
  <c r="E51" i="3"/>
  <c r="E57" i="3"/>
  <c r="E5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60" i="3"/>
  <c r="L41" i="3"/>
  <c r="N42" i="3"/>
  <c r="L43" i="3"/>
  <c r="L47" i="3"/>
  <c r="N48" i="3"/>
  <c r="L49" i="3"/>
  <c r="N50" i="3"/>
  <c r="L51" i="3"/>
  <c r="N41" i="3"/>
  <c r="L42" i="3"/>
  <c r="N43" i="3"/>
  <c r="L44" i="3"/>
  <c r="N45" i="3"/>
  <c r="L46" i="3"/>
  <c r="N47" i="3"/>
  <c r="L48" i="3"/>
  <c r="N49" i="3"/>
  <c r="L50" i="3"/>
  <c r="N51" i="3"/>
  <c r="L52" i="3"/>
  <c r="N53" i="3"/>
  <c r="L54" i="3"/>
  <c r="N55" i="3"/>
  <c r="L56" i="3"/>
  <c r="N57" i="3"/>
  <c r="L58" i="3"/>
  <c r="N59" i="3"/>
  <c r="L60" i="3"/>
  <c r="N61" i="3"/>
  <c r="L62" i="3"/>
  <c r="N63" i="3"/>
  <c r="L64" i="3"/>
  <c r="N65" i="3"/>
  <c r="L66" i="3"/>
  <c r="N67" i="3"/>
  <c r="L68" i="3"/>
  <c r="N69" i="3"/>
  <c r="L70" i="3"/>
  <c r="L45" i="3"/>
  <c r="N46" i="3"/>
  <c r="N52" i="3"/>
  <c r="N56" i="3"/>
  <c r="N58" i="3"/>
  <c r="L59" i="3"/>
  <c r="L61" i="3"/>
  <c r="N70" i="3"/>
  <c r="M42" i="3"/>
  <c r="M44" i="3"/>
  <c r="M46" i="3"/>
  <c r="M48" i="3"/>
  <c r="M50" i="3"/>
  <c r="M52" i="3"/>
  <c r="M54" i="3"/>
  <c r="M56" i="3"/>
  <c r="M58" i="3"/>
  <c r="M62" i="3"/>
  <c r="M64" i="3"/>
  <c r="M66" i="3"/>
  <c r="M68" i="3"/>
  <c r="M70" i="3"/>
  <c r="N44" i="3"/>
  <c r="L53" i="3"/>
  <c r="N54" i="3"/>
  <c r="L55" i="3"/>
  <c r="L57" i="3"/>
  <c r="N60" i="3"/>
  <c r="N62" i="3"/>
  <c r="L63" i="3"/>
  <c r="N64" i="3"/>
  <c r="L65" i="3"/>
  <c r="N66" i="3"/>
  <c r="L67" i="3"/>
  <c r="N68" i="3"/>
  <c r="L69" i="3"/>
  <c r="AD219" i="21"/>
  <c r="K220" i="21"/>
  <c r="AD59" i="21"/>
  <c r="H59" i="21" s="1"/>
  <c r="K60" i="21"/>
  <c r="K339" i="21"/>
  <c r="AD338" i="21"/>
  <c r="H338" i="21" s="1"/>
  <c r="I243" i="21"/>
  <c r="F242" i="21"/>
  <c r="G242" i="21" s="1"/>
  <c r="K147" i="21"/>
  <c r="AD146" i="21"/>
  <c r="H146" i="21" s="1"/>
  <c r="F171" i="21"/>
  <c r="G171" i="21" s="1"/>
  <c r="I172" i="21"/>
  <c r="I79" i="21"/>
  <c r="F78" i="21"/>
  <c r="G78" i="21" s="1"/>
  <c r="Q22" i="2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D251" i="20"/>
  <c r="H251" i="20" s="1"/>
  <c r="I251" i="20" s="1"/>
  <c r="J251" i="20" s="1"/>
  <c r="A959" i="22"/>
  <c r="A952" i="22"/>
  <c r="A1053" i="22"/>
  <c r="A1060" i="22"/>
  <c r="P653" i="22"/>
  <c r="AH653" i="22" s="1"/>
  <c r="I706" i="22"/>
  <c r="D109" i="20"/>
  <c r="H109" i="20" s="1"/>
  <c r="I109" i="20" s="1"/>
  <c r="J109" i="20" s="1"/>
  <c r="G77" i="33"/>
  <c r="P870" i="22"/>
  <c r="AH870" i="22" s="1"/>
  <c r="AH871" i="22"/>
  <c r="A640" i="22"/>
  <c r="X708" i="22"/>
  <c r="P713" i="22" s="1"/>
  <c r="X713" i="22" s="1"/>
  <c r="A633" i="22"/>
  <c r="W292" i="37"/>
  <c r="T292" i="37"/>
  <c r="X292" i="37" s="1"/>
  <c r="W8" i="37"/>
  <c r="T8" i="37"/>
  <c r="X8" i="37" s="1"/>
  <c r="A858" i="22"/>
  <c r="A851" i="22"/>
  <c r="N158" i="3"/>
  <c r="N164" i="3"/>
  <c r="N168" i="3"/>
  <c r="M168" i="3"/>
  <c r="N157" i="3"/>
  <c r="M155" i="3"/>
  <c r="N150" i="3"/>
  <c r="N203" i="3"/>
  <c r="L166" i="3"/>
  <c r="N154" i="3"/>
  <c r="N171" i="3"/>
  <c r="N145" i="3"/>
  <c r="L159" i="3"/>
  <c r="N155" i="3"/>
  <c r="M146" i="3"/>
  <c r="M171" i="3"/>
  <c r="M152" i="3"/>
  <c r="M157" i="3"/>
  <c r="L154" i="3"/>
  <c r="M149" i="3"/>
  <c r="N170" i="3"/>
  <c r="N162" i="3"/>
  <c r="N161" i="3"/>
  <c r="M159" i="3"/>
  <c r="N148" i="3"/>
  <c r="N159" i="3"/>
  <c r="L172" i="3"/>
  <c r="M148" i="3"/>
  <c r="M145" i="3"/>
  <c r="N144" i="3"/>
  <c r="M169" i="3"/>
  <c r="M158" i="3"/>
  <c r="L164" i="3"/>
  <c r="N147" i="3"/>
  <c r="M147" i="3"/>
  <c r="M160" i="3"/>
  <c r="L160" i="3"/>
  <c r="L203" i="3"/>
  <c r="M167" i="3"/>
  <c r="M165" i="3"/>
  <c r="N166" i="3"/>
  <c r="L149" i="3"/>
  <c r="L162" i="3"/>
  <c r="M161" i="3"/>
  <c r="N151" i="3"/>
  <c r="M162" i="3"/>
  <c r="L145" i="3"/>
  <c r="N160" i="3"/>
  <c r="N156" i="3"/>
  <c r="M170" i="3"/>
  <c r="L147" i="3"/>
  <c r="M163" i="3"/>
  <c r="M153" i="3"/>
  <c r="L158" i="3"/>
  <c r="M172" i="3"/>
  <c r="N153" i="3"/>
  <c r="M144" i="3"/>
  <c r="L169" i="3"/>
  <c r="L156" i="3"/>
  <c r="L165" i="3"/>
  <c r="M203" i="3"/>
  <c r="M150" i="3"/>
  <c r="L170" i="3"/>
  <c r="L167" i="3"/>
  <c r="L155" i="3"/>
  <c r="L146" i="3"/>
  <c r="N149" i="3"/>
  <c r="N163" i="3"/>
  <c r="L163" i="3"/>
  <c r="N152" i="3"/>
  <c r="N169" i="3"/>
  <c r="L153" i="3"/>
  <c r="L144" i="3"/>
  <c r="N167" i="3"/>
  <c r="N172" i="3"/>
  <c r="L152" i="3"/>
  <c r="M166" i="3"/>
  <c r="M154" i="3"/>
  <c r="L151" i="3"/>
  <c r="L157" i="3"/>
  <c r="L168" i="3"/>
  <c r="N165" i="3"/>
  <c r="L161" i="3"/>
  <c r="M156" i="3"/>
  <c r="L171" i="3"/>
  <c r="M151" i="3"/>
  <c r="M164" i="3"/>
  <c r="L150" i="3"/>
  <c r="L148" i="3"/>
  <c r="N146" i="3"/>
  <c r="AH955" i="22"/>
  <c r="H358" i="37"/>
  <c r="D393" i="37"/>
  <c r="H393" i="37" s="1"/>
  <c r="I393" i="37" s="1"/>
  <c r="J393" i="37" s="1"/>
  <c r="AH854" i="22"/>
  <c r="H216" i="37"/>
  <c r="D251" i="37"/>
  <c r="H251" i="37" s="1"/>
  <c r="I251" i="37" s="1"/>
  <c r="J251" i="37" s="1"/>
  <c r="T150" i="37"/>
  <c r="X150" i="37" s="1"/>
  <c r="W150" i="37"/>
  <c r="L234" i="3"/>
  <c r="L230" i="3"/>
  <c r="L222" i="3"/>
  <c r="L218" i="3"/>
  <c r="L224" i="3"/>
  <c r="L238" i="3"/>
  <c r="L227" i="3"/>
  <c r="N225" i="3"/>
  <c r="L228" i="3"/>
  <c r="M228" i="3"/>
  <c r="L233" i="3"/>
  <c r="N211" i="3"/>
  <c r="L213" i="3"/>
  <c r="M269" i="3"/>
  <c r="N226" i="3"/>
  <c r="M236" i="3"/>
  <c r="M221" i="3"/>
  <c r="N218" i="3"/>
  <c r="N222" i="3"/>
  <c r="M215" i="3"/>
  <c r="M227" i="3"/>
  <c r="N229" i="3"/>
  <c r="M216" i="3"/>
  <c r="M210" i="3"/>
  <c r="L220" i="3"/>
  <c r="M211" i="3"/>
  <c r="M231" i="3"/>
  <c r="N216" i="3"/>
  <c r="N220" i="3"/>
  <c r="M226" i="3"/>
  <c r="L215" i="3"/>
  <c r="L214" i="3"/>
  <c r="L216" i="3"/>
  <c r="M212" i="3"/>
  <c r="N235" i="3"/>
  <c r="N217" i="3"/>
  <c r="L217" i="3"/>
  <c r="N221" i="3"/>
  <c r="L219" i="3"/>
  <c r="N213" i="3"/>
  <c r="L225" i="3"/>
  <c r="M237" i="3"/>
  <c r="M238" i="3"/>
  <c r="M222" i="3"/>
  <c r="N234" i="3"/>
  <c r="M235" i="3"/>
  <c r="N232" i="3"/>
  <c r="M225" i="3"/>
  <c r="N238" i="3"/>
  <c r="N228" i="3"/>
  <c r="M230" i="3"/>
  <c r="N214" i="3"/>
  <c r="N236" i="3"/>
  <c r="L226" i="3"/>
  <c r="L237" i="3"/>
  <c r="L235" i="3"/>
  <c r="N231" i="3"/>
  <c r="N223" i="3"/>
  <c r="M223" i="3"/>
  <c r="N224" i="3"/>
  <c r="N210" i="3"/>
  <c r="L210" i="3"/>
  <c r="L223" i="3"/>
  <c r="L221" i="3"/>
  <c r="M232" i="3"/>
  <c r="M220" i="3"/>
  <c r="L269" i="3"/>
  <c r="M234" i="3"/>
  <c r="N212" i="3"/>
  <c r="I429" i="37"/>
  <c r="N215" i="3"/>
  <c r="L211" i="3"/>
  <c r="N269" i="3"/>
  <c r="N219" i="3"/>
  <c r="M218" i="3"/>
  <c r="M214" i="3"/>
  <c r="L229" i="3"/>
  <c r="N233" i="3"/>
  <c r="M229" i="3"/>
  <c r="M219" i="3"/>
  <c r="N237" i="3"/>
  <c r="L231" i="3"/>
  <c r="N227" i="3"/>
  <c r="M213" i="3"/>
  <c r="M224" i="3"/>
  <c r="M233" i="3"/>
  <c r="L236" i="3"/>
  <c r="M217" i="3"/>
  <c r="N230" i="3"/>
  <c r="L232" i="3"/>
  <c r="L212" i="3"/>
  <c r="AH636" i="22"/>
  <c r="H74" i="37"/>
  <c r="D109" i="37"/>
  <c r="H109" i="37" s="1"/>
  <c r="I109" i="37" s="1"/>
  <c r="J109" i="37" s="1"/>
  <c r="AH972" i="22"/>
  <c r="P971" i="22"/>
  <c r="AH971" i="22" s="1"/>
  <c r="T434" i="37"/>
  <c r="X434" i="37" s="1"/>
  <c r="W434" i="37"/>
  <c r="N16" i="3"/>
  <c r="N32" i="3"/>
  <c r="L18" i="3"/>
  <c r="L34" i="3"/>
  <c r="M29" i="3"/>
  <c r="M30" i="3"/>
  <c r="N24" i="3"/>
  <c r="N20" i="3"/>
  <c r="N36" i="3"/>
  <c r="L22" i="3"/>
  <c r="L38" i="3"/>
  <c r="M37" i="3"/>
  <c r="M38" i="3"/>
  <c r="N28" i="3"/>
  <c r="L30" i="3"/>
  <c r="M22" i="3"/>
  <c r="L26" i="3"/>
  <c r="N40" i="3"/>
  <c r="M13" i="3"/>
  <c r="L14" i="3"/>
  <c r="M21" i="3"/>
  <c r="N12" i="3"/>
  <c r="M14" i="3"/>
  <c r="M20" i="3"/>
  <c r="M19" i="3"/>
  <c r="L29" i="3"/>
  <c r="L13" i="3"/>
  <c r="N27" i="3"/>
  <c r="M71" i="3"/>
  <c r="L40" i="3"/>
  <c r="L24" i="3"/>
  <c r="N38" i="3"/>
  <c r="N22" i="3"/>
  <c r="M40" i="3"/>
  <c r="M39" i="3"/>
  <c r="L39" i="3"/>
  <c r="L23" i="3"/>
  <c r="N37" i="3"/>
  <c r="N21" i="3"/>
  <c r="M12" i="3"/>
  <c r="L71" i="3"/>
  <c r="L25" i="3"/>
  <c r="N39" i="3"/>
  <c r="N23" i="3"/>
  <c r="M34" i="3"/>
  <c r="M33" i="3"/>
  <c r="L36" i="3"/>
  <c r="L20" i="3"/>
  <c r="N34" i="3"/>
  <c r="N18" i="3"/>
  <c r="M32" i="3"/>
  <c r="M31" i="3"/>
  <c r="L35" i="3"/>
  <c r="L19" i="3"/>
  <c r="N33" i="3"/>
  <c r="N17" i="3"/>
  <c r="M36" i="3"/>
  <c r="M35" i="3"/>
  <c r="L37" i="3"/>
  <c r="L21" i="3"/>
  <c r="N35" i="3"/>
  <c r="N19" i="3"/>
  <c r="M26" i="3"/>
  <c r="M25" i="3"/>
  <c r="L32" i="3"/>
  <c r="L16" i="3"/>
  <c r="N30" i="3"/>
  <c r="N14" i="3"/>
  <c r="M24" i="3"/>
  <c r="M23" i="3"/>
  <c r="L31" i="3"/>
  <c r="L15" i="3"/>
  <c r="N29" i="3"/>
  <c r="N13" i="3"/>
  <c r="M28" i="3"/>
  <c r="M27" i="3"/>
  <c r="L33" i="3"/>
  <c r="L17" i="3"/>
  <c r="N31" i="3"/>
  <c r="N15" i="3"/>
  <c r="M18" i="3"/>
  <c r="M17" i="3"/>
  <c r="L28" i="3"/>
  <c r="L12" i="3"/>
  <c r="N26" i="3"/>
  <c r="M16" i="3"/>
  <c r="M15" i="3"/>
  <c r="L27" i="3"/>
  <c r="N71" i="3"/>
  <c r="N25" i="3"/>
  <c r="M80" i="3"/>
  <c r="M84" i="3"/>
  <c r="M88" i="3"/>
  <c r="M92" i="3"/>
  <c r="M96" i="3"/>
  <c r="M100" i="3"/>
  <c r="M104" i="3"/>
  <c r="N78" i="3"/>
  <c r="N82" i="3"/>
  <c r="N86" i="3"/>
  <c r="N90" i="3"/>
  <c r="N94" i="3"/>
  <c r="N98" i="3"/>
  <c r="N102" i="3"/>
  <c r="N106" i="3"/>
  <c r="L86" i="3"/>
  <c r="L79" i="3"/>
  <c r="L87" i="3"/>
  <c r="L95" i="3"/>
  <c r="L103" i="3"/>
  <c r="L84" i="3"/>
  <c r="L104" i="3"/>
  <c r="M81" i="3"/>
  <c r="M85" i="3"/>
  <c r="M89" i="3"/>
  <c r="M93" i="3"/>
  <c r="M97" i="3"/>
  <c r="M101" i="3"/>
  <c r="M105" i="3"/>
  <c r="N79" i="3"/>
  <c r="N83" i="3"/>
  <c r="N87" i="3"/>
  <c r="N91" i="3"/>
  <c r="N95" i="3"/>
  <c r="N99" i="3"/>
  <c r="N103" i="3"/>
  <c r="N137" i="3"/>
  <c r="L92" i="3"/>
  <c r="L81" i="3"/>
  <c r="L89" i="3"/>
  <c r="L97" i="3"/>
  <c r="L105" i="3"/>
  <c r="L90" i="3"/>
  <c r="L88" i="3"/>
  <c r="M83" i="3"/>
  <c r="M91" i="3"/>
  <c r="M99" i="3"/>
  <c r="M137" i="3"/>
  <c r="N85" i="3"/>
  <c r="N93" i="3"/>
  <c r="N101" i="3"/>
  <c r="L82" i="3"/>
  <c r="L85" i="3"/>
  <c r="L101" i="3"/>
  <c r="L98" i="3"/>
  <c r="M87" i="3"/>
  <c r="M103" i="3"/>
  <c r="N89" i="3"/>
  <c r="N105" i="3"/>
  <c r="L80" i="3"/>
  <c r="M82" i="3"/>
  <c r="M98" i="3"/>
  <c r="M106" i="3"/>
  <c r="N92" i="3"/>
  <c r="L78" i="3"/>
  <c r="L99" i="3"/>
  <c r="M78" i="3"/>
  <c r="M86" i="3"/>
  <c r="M94" i="3"/>
  <c r="M102" i="3"/>
  <c r="N80" i="3"/>
  <c r="N88" i="3"/>
  <c r="N96" i="3"/>
  <c r="N104" i="3"/>
  <c r="L96" i="3"/>
  <c r="L91" i="3"/>
  <c r="L137" i="3"/>
  <c r="L100" i="3"/>
  <c r="M79" i="3"/>
  <c r="M95" i="3"/>
  <c r="N81" i="3"/>
  <c r="N97" i="3"/>
  <c r="L102" i="3"/>
  <c r="L93" i="3"/>
  <c r="L106" i="3"/>
  <c r="M90" i="3"/>
  <c r="N84" i="3"/>
  <c r="N100" i="3"/>
  <c r="L83" i="3"/>
  <c r="L94" i="3"/>
  <c r="AH1056" i="22"/>
  <c r="H500" i="37"/>
  <c r="D535" i="37"/>
  <c r="H535" i="37" s="1"/>
  <c r="I535" i="37" s="1"/>
  <c r="J535" i="37" s="1"/>
  <c r="U651" i="22"/>
  <c r="AM651" i="22" s="1"/>
  <c r="AH1073" i="22"/>
  <c r="P1072" i="22"/>
  <c r="AH1072" i="22" s="1"/>
  <c r="I74" i="20"/>
  <c r="J74" i="20" s="1"/>
  <c r="K74" i="20" s="1"/>
  <c r="L74" i="20" s="1"/>
  <c r="M74" i="20" s="1"/>
  <c r="N74" i="20" s="1"/>
  <c r="O74" i="20" s="1"/>
  <c r="P74" i="20" s="1"/>
  <c r="Q74" i="20" s="1"/>
  <c r="R74" i="20" s="1"/>
  <c r="V74" i="20" s="1"/>
  <c r="E109" i="20"/>
  <c r="I358" i="20"/>
  <c r="J358" i="20" s="1"/>
  <c r="K358" i="20" s="1"/>
  <c r="L358" i="20" s="1"/>
  <c r="M358" i="20" s="1"/>
  <c r="N358" i="20" s="1"/>
  <c r="O358" i="20" s="1"/>
  <c r="P358" i="20" s="1"/>
  <c r="Q358" i="20" s="1"/>
  <c r="R358" i="20" s="1"/>
  <c r="V358" i="20" s="1"/>
  <c r="E393" i="20"/>
  <c r="E251" i="20"/>
  <c r="I216" i="20"/>
  <c r="J216" i="20" s="1"/>
  <c r="K216" i="20" s="1"/>
  <c r="L216" i="20" s="1"/>
  <c r="M216" i="20" s="1"/>
  <c r="N216" i="20" s="1"/>
  <c r="O216" i="20" s="1"/>
  <c r="P216" i="20" s="1"/>
  <c r="Q216" i="20" s="1"/>
  <c r="R216" i="20" s="1"/>
  <c r="V216" i="20" s="1"/>
  <c r="E535" i="20"/>
  <c r="I500" i="20"/>
  <c r="J500" i="20" s="1"/>
  <c r="K500" i="20" s="1"/>
  <c r="L500" i="20" s="1"/>
  <c r="M500" i="20" s="1"/>
  <c r="N500" i="20" s="1"/>
  <c r="O500" i="20" s="1"/>
  <c r="P500" i="20" s="1"/>
  <c r="Q500" i="20" s="1"/>
  <c r="R500" i="20" s="1"/>
  <c r="V500" i="20" s="1"/>
  <c r="G297" i="21"/>
  <c r="F297" i="21"/>
  <c r="AA301" i="21" s="1"/>
  <c r="AA302" i="21" s="1"/>
  <c r="AA303" i="21" s="1"/>
  <c r="AA304" i="21" s="1"/>
  <c r="AA305" i="21" s="1"/>
  <c r="AA306" i="21" s="1"/>
  <c r="AA307" i="21" s="1"/>
  <c r="AA308" i="21" s="1"/>
  <c r="AA309" i="21" s="1"/>
  <c r="AA310" i="21" s="1"/>
  <c r="AA311" i="21" s="1"/>
  <c r="AA312" i="21" s="1"/>
  <c r="AA313" i="21" s="1"/>
  <c r="AA314" i="21" s="1"/>
  <c r="AA315" i="21" s="1"/>
  <c r="AA316" i="21" s="1"/>
  <c r="AA317" i="21" s="1"/>
  <c r="AA318" i="21" s="1"/>
  <c r="AA319" i="21" s="1"/>
  <c r="AA320" i="21" s="1"/>
  <c r="AA321" i="21" s="1"/>
  <c r="AA322" i="21" s="1"/>
  <c r="AA323" i="21" s="1"/>
  <c r="AA324" i="21" s="1"/>
  <c r="AA325" i="21" s="1"/>
  <c r="AA326" i="21" s="1"/>
  <c r="AA327" i="21" s="1"/>
  <c r="AA328" i="21" s="1"/>
  <c r="AA329" i="21" s="1"/>
  <c r="E297" i="21"/>
  <c r="Z301" i="21" s="1"/>
  <c r="Z302" i="21" s="1"/>
  <c r="Z303" i="21" s="1"/>
  <c r="Z304" i="21" s="1"/>
  <c r="Z305" i="21" s="1"/>
  <c r="Z306" i="21" s="1"/>
  <c r="Z307" i="21" s="1"/>
  <c r="Z308" i="21" s="1"/>
  <c r="Z309" i="21" s="1"/>
  <c r="Z310" i="21" s="1"/>
  <c r="Z311" i="21" s="1"/>
  <c r="Z312" i="21" s="1"/>
  <c r="Z313" i="21" s="1"/>
  <c r="Z314" i="21" s="1"/>
  <c r="Z315" i="21" s="1"/>
  <c r="Z316" i="21" s="1"/>
  <c r="Z317" i="21" s="1"/>
  <c r="Z318" i="21" s="1"/>
  <c r="Z319" i="21" s="1"/>
  <c r="Z320" i="21" s="1"/>
  <c r="Z321" i="21" s="1"/>
  <c r="Z322" i="21" s="1"/>
  <c r="Z323" i="21" s="1"/>
  <c r="Z324" i="21" s="1"/>
  <c r="Z325" i="21" s="1"/>
  <c r="Z326" i="21" s="1"/>
  <c r="Z327" i="21" s="1"/>
  <c r="Z328" i="21" s="1"/>
  <c r="Z329" i="21" s="1"/>
  <c r="D297" i="21"/>
  <c r="J297" i="21" s="1"/>
  <c r="P301" i="21" s="1"/>
  <c r="P302" i="21" s="1"/>
  <c r="P303" i="21" s="1"/>
  <c r="P304" i="21" s="1"/>
  <c r="P305" i="21" s="1"/>
  <c r="P306" i="21" s="1"/>
  <c r="P307" i="21" s="1"/>
  <c r="P308" i="21" s="1"/>
  <c r="P309" i="21" s="1"/>
  <c r="P310" i="21" s="1"/>
  <c r="P311" i="21" s="1"/>
  <c r="P312" i="21" s="1"/>
  <c r="P313" i="21" s="1"/>
  <c r="P314" i="21" s="1"/>
  <c r="P315" i="21" s="1"/>
  <c r="P316" i="21" s="1"/>
  <c r="P317" i="21" s="1"/>
  <c r="P318" i="21" s="1"/>
  <c r="P319" i="21" s="1"/>
  <c r="P320" i="21" s="1"/>
  <c r="P321" i="21" s="1"/>
  <c r="P322" i="21" s="1"/>
  <c r="P323" i="21" s="1"/>
  <c r="P324" i="21" s="1"/>
  <c r="P325" i="21" s="1"/>
  <c r="P326" i="21" s="1"/>
  <c r="P327" i="21" s="1"/>
  <c r="P328" i="21" s="1"/>
  <c r="P329" i="21" s="1"/>
  <c r="G296" i="21"/>
  <c r="F296" i="21"/>
  <c r="Y301" i="21" s="1"/>
  <c r="Y302" i="21" s="1"/>
  <c r="Y303" i="21" s="1"/>
  <c r="Y304" i="21" s="1"/>
  <c r="Y305" i="21" s="1"/>
  <c r="Y306" i="21" s="1"/>
  <c r="Y307" i="21" s="1"/>
  <c r="Y308" i="21" s="1"/>
  <c r="Y309" i="21" s="1"/>
  <c r="Y310" i="21" s="1"/>
  <c r="Y311" i="21" s="1"/>
  <c r="Y312" i="21" s="1"/>
  <c r="Y313" i="21" s="1"/>
  <c r="Y314" i="21" s="1"/>
  <c r="Y315" i="21" s="1"/>
  <c r="Y316" i="21" s="1"/>
  <c r="Y317" i="21" s="1"/>
  <c r="Y318" i="21" s="1"/>
  <c r="Y319" i="21" s="1"/>
  <c r="Y320" i="21" s="1"/>
  <c r="Y321" i="21" s="1"/>
  <c r="Y322" i="21" s="1"/>
  <c r="Y323" i="21" s="1"/>
  <c r="Y324" i="21" s="1"/>
  <c r="Y325" i="21" s="1"/>
  <c r="Y326" i="21" s="1"/>
  <c r="Y327" i="21" s="1"/>
  <c r="Y328" i="21" s="1"/>
  <c r="Y329" i="21" s="1"/>
  <c r="E296" i="21"/>
  <c r="X301" i="21" s="1"/>
  <c r="X302" i="21" s="1"/>
  <c r="X303" i="21" s="1"/>
  <c r="X304" i="21" s="1"/>
  <c r="X305" i="21" s="1"/>
  <c r="X306" i="21" s="1"/>
  <c r="X307" i="21" s="1"/>
  <c r="X308" i="21" s="1"/>
  <c r="X309" i="21" s="1"/>
  <c r="X310" i="21" s="1"/>
  <c r="X311" i="21" s="1"/>
  <c r="X312" i="21" s="1"/>
  <c r="X313" i="21" s="1"/>
  <c r="X314" i="21" s="1"/>
  <c r="X315" i="21" s="1"/>
  <c r="X316" i="21" s="1"/>
  <c r="X317" i="21" s="1"/>
  <c r="X318" i="21" s="1"/>
  <c r="X319" i="21" s="1"/>
  <c r="X320" i="21" s="1"/>
  <c r="X321" i="21" s="1"/>
  <c r="X322" i="21" s="1"/>
  <c r="X323" i="21" s="1"/>
  <c r="X324" i="21" s="1"/>
  <c r="X325" i="21" s="1"/>
  <c r="X326" i="21" s="1"/>
  <c r="X327" i="21" s="1"/>
  <c r="X328" i="21" s="1"/>
  <c r="X329" i="21" s="1"/>
  <c r="D296" i="21"/>
  <c r="J296" i="21" s="1"/>
  <c r="N301" i="21" s="1"/>
  <c r="N302" i="21" s="1"/>
  <c r="N303" i="21" s="1"/>
  <c r="N304" i="21" s="1"/>
  <c r="N305" i="21" s="1"/>
  <c r="N306" i="21" s="1"/>
  <c r="N307" i="21" s="1"/>
  <c r="N308" i="21" s="1"/>
  <c r="N309" i="21" s="1"/>
  <c r="N310" i="21" s="1"/>
  <c r="N311" i="21" s="1"/>
  <c r="N312" i="21" s="1"/>
  <c r="N313" i="21" s="1"/>
  <c r="N314" i="21" s="1"/>
  <c r="N315" i="21" s="1"/>
  <c r="N316" i="21" s="1"/>
  <c r="N317" i="21" s="1"/>
  <c r="N318" i="21" s="1"/>
  <c r="N319" i="21" s="1"/>
  <c r="N320" i="21" s="1"/>
  <c r="N321" i="21" s="1"/>
  <c r="N322" i="21" s="1"/>
  <c r="N323" i="21" s="1"/>
  <c r="N324" i="21" s="1"/>
  <c r="N325" i="21" s="1"/>
  <c r="N326" i="21" s="1"/>
  <c r="N327" i="21" s="1"/>
  <c r="N328" i="21" s="1"/>
  <c r="N329" i="21" s="1"/>
  <c r="I294" i="21"/>
  <c r="H294" i="21"/>
  <c r="AO301" i="21" s="1"/>
  <c r="AO302" i="21" s="1"/>
  <c r="AO303" i="21" s="1"/>
  <c r="AO304" i="21" s="1"/>
  <c r="AO305" i="21" s="1"/>
  <c r="AO306" i="21" s="1"/>
  <c r="AO307" i="21" s="1"/>
  <c r="AO308" i="21" s="1"/>
  <c r="AO309" i="21" s="1"/>
  <c r="AO310" i="21" s="1"/>
  <c r="AO311" i="21" s="1"/>
  <c r="AO312" i="21" s="1"/>
  <c r="AO313" i="21" s="1"/>
  <c r="AO314" i="21" s="1"/>
  <c r="AO315" i="21" s="1"/>
  <c r="AO316" i="21" s="1"/>
  <c r="AO317" i="21" s="1"/>
  <c r="AO318" i="21" s="1"/>
  <c r="AO319" i="21" s="1"/>
  <c r="AO320" i="21" s="1"/>
  <c r="AO321" i="21" s="1"/>
  <c r="AO322" i="21" s="1"/>
  <c r="AO323" i="21" s="1"/>
  <c r="AO324" i="21" s="1"/>
  <c r="AO325" i="21" s="1"/>
  <c r="AO326" i="21" s="1"/>
  <c r="AO327" i="21" s="1"/>
  <c r="AO328" i="21" s="1"/>
  <c r="AO329" i="21" s="1"/>
  <c r="G294" i="21"/>
  <c r="AN301" i="21" s="1"/>
  <c r="F294" i="21"/>
  <c r="E294" i="21"/>
  <c r="D294" i="21"/>
  <c r="J294" i="21" s="1"/>
  <c r="G204" i="21"/>
  <c r="F204" i="21"/>
  <c r="AA208" i="21" s="1"/>
  <c r="AA209" i="21" s="1"/>
  <c r="AA210" i="21" s="1"/>
  <c r="AA211" i="21" s="1"/>
  <c r="AA212" i="21" s="1"/>
  <c r="AA213" i="21" s="1"/>
  <c r="AA214" i="21" s="1"/>
  <c r="AA215" i="21" s="1"/>
  <c r="AA216" i="21" s="1"/>
  <c r="AA217" i="21" s="1"/>
  <c r="AA218" i="21" s="1"/>
  <c r="AA219" i="21" s="1"/>
  <c r="AA220" i="21" s="1"/>
  <c r="AA221" i="21" s="1"/>
  <c r="AA222" i="21" s="1"/>
  <c r="AA223" i="21" s="1"/>
  <c r="AA224" i="21" s="1"/>
  <c r="AA225" i="21" s="1"/>
  <c r="AA226" i="21" s="1"/>
  <c r="AA227" i="21" s="1"/>
  <c r="AA228" i="21" s="1"/>
  <c r="AA229" i="21" s="1"/>
  <c r="AA230" i="21" s="1"/>
  <c r="AA231" i="21" s="1"/>
  <c r="AA232" i="21" s="1"/>
  <c r="AA233" i="21" s="1"/>
  <c r="AA234" i="21" s="1"/>
  <c r="AA235" i="21" s="1"/>
  <c r="AA236" i="21" s="1"/>
  <c r="E204" i="21"/>
  <c r="Z208" i="21" s="1"/>
  <c r="Z209" i="21" s="1"/>
  <c r="Z210" i="21" s="1"/>
  <c r="Z211" i="21" s="1"/>
  <c r="Z212" i="21" s="1"/>
  <c r="Z213" i="21" s="1"/>
  <c r="Z214" i="21" s="1"/>
  <c r="Z215" i="21" s="1"/>
  <c r="Z216" i="21" s="1"/>
  <c r="Z217" i="21" s="1"/>
  <c r="Z218" i="21" s="1"/>
  <c r="Z219" i="21" s="1"/>
  <c r="Z220" i="21" s="1"/>
  <c r="Z221" i="21" s="1"/>
  <c r="Z222" i="21" s="1"/>
  <c r="Z223" i="21" s="1"/>
  <c r="Z224" i="21" s="1"/>
  <c r="Z225" i="21" s="1"/>
  <c r="Z226" i="21" s="1"/>
  <c r="Z227" i="21" s="1"/>
  <c r="Z228" i="21" s="1"/>
  <c r="Z229" i="21" s="1"/>
  <c r="Z230" i="21" s="1"/>
  <c r="Z231" i="21" s="1"/>
  <c r="Z232" i="21" s="1"/>
  <c r="Z233" i="21" s="1"/>
  <c r="Z234" i="21" s="1"/>
  <c r="Z235" i="21" s="1"/>
  <c r="Z236" i="21" s="1"/>
  <c r="D204" i="21"/>
  <c r="J204" i="21" s="1"/>
  <c r="P208" i="21" s="1"/>
  <c r="P209" i="21" s="1"/>
  <c r="P210" i="21" s="1"/>
  <c r="P211" i="21" s="1"/>
  <c r="P212" i="21" s="1"/>
  <c r="P213" i="21" s="1"/>
  <c r="P214" i="21" s="1"/>
  <c r="P215" i="21" s="1"/>
  <c r="P216" i="21" s="1"/>
  <c r="P217" i="21" s="1"/>
  <c r="P218" i="21" s="1"/>
  <c r="P219" i="21" s="1"/>
  <c r="P220" i="21" s="1"/>
  <c r="P221" i="21" s="1"/>
  <c r="P222" i="21" s="1"/>
  <c r="P223" i="21" s="1"/>
  <c r="P224" i="21" s="1"/>
  <c r="P225" i="21" s="1"/>
  <c r="P226" i="21" s="1"/>
  <c r="P227" i="21" s="1"/>
  <c r="P228" i="21" s="1"/>
  <c r="P229" i="21" s="1"/>
  <c r="P230" i="21" s="1"/>
  <c r="P231" i="21" s="1"/>
  <c r="P232" i="21" s="1"/>
  <c r="P233" i="21" s="1"/>
  <c r="P234" i="21" s="1"/>
  <c r="P235" i="21" s="1"/>
  <c r="P236" i="21" s="1"/>
  <c r="G203" i="21"/>
  <c r="F203" i="21"/>
  <c r="Y208" i="21" s="1"/>
  <c r="Y209" i="21" s="1"/>
  <c r="Y210" i="21" s="1"/>
  <c r="Y211" i="21" s="1"/>
  <c r="Y212" i="21" s="1"/>
  <c r="Y213" i="21" s="1"/>
  <c r="Y214" i="21" s="1"/>
  <c r="Y215" i="21" s="1"/>
  <c r="Y216" i="21" s="1"/>
  <c r="Y217" i="21" s="1"/>
  <c r="Y218" i="21" s="1"/>
  <c r="Y219" i="21" s="1"/>
  <c r="Y220" i="21" s="1"/>
  <c r="Y221" i="21" s="1"/>
  <c r="Y222" i="21" s="1"/>
  <c r="Y223" i="21" s="1"/>
  <c r="Y224" i="21" s="1"/>
  <c r="Y225" i="21" s="1"/>
  <c r="Y226" i="21" s="1"/>
  <c r="Y227" i="21" s="1"/>
  <c r="Y228" i="21" s="1"/>
  <c r="Y229" i="21" s="1"/>
  <c r="Y230" i="21" s="1"/>
  <c r="Y231" i="21" s="1"/>
  <c r="Y232" i="21" s="1"/>
  <c r="Y233" i="21" s="1"/>
  <c r="Y234" i="21" s="1"/>
  <c r="Y235" i="21" s="1"/>
  <c r="Y236" i="21" s="1"/>
  <c r="E203" i="21"/>
  <c r="X208" i="21" s="1"/>
  <c r="X209" i="21" s="1"/>
  <c r="X210" i="21" s="1"/>
  <c r="X211" i="21" s="1"/>
  <c r="X212" i="21" s="1"/>
  <c r="X213" i="21" s="1"/>
  <c r="X214" i="21" s="1"/>
  <c r="X215" i="21" s="1"/>
  <c r="X216" i="21" s="1"/>
  <c r="X217" i="21" s="1"/>
  <c r="X218" i="21" s="1"/>
  <c r="X219" i="21" s="1"/>
  <c r="X220" i="21" s="1"/>
  <c r="X221" i="21" s="1"/>
  <c r="X222" i="21" s="1"/>
  <c r="X223" i="21" s="1"/>
  <c r="X224" i="21" s="1"/>
  <c r="X225" i="21" s="1"/>
  <c r="X226" i="21" s="1"/>
  <c r="X227" i="21" s="1"/>
  <c r="X228" i="21" s="1"/>
  <c r="X229" i="21" s="1"/>
  <c r="X230" i="21" s="1"/>
  <c r="X231" i="21" s="1"/>
  <c r="X232" i="21" s="1"/>
  <c r="X233" i="21" s="1"/>
  <c r="X234" i="21" s="1"/>
  <c r="X235" i="21" s="1"/>
  <c r="X236" i="21" s="1"/>
  <c r="D203" i="21"/>
  <c r="J203" i="21" s="1"/>
  <c r="N208" i="21" s="1"/>
  <c r="N209" i="21" s="1"/>
  <c r="N210" i="21" s="1"/>
  <c r="N211" i="21" s="1"/>
  <c r="N212" i="21" s="1"/>
  <c r="N213" i="21" s="1"/>
  <c r="N214" i="21" s="1"/>
  <c r="N215" i="21" s="1"/>
  <c r="N216" i="21" s="1"/>
  <c r="N217" i="21" s="1"/>
  <c r="N218" i="21" s="1"/>
  <c r="N219" i="21" s="1"/>
  <c r="N220" i="21" s="1"/>
  <c r="N221" i="21" s="1"/>
  <c r="N222" i="21" s="1"/>
  <c r="N223" i="21" s="1"/>
  <c r="N224" i="21" s="1"/>
  <c r="N225" i="21" s="1"/>
  <c r="N226" i="21" s="1"/>
  <c r="N227" i="21" s="1"/>
  <c r="N228" i="21" s="1"/>
  <c r="N229" i="21" s="1"/>
  <c r="N230" i="21" s="1"/>
  <c r="N231" i="21" s="1"/>
  <c r="N232" i="21" s="1"/>
  <c r="N233" i="21" s="1"/>
  <c r="N234" i="21" s="1"/>
  <c r="N235" i="21" s="1"/>
  <c r="N236" i="21" s="1"/>
  <c r="I201" i="21"/>
  <c r="H201" i="21"/>
  <c r="AO208" i="21" s="1"/>
  <c r="AO209" i="21" s="1"/>
  <c r="AO210" i="21" s="1"/>
  <c r="AO211" i="21" s="1"/>
  <c r="AO212" i="21" s="1"/>
  <c r="AO213" i="21" s="1"/>
  <c r="AO214" i="21" s="1"/>
  <c r="AO215" i="21" s="1"/>
  <c r="AO216" i="21" s="1"/>
  <c r="AO217" i="21" s="1"/>
  <c r="AO218" i="21" s="1"/>
  <c r="AO219" i="21" s="1"/>
  <c r="AO220" i="21" s="1"/>
  <c r="AO221" i="21" s="1"/>
  <c r="AO222" i="21" s="1"/>
  <c r="AO223" i="21" s="1"/>
  <c r="AO224" i="21" s="1"/>
  <c r="AO225" i="21" s="1"/>
  <c r="AO226" i="21" s="1"/>
  <c r="AO227" i="21" s="1"/>
  <c r="AO228" i="21" s="1"/>
  <c r="AO229" i="21" s="1"/>
  <c r="AO230" i="21" s="1"/>
  <c r="AO231" i="21" s="1"/>
  <c r="AO232" i="21" s="1"/>
  <c r="AO233" i="21" s="1"/>
  <c r="AO234" i="21" s="1"/>
  <c r="AO235" i="21" s="1"/>
  <c r="AO236" i="21" s="1"/>
  <c r="G201" i="21"/>
  <c r="AN208" i="21" s="1"/>
  <c r="F201" i="21"/>
  <c r="E201" i="21"/>
  <c r="D201" i="21"/>
  <c r="J201" i="21" s="1"/>
  <c r="G111" i="21"/>
  <c r="F111" i="21"/>
  <c r="AA115" i="21" s="1"/>
  <c r="AA116" i="21" s="1"/>
  <c r="AA117" i="21" s="1"/>
  <c r="AA118" i="21" s="1"/>
  <c r="AA119" i="21" s="1"/>
  <c r="AA120" i="21" s="1"/>
  <c r="AA121" i="21" s="1"/>
  <c r="AA122" i="21" s="1"/>
  <c r="AA123" i="21" s="1"/>
  <c r="AA124" i="21" s="1"/>
  <c r="AA125" i="21" s="1"/>
  <c r="AA126" i="21" s="1"/>
  <c r="AA127" i="21" s="1"/>
  <c r="AA128" i="21" s="1"/>
  <c r="AA129" i="21" s="1"/>
  <c r="AA130" i="21" s="1"/>
  <c r="AA131" i="21" s="1"/>
  <c r="AA132" i="21" s="1"/>
  <c r="AA133" i="21" s="1"/>
  <c r="AA134" i="21" s="1"/>
  <c r="AA135" i="21" s="1"/>
  <c r="AA136" i="21" s="1"/>
  <c r="AA137" i="21" s="1"/>
  <c r="AA138" i="21" s="1"/>
  <c r="AA139" i="21" s="1"/>
  <c r="AA140" i="21" s="1"/>
  <c r="AA141" i="21" s="1"/>
  <c r="AA142" i="21" s="1"/>
  <c r="AA143" i="21" s="1"/>
  <c r="E111" i="21"/>
  <c r="Z115" i="21" s="1"/>
  <c r="Z116" i="21" s="1"/>
  <c r="Z117" i="21" s="1"/>
  <c r="Z118" i="21" s="1"/>
  <c r="Z119" i="21" s="1"/>
  <c r="Z120" i="21" s="1"/>
  <c r="Z121" i="21" s="1"/>
  <c r="Z122" i="21" s="1"/>
  <c r="Z123" i="21" s="1"/>
  <c r="Z124" i="21" s="1"/>
  <c r="Z125" i="21" s="1"/>
  <c r="Z126" i="21" s="1"/>
  <c r="Z127" i="21" s="1"/>
  <c r="Z128" i="21" s="1"/>
  <c r="Z129" i="21" s="1"/>
  <c r="Z130" i="21" s="1"/>
  <c r="Z131" i="21" s="1"/>
  <c r="Z132" i="21" s="1"/>
  <c r="Z133" i="21" s="1"/>
  <c r="Z134" i="21" s="1"/>
  <c r="Z135" i="21" s="1"/>
  <c r="Z136" i="21" s="1"/>
  <c r="Z137" i="21" s="1"/>
  <c r="Z138" i="21" s="1"/>
  <c r="Z139" i="21" s="1"/>
  <c r="Z140" i="21" s="1"/>
  <c r="Z141" i="21" s="1"/>
  <c r="Z142" i="21" s="1"/>
  <c r="Z143" i="21" s="1"/>
  <c r="D111" i="21"/>
  <c r="J111" i="21" s="1"/>
  <c r="P115" i="21" s="1"/>
  <c r="P116" i="21" s="1"/>
  <c r="P117" i="21" s="1"/>
  <c r="P118" i="21" s="1"/>
  <c r="P119" i="21" s="1"/>
  <c r="P120" i="21" s="1"/>
  <c r="P121" i="21" s="1"/>
  <c r="P122" i="21" s="1"/>
  <c r="P123" i="21" s="1"/>
  <c r="P124" i="21" s="1"/>
  <c r="P125" i="21" s="1"/>
  <c r="P126" i="21" s="1"/>
  <c r="P127" i="21" s="1"/>
  <c r="P128" i="21" s="1"/>
  <c r="P129" i="21" s="1"/>
  <c r="P130" i="21" s="1"/>
  <c r="P131" i="21" s="1"/>
  <c r="P132" i="21" s="1"/>
  <c r="P133" i="21" s="1"/>
  <c r="P134" i="21" s="1"/>
  <c r="P135" i="21" s="1"/>
  <c r="P136" i="21" s="1"/>
  <c r="P137" i="21" s="1"/>
  <c r="P138" i="21" s="1"/>
  <c r="P139" i="21" s="1"/>
  <c r="P140" i="21" s="1"/>
  <c r="P141" i="21" s="1"/>
  <c r="P142" i="21" s="1"/>
  <c r="P143" i="21" s="1"/>
  <c r="G110" i="21"/>
  <c r="F110" i="21"/>
  <c r="Y115" i="21" s="1"/>
  <c r="Y116" i="21" s="1"/>
  <c r="Y117" i="21" s="1"/>
  <c r="Y118" i="21" s="1"/>
  <c r="Y119" i="21" s="1"/>
  <c r="Y120" i="21" s="1"/>
  <c r="Y121" i="21" s="1"/>
  <c r="Y122" i="21" s="1"/>
  <c r="Y123" i="21" s="1"/>
  <c r="Y124" i="21" s="1"/>
  <c r="Y125" i="21" s="1"/>
  <c r="Y126" i="21" s="1"/>
  <c r="Y127" i="21" s="1"/>
  <c r="Y128" i="21" s="1"/>
  <c r="Y129" i="21" s="1"/>
  <c r="Y130" i="21" s="1"/>
  <c r="Y131" i="21" s="1"/>
  <c r="Y132" i="21" s="1"/>
  <c r="Y133" i="21" s="1"/>
  <c r="Y134" i="21" s="1"/>
  <c r="Y135" i="21" s="1"/>
  <c r="Y136" i="21" s="1"/>
  <c r="Y137" i="21" s="1"/>
  <c r="Y138" i="21" s="1"/>
  <c r="Y139" i="21" s="1"/>
  <c r="Y140" i="21" s="1"/>
  <c r="Y141" i="21" s="1"/>
  <c r="Y142" i="21" s="1"/>
  <c r="Y143" i="21" s="1"/>
  <c r="E110" i="21"/>
  <c r="X115" i="21" s="1"/>
  <c r="X116" i="21" s="1"/>
  <c r="X117" i="21" s="1"/>
  <c r="X118" i="21" s="1"/>
  <c r="X119" i="21" s="1"/>
  <c r="X120" i="21" s="1"/>
  <c r="X121" i="21" s="1"/>
  <c r="X122" i="21" s="1"/>
  <c r="X123" i="21" s="1"/>
  <c r="X124" i="21" s="1"/>
  <c r="X125" i="21" s="1"/>
  <c r="X126" i="21" s="1"/>
  <c r="X127" i="21" s="1"/>
  <c r="X128" i="21" s="1"/>
  <c r="X129" i="21" s="1"/>
  <c r="X130" i="21" s="1"/>
  <c r="X131" i="21" s="1"/>
  <c r="X132" i="21" s="1"/>
  <c r="X133" i="21" s="1"/>
  <c r="X134" i="21" s="1"/>
  <c r="X135" i="21" s="1"/>
  <c r="X136" i="21" s="1"/>
  <c r="X137" i="21" s="1"/>
  <c r="X138" i="21" s="1"/>
  <c r="X139" i="21" s="1"/>
  <c r="X140" i="21" s="1"/>
  <c r="X141" i="21" s="1"/>
  <c r="X142" i="21" s="1"/>
  <c r="X143" i="21" s="1"/>
  <c r="D110" i="21"/>
  <c r="J110" i="21" s="1"/>
  <c r="N115" i="21" s="1"/>
  <c r="N116" i="21" s="1"/>
  <c r="N117" i="21" s="1"/>
  <c r="N118" i="21" s="1"/>
  <c r="N119" i="21" s="1"/>
  <c r="N120" i="21" s="1"/>
  <c r="N121" i="21" s="1"/>
  <c r="N122" i="21" s="1"/>
  <c r="N123" i="21" s="1"/>
  <c r="N124" i="21" s="1"/>
  <c r="N125" i="21" s="1"/>
  <c r="N126" i="21" s="1"/>
  <c r="N127" i="21" s="1"/>
  <c r="N128" i="21" s="1"/>
  <c r="N129" i="21" s="1"/>
  <c r="N130" i="21" s="1"/>
  <c r="N131" i="21" s="1"/>
  <c r="N132" i="21" s="1"/>
  <c r="N133" i="21" s="1"/>
  <c r="N134" i="21" s="1"/>
  <c r="N135" i="21" s="1"/>
  <c r="N136" i="21" s="1"/>
  <c r="N137" i="21" s="1"/>
  <c r="N138" i="21" s="1"/>
  <c r="N139" i="21" s="1"/>
  <c r="N140" i="21" s="1"/>
  <c r="N141" i="21" s="1"/>
  <c r="N142" i="21" s="1"/>
  <c r="N143" i="21" s="1"/>
  <c r="I108" i="21"/>
  <c r="H108" i="21"/>
  <c r="AO115" i="21" s="1"/>
  <c r="AO116" i="21" s="1"/>
  <c r="AO117" i="21" s="1"/>
  <c r="AO118" i="21" s="1"/>
  <c r="AO119" i="21" s="1"/>
  <c r="AO120" i="21" s="1"/>
  <c r="AO121" i="21" s="1"/>
  <c r="AO122" i="21" s="1"/>
  <c r="AO123" i="21" s="1"/>
  <c r="AO124" i="21" s="1"/>
  <c r="AO125" i="21" s="1"/>
  <c r="AO126" i="21" s="1"/>
  <c r="AO127" i="21" s="1"/>
  <c r="AO128" i="21" s="1"/>
  <c r="AO129" i="21" s="1"/>
  <c r="AO130" i="21" s="1"/>
  <c r="AO131" i="21" s="1"/>
  <c r="AO132" i="21" s="1"/>
  <c r="AO133" i="21" s="1"/>
  <c r="AO134" i="21" s="1"/>
  <c r="AO135" i="21" s="1"/>
  <c r="AO136" i="21" s="1"/>
  <c r="AO137" i="21" s="1"/>
  <c r="AO138" i="21" s="1"/>
  <c r="AO139" i="21" s="1"/>
  <c r="AO140" i="21" s="1"/>
  <c r="AO141" i="21" s="1"/>
  <c r="AO142" i="21" s="1"/>
  <c r="AO143" i="21" s="1"/>
  <c r="G108" i="21"/>
  <c r="AN115" i="21" s="1"/>
  <c r="F108" i="21"/>
  <c r="E108" i="21"/>
  <c r="D108" i="21"/>
  <c r="J108" i="21" s="1"/>
  <c r="G18" i="21"/>
  <c r="F18" i="21"/>
  <c r="AA22" i="21" s="1"/>
  <c r="AA23" i="21" s="1"/>
  <c r="AA24" i="21" s="1"/>
  <c r="AA25" i="21" s="1"/>
  <c r="AA26" i="21" s="1"/>
  <c r="AA27" i="21" s="1"/>
  <c r="AA28" i="21" s="1"/>
  <c r="AA29" i="21" s="1"/>
  <c r="AA30" i="21" s="1"/>
  <c r="AA31" i="21" s="1"/>
  <c r="AA32" i="21" s="1"/>
  <c r="AA33" i="21" s="1"/>
  <c r="AA34" i="21" s="1"/>
  <c r="AA35" i="21" s="1"/>
  <c r="AA36" i="21" s="1"/>
  <c r="AA37" i="21" s="1"/>
  <c r="AA38" i="21" s="1"/>
  <c r="AA39" i="21" s="1"/>
  <c r="AA40" i="21" s="1"/>
  <c r="AA41" i="21" s="1"/>
  <c r="AA42" i="21" s="1"/>
  <c r="AA43" i="21" s="1"/>
  <c r="AA44" i="21" s="1"/>
  <c r="AA45" i="21" s="1"/>
  <c r="AA46" i="21" s="1"/>
  <c r="AA47" i="21" s="1"/>
  <c r="AA48" i="21" s="1"/>
  <c r="AA49" i="21" s="1"/>
  <c r="AA50" i="21" s="1"/>
  <c r="E18" i="2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D18" i="21"/>
  <c r="J18" i="21" s="1"/>
  <c r="G17" i="21"/>
  <c r="F17" i="2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E17" i="2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D17" i="21"/>
  <c r="J17" i="21" s="1"/>
  <c r="I15" i="21"/>
  <c r="H15" i="21"/>
  <c r="G15" i="21"/>
  <c r="K15" i="21"/>
  <c r="F15" i="21"/>
  <c r="E15" i="21"/>
  <c r="D15" i="21"/>
  <c r="J15" i="21" s="1"/>
  <c r="P652" i="22" l="1"/>
  <c r="AF695" i="22" s="1"/>
  <c r="N699" i="22" s="1"/>
  <c r="V699" i="22" s="1"/>
  <c r="N766" i="22" s="1"/>
  <c r="R773" i="22" s="1"/>
  <c r="K61" i="21"/>
  <c r="AD60" i="21"/>
  <c r="H60" i="21" s="1"/>
  <c r="AD220" i="21"/>
  <c r="K221" i="21"/>
  <c r="K340" i="21"/>
  <c r="AD339" i="21"/>
  <c r="H339" i="21" s="1"/>
  <c r="Y360" i="21"/>
  <c r="Y330" i="21"/>
  <c r="Y331" i="21" s="1"/>
  <c r="Y332" i="21" s="1"/>
  <c r="Y333" i="21" s="1"/>
  <c r="Y334" i="21" s="1"/>
  <c r="Y335" i="21" s="1"/>
  <c r="Y336" i="21" s="1"/>
  <c r="Y337" i="21" s="1"/>
  <c r="Y338" i="21" s="1"/>
  <c r="Y339" i="21" s="1"/>
  <c r="Y340" i="21" s="1"/>
  <c r="Y341" i="21" s="1"/>
  <c r="Y342" i="21" s="1"/>
  <c r="Y343" i="21" s="1"/>
  <c r="Y344" i="21" s="1"/>
  <c r="Y345" i="21" s="1"/>
  <c r="Y346" i="21" s="1"/>
  <c r="Y347" i="21" s="1"/>
  <c r="Y348" i="21" s="1"/>
  <c r="Y349" i="21" s="1"/>
  <c r="Y350" i="21" s="1"/>
  <c r="Y351" i="21" s="1"/>
  <c r="Y352" i="21" s="1"/>
  <c r="Y353" i="21" s="1"/>
  <c r="Y354" i="21" s="1"/>
  <c r="Y355" i="21" s="1"/>
  <c r="Y356" i="21" s="1"/>
  <c r="Y357" i="21" s="1"/>
  <c r="Y358" i="21" s="1"/>
  <c r="Y359" i="21" s="1"/>
  <c r="AO360" i="21"/>
  <c r="AO330" i="21"/>
  <c r="AO331" i="21" s="1"/>
  <c r="AO332" i="21" s="1"/>
  <c r="AO333" i="21" s="1"/>
  <c r="AO334" i="21" s="1"/>
  <c r="AO335" i="21" s="1"/>
  <c r="AO336" i="21" s="1"/>
  <c r="AO337" i="21" s="1"/>
  <c r="AO338" i="21" s="1"/>
  <c r="AO339" i="21" s="1"/>
  <c r="AO340" i="21" s="1"/>
  <c r="AO341" i="21" s="1"/>
  <c r="AO342" i="21" s="1"/>
  <c r="AO343" i="21" s="1"/>
  <c r="AO344" i="21" s="1"/>
  <c r="AO345" i="21" s="1"/>
  <c r="AO346" i="21" s="1"/>
  <c r="AO347" i="21" s="1"/>
  <c r="AO348" i="21" s="1"/>
  <c r="AO349" i="21" s="1"/>
  <c r="AO350" i="21" s="1"/>
  <c r="AO351" i="21" s="1"/>
  <c r="AO352" i="21" s="1"/>
  <c r="AO353" i="21" s="1"/>
  <c r="AO354" i="21" s="1"/>
  <c r="AO355" i="21" s="1"/>
  <c r="AO356" i="21" s="1"/>
  <c r="AO357" i="21" s="1"/>
  <c r="AO358" i="21" s="1"/>
  <c r="AO359" i="21" s="1"/>
  <c r="AA360" i="21"/>
  <c r="AA330" i="21"/>
  <c r="AA331" i="21" s="1"/>
  <c r="AA332" i="21" s="1"/>
  <c r="AA333" i="21" s="1"/>
  <c r="AA334" i="21" s="1"/>
  <c r="AA335" i="21" s="1"/>
  <c r="AA336" i="21" s="1"/>
  <c r="AA337" i="21" s="1"/>
  <c r="AA338" i="21" s="1"/>
  <c r="AA339" i="21" s="1"/>
  <c r="AA340" i="21" s="1"/>
  <c r="AA341" i="21" s="1"/>
  <c r="AA342" i="21" s="1"/>
  <c r="AA343" i="21" s="1"/>
  <c r="AA344" i="21" s="1"/>
  <c r="AA345" i="21" s="1"/>
  <c r="AA346" i="21" s="1"/>
  <c r="AA347" i="21" s="1"/>
  <c r="AA348" i="21" s="1"/>
  <c r="AA349" i="21" s="1"/>
  <c r="AA350" i="21" s="1"/>
  <c r="AA351" i="21" s="1"/>
  <c r="AA352" i="21" s="1"/>
  <c r="AA353" i="21" s="1"/>
  <c r="AA354" i="21" s="1"/>
  <c r="AA355" i="21" s="1"/>
  <c r="AA356" i="21" s="1"/>
  <c r="AA357" i="21" s="1"/>
  <c r="AA358" i="21" s="1"/>
  <c r="AA359" i="21" s="1"/>
  <c r="N360" i="21"/>
  <c r="N330" i="21"/>
  <c r="N331" i="21" s="1"/>
  <c r="N332" i="21" s="1"/>
  <c r="N333" i="21" s="1"/>
  <c r="N334" i="21" s="1"/>
  <c r="N335" i="21" s="1"/>
  <c r="N336" i="21" s="1"/>
  <c r="N337" i="21" s="1"/>
  <c r="N338" i="21" s="1"/>
  <c r="N339" i="21" s="1"/>
  <c r="N340" i="21" s="1"/>
  <c r="N341" i="21" s="1"/>
  <c r="N342" i="21" s="1"/>
  <c r="N343" i="21" s="1"/>
  <c r="N344" i="21" s="1"/>
  <c r="N345" i="21" s="1"/>
  <c r="N346" i="21" s="1"/>
  <c r="N347" i="21" s="1"/>
  <c r="N348" i="21" s="1"/>
  <c r="N349" i="21" s="1"/>
  <c r="N350" i="21" s="1"/>
  <c r="N351" i="21" s="1"/>
  <c r="N352" i="21" s="1"/>
  <c r="N353" i="21" s="1"/>
  <c r="N354" i="21" s="1"/>
  <c r="N355" i="21" s="1"/>
  <c r="N356" i="21" s="1"/>
  <c r="N357" i="21" s="1"/>
  <c r="N358" i="21" s="1"/>
  <c r="N359" i="21" s="1"/>
  <c r="P360" i="21"/>
  <c r="P330" i="21"/>
  <c r="P331" i="21" s="1"/>
  <c r="P332" i="21" s="1"/>
  <c r="P333" i="21" s="1"/>
  <c r="P334" i="21" s="1"/>
  <c r="P335" i="21" s="1"/>
  <c r="P336" i="21" s="1"/>
  <c r="P337" i="21" s="1"/>
  <c r="P338" i="21" s="1"/>
  <c r="P339" i="21" s="1"/>
  <c r="P340" i="21" s="1"/>
  <c r="P341" i="21" s="1"/>
  <c r="P342" i="21" s="1"/>
  <c r="P343" i="21" s="1"/>
  <c r="P344" i="21" s="1"/>
  <c r="P345" i="21" s="1"/>
  <c r="P346" i="21" s="1"/>
  <c r="P347" i="21" s="1"/>
  <c r="P348" i="21" s="1"/>
  <c r="P349" i="21" s="1"/>
  <c r="P350" i="21" s="1"/>
  <c r="P351" i="21" s="1"/>
  <c r="P352" i="21" s="1"/>
  <c r="P353" i="21" s="1"/>
  <c r="P354" i="21" s="1"/>
  <c r="P355" i="21" s="1"/>
  <c r="P356" i="21" s="1"/>
  <c r="P357" i="21" s="1"/>
  <c r="P358" i="21" s="1"/>
  <c r="P359" i="21" s="1"/>
  <c r="X360" i="21"/>
  <c r="X330" i="21"/>
  <c r="X331" i="21" s="1"/>
  <c r="X332" i="21" s="1"/>
  <c r="X333" i="21" s="1"/>
  <c r="X334" i="21" s="1"/>
  <c r="X335" i="21" s="1"/>
  <c r="X336" i="21" s="1"/>
  <c r="X337" i="21" s="1"/>
  <c r="X338" i="21" s="1"/>
  <c r="X339" i="21" s="1"/>
  <c r="X340" i="21" s="1"/>
  <c r="X341" i="21" s="1"/>
  <c r="X342" i="21" s="1"/>
  <c r="X343" i="21" s="1"/>
  <c r="X344" i="21" s="1"/>
  <c r="X345" i="21" s="1"/>
  <c r="X346" i="21" s="1"/>
  <c r="X347" i="21" s="1"/>
  <c r="X348" i="21" s="1"/>
  <c r="X349" i="21" s="1"/>
  <c r="X350" i="21" s="1"/>
  <c r="X351" i="21" s="1"/>
  <c r="X352" i="21" s="1"/>
  <c r="X353" i="21" s="1"/>
  <c r="X354" i="21" s="1"/>
  <c r="X355" i="21" s="1"/>
  <c r="X356" i="21" s="1"/>
  <c r="X357" i="21" s="1"/>
  <c r="X358" i="21" s="1"/>
  <c r="X359" i="21" s="1"/>
  <c r="Z360" i="21"/>
  <c r="Z330" i="21"/>
  <c r="Z331" i="21" s="1"/>
  <c r="Z332" i="21" s="1"/>
  <c r="Z333" i="21" s="1"/>
  <c r="Z334" i="21" s="1"/>
  <c r="Z335" i="21" s="1"/>
  <c r="Z336" i="21" s="1"/>
  <c r="Z337" i="21" s="1"/>
  <c r="Z338" i="21" s="1"/>
  <c r="Z339" i="21" s="1"/>
  <c r="Z340" i="21" s="1"/>
  <c r="Z341" i="21" s="1"/>
  <c r="Z342" i="21" s="1"/>
  <c r="Z343" i="21" s="1"/>
  <c r="Z344" i="21" s="1"/>
  <c r="Z345" i="21" s="1"/>
  <c r="Z346" i="21" s="1"/>
  <c r="Z347" i="21" s="1"/>
  <c r="Z348" i="21" s="1"/>
  <c r="Z349" i="21" s="1"/>
  <c r="Z350" i="21" s="1"/>
  <c r="Z351" i="21" s="1"/>
  <c r="Z352" i="21" s="1"/>
  <c r="Z353" i="21" s="1"/>
  <c r="Z354" i="21" s="1"/>
  <c r="Z355" i="21" s="1"/>
  <c r="Z356" i="21" s="1"/>
  <c r="Z357" i="21" s="1"/>
  <c r="Z358" i="21" s="1"/>
  <c r="Z359" i="21" s="1"/>
  <c r="F243" i="21"/>
  <c r="G243" i="21" s="1"/>
  <c r="I244" i="21"/>
  <c r="N267" i="21"/>
  <c r="N237" i="21"/>
  <c r="N238" i="21" s="1"/>
  <c r="N239" i="21" s="1"/>
  <c r="N240" i="21" s="1"/>
  <c r="N241" i="21" s="1"/>
  <c r="N242" i="21" s="1"/>
  <c r="N243" i="21" s="1"/>
  <c r="N244" i="21" s="1"/>
  <c r="N245" i="21" s="1"/>
  <c r="N246" i="21" s="1"/>
  <c r="N247" i="21" s="1"/>
  <c r="N248" i="21" s="1"/>
  <c r="N249" i="21" s="1"/>
  <c r="N250" i="21" s="1"/>
  <c r="N251" i="21" s="1"/>
  <c r="N252" i="21" s="1"/>
  <c r="N253" i="21" s="1"/>
  <c r="N254" i="21" s="1"/>
  <c r="N255" i="21" s="1"/>
  <c r="N256" i="21" s="1"/>
  <c r="N257" i="21" s="1"/>
  <c r="N258" i="21" s="1"/>
  <c r="N259" i="21" s="1"/>
  <c r="N260" i="21" s="1"/>
  <c r="N261" i="21" s="1"/>
  <c r="N262" i="21" s="1"/>
  <c r="N263" i="21" s="1"/>
  <c r="N264" i="21" s="1"/>
  <c r="N265" i="21" s="1"/>
  <c r="N266" i="21" s="1"/>
  <c r="P267" i="21"/>
  <c r="P237" i="21"/>
  <c r="P238" i="21" s="1"/>
  <c r="P239" i="21" s="1"/>
  <c r="P240" i="21" s="1"/>
  <c r="P241" i="21" s="1"/>
  <c r="P242" i="21" s="1"/>
  <c r="P243" i="21" s="1"/>
  <c r="P244" i="21" s="1"/>
  <c r="P245" i="21" s="1"/>
  <c r="P246" i="21" s="1"/>
  <c r="P247" i="21" s="1"/>
  <c r="P248" i="21" s="1"/>
  <c r="P249" i="21" s="1"/>
  <c r="P250" i="21" s="1"/>
  <c r="P251" i="21" s="1"/>
  <c r="P252" i="21" s="1"/>
  <c r="P253" i="21" s="1"/>
  <c r="P254" i="21" s="1"/>
  <c r="P255" i="21" s="1"/>
  <c r="P256" i="21" s="1"/>
  <c r="P257" i="21" s="1"/>
  <c r="P258" i="21" s="1"/>
  <c r="P259" i="21" s="1"/>
  <c r="P260" i="21" s="1"/>
  <c r="P261" i="21" s="1"/>
  <c r="P262" i="21" s="1"/>
  <c r="P263" i="21" s="1"/>
  <c r="P264" i="21" s="1"/>
  <c r="P265" i="21" s="1"/>
  <c r="P266" i="21" s="1"/>
  <c r="X267" i="21"/>
  <c r="X237" i="21"/>
  <c r="X238" i="21" s="1"/>
  <c r="X239" i="21" s="1"/>
  <c r="X240" i="21" s="1"/>
  <c r="X241" i="21" s="1"/>
  <c r="X242" i="21" s="1"/>
  <c r="X243" i="21" s="1"/>
  <c r="X244" i="21" s="1"/>
  <c r="X245" i="21" s="1"/>
  <c r="X246" i="21" s="1"/>
  <c r="X247" i="21" s="1"/>
  <c r="X248" i="21" s="1"/>
  <c r="X249" i="21" s="1"/>
  <c r="X250" i="21" s="1"/>
  <c r="X251" i="21" s="1"/>
  <c r="X252" i="21" s="1"/>
  <c r="X253" i="21" s="1"/>
  <c r="X254" i="21" s="1"/>
  <c r="X255" i="21" s="1"/>
  <c r="X256" i="21" s="1"/>
  <c r="X257" i="21" s="1"/>
  <c r="X258" i="21" s="1"/>
  <c r="X259" i="21" s="1"/>
  <c r="X260" i="21" s="1"/>
  <c r="X261" i="21" s="1"/>
  <c r="X262" i="21" s="1"/>
  <c r="X263" i="21" s="1"/>
  <c r="X264" i="21" s="1"/>
  <c r="X265" i="21" s="1"/>
  <c r="X266" i="21" s="1"/>
  <c r="Z267" i="21"/>
  <c r="Z237" i="21"/>
  <c r="Z238" i="21" s="1"/>
  <c r="Z239" i="21" s="1"/>
  <c r="Z240" i="21" s="1"/>
  <c r="Z241" i="21" s="1"/>
  <c r="Z242" i="21" s="1"/>
  <c r="Z243" i="21" s="1"/>
  <c r="Z244" i="21" s="1"/>
  <c r="Z245" i="21" s="1"/>
  <c r="Z246" i="21" s="1"/>
  <c r="Z247" i="21" s="1"/>
  <c r="Z248" i="21" s="1"/>
  <c r="Z249" i="21" s="1"/>
  <c r="Z250" i="21" s="1"/>
  <c r="Z251" i="21" s="1"/>
  <c r="Z252" i="21" s="1"/>
  <c r="Z253" i="21" s="1"/>
  <c r="Z254" i="21" s="1"/>
  <c r="Z255" i="21" s="1"/>
  <c r="Z256" i="21" s="1"/>
  <c r="Z257" i="21" s="1"/>
  <c r="Z258" i="21" s="1"/>
  <c r="Z259" i="21" s="1"/>
  <c r="Z260" i="21" s="1"/>
  <c r="Z261" i="21" s="1"/>
  <c r="Z262" i="21" s="1"/>
  <c r="Z263" i="21" s="1"/>
  <c r="Z264" i="21" s="1"/>
  <c r="Z265" i="21" s="1"/>
  <c r="Z266" i="21" s="1"/>
  <c r="AO267" i="21"/>
  <c r="AO237" i="21"/>
  <c r="AO238" i="21" s="1"/>
  <c r="AO239" i="21" s="1"/>
  <c r="AO240" i="21" s="1"/>
  <c r="AO241" i="21" s="1"/>
  <c r="AO242" i="21" s="1"/>
  <c r="AO243" i="21" s="1"/>
  <c r="AO244" i="21" s="1"/>
  <c r="AO245" i="21" s="1"/>
  <c r="AO246" i="21" s="1"/>
  <c r="AO247" i="21" s="1"/>
  <c r="AO248" i="21" s="1"/>
  <c r="AO249" i="21" s="1"/>
  <c r="AO250" i="21" s="1"/>
  <c r="AO251" i="21" s="1"/>
  <c r="AO252" i="21" s="1"/>
  <c r="AO253" i="21" s="1"/>
  <c r="AO254" i="21" s="1"/>
  <c r="AO255" i="21" s="1"/>
  <c r="AO256" i="21" s="1"/>
  <c r="AO257" i="21" s="1"/>
  <c r="AO258" i="21" s="1"/>
  <c r="AO259" i="21" s="1"/>
  <c r="AO260" i="21" s="1"/>
  <c r="AO261" i="21" s="1"/>
  <c r="AO262" i="21" s="1"/>
  <c r="AO263" i="21" s="1"/>
  <c r="AO264" i="21" s="1"/>
  <c r="AO265" i="21" s="1"/>
  <c r="AO266" i="21" s="1"/>
  <c r="Y267" i="21"/>
  <c r="Y237" i="21"/>
  <c r="Y238" i="21" s="1"/>
  <c r="Y239" i="21" s="1"/>
  <c r="Y240" i="21" s="1"/>
  <c r="Y241" i="21" s="1"/>
  <c r="Y242" i="21" s="1"/>
  <c r="Y243" i="21" s="1"/>
  <c r="Y244" i="21" s="1"/>
  <c r="Y245" i="21" s="1"/>
  <c r="Y246" i="21" s="1"/>
  <c r="Y247" i="21" s="1"/>
  <c r="Y248" i="21" s="1"/>
  <c r="Y249" i="21" s="1"/>
  <c r="Y250" i="21" s="1"/>
  <c r="Y251" i="21" s="1"/>
  <c r="Y252" i="21" s="1"/>
  <c r="Y253" i="21" s="1"/>
  <c r="Y254" i="21" s="1"/>
  <c r="Y255" i="21" s="1"/>
  <c r="Y256" i="21" s="1"/>
  <c r="Y257" i="21" s="1"/>
  <c r="Y258" i="21" s="1"/>
  <c r="Y259" i="21" s="1"/>
  <c r="Y260" i="21" s="1"/>
  <c r="Y261" i="21" s="1"/>
  <c r="Y262" i="21" s="1"/>
  <c r="Y263" i="21" s="1"/>
  <c r="Y264" i="21" s="1"/>
  <c r="Y265" i="21" s="1"/>
  <c r="Y266" i="21" s="1"/>
  <c r="AA267" i="21"/>
  <c r="AA237" i="21"/>
  <c r="AA238" i="21" s="1"/>
  <c r="AA239" i="21" s="1"/>
  <c r="AA240" i="21" s="1"/>
  <c r="AA241" i="21" s="1"/>
  <c r="AA242" i="21" s="1"/>
  <c r="AA243" i="21" s="1"/>
  <c r="AA244" i="21" s="1"/>
  <c r="AA245" i="21" s="1"/>
  <c r="AA246" i="21" s="1"/>
  <c r="AA247" i="21" s="1"/>
  <c r="AA248" i="21" s="1"/>
  <c r="AA249" i="21" s="1"/>
  <c r="AA250" i="21" s="1"/>
  <c r="AA251" i="21" s="1"/>
  <c r="AA252" i="21" s="1"/>
  <c r="AA253" i="21" s="1"/>
  <c r="AA254" i="21" s="1"/>
  <c r="AA255" i="21" s="1"/>
  <c r="AA256" i="21" s="1"/>
  <c r="AA257" i="21" s="1"/>
  <c r="AA258" i="21" s="1"/>
  <c r="AA259" i="21" s="1"/>
  <c r="AA260" i="21" s="1"/>
  <c r="AA261" i="21" s="1"/>
  <c r="AA262" i="21" s="1"/>
  <c r="AA263" i="21" s="1"/>
  <c r="AA264" i="21" s="1"/>
  <c r="AA265" i="21" s="1"/>
  <c r="AA266" i="21" s="1"/>
  <c r="I173" i="21"/>
  <c r="F173" i="21" s="1"/>
  <c r="G173" i="21" s="1"/>
  <c r="F172" i="21"/>
  <c r="G172" i="21" s="1"/>
  <c r="AD147" i="21"/>
  <c r="H147" i="21" s="1"/>
  <c r="K148" i="21"/>
  <c r="N174" i="21"/>
  <c r="N144" i="21"/>
  <c r="N145" i="21" s="1"/>
  <c r="N146" i="21" s="1"/>
  <c r="N147" i="21" s="1"/>
  <c r="N148" i="21" s="1"/>
  <c r="N149" i="21" s="1"/>
  <c r="N150" i="21" s="1"/>
  <c r="N151" i="21" s="1"/>
  <c r="N152" i="21" s="1"/>
  <c r="N153" i="21" s="1"/>
  <c r="N154" i="21" s="1"/>
  <c r="N155" i="21" s="1"/>
  <c r="N156" i="21" s="1"/>
  <c r="N157" i="21" s="1"/>
  <c r="N158" i="21" s="1"/>
  <c r="N159" i="21" s="1"/>
  <c r="N160" i="21" s="1"/>
  <c r="N161" i="21" s="1"/>
  <c r="N162" i="21" s="1"/>
  <c r="N163" i="21" s="1"/>
  <c r="N164" i="21" s="1"/>
  <c r="N165" i="21" s="1"/>
  <c r="N166" i="21" s="1"/>
  <c r="N167" i="21" s="1"/>
  <c r="N168" i="21" s="1"/>
  <c r="N169" i="21" s="1"/>
  <c r="N170" i="21" s="1"/>
  <c r="N171" i="21" s="1"/>
  <c r="N172" i="21" s="1"/>
  <c r="N173" i="21" s="1"/>
  <c r="Y174" i="21"/>
  <c r="Y144" i="21"/>
  <c r="Y145" i="21" s="1"/>
  <c r="Y146" i="21" s="1"/>
  <c r="Y147" i="21" s="1"/>
  <c r="Y148" i="21" s="1"/>
  <c r="Y149" i="21" s="1"/>
  <c r="Y150" i="21" s="1"/>
  <c r="Y151" i="21" s="1"/>
  <c r="Y152" i="21" s="1"/>
  <c r="Y153" i="21" s="1"/>
  <c r="Y154" i="21" s="1"/>
  <c r="Y155" i="21" s="1"/>
  <c r="Y156" i="21" s="1"/>
  <c r="Y157" i="21" s="1"/>
  <c r="Y158" i="21" s="1"/>
  <c r="Y159" i="21" s="1"/>
  <c r="Y160" i="21" s="1"/>
  <c r="Y161" i="21" s="1"/>
  <c r="Y162" i="21" s="1"/>
  <c r="Y163" i="21" s="1"/>
  <c r="Y164" i="21" s="1"/>
  <c r="Y165" i="21" s="1"/>
  <c r="Y166" i="21" s="1"/>
  <c r="Y167" i="21" s="1"/>
  <c r="Y168" i="21" s="1"/>
  <c r="Y169" i="21" s="1"/>
  <c r="Y170" i="21" s="1"/>
  <c r="Y171" i="21" s="1"/>
  <c r="Y172" i="21" s="1"/>
  <c r="Y173" i="21" s="1"/>
  <c r="Z174" i="21"/>
  <c r="Z144" i="21"/>
  <c r="Z145" i="21" s="1"/>
  <c r="Z146" i="21" s="1"/>
  <c r="Z147" i="21" s="1"/>
  <c r="Z148" i="21" s="1"/>
  <c r="Z149" i="21" s="1"/>
  <c r="Z150" i="21" s="1"/>
  <c r="Z151" i="21" s="1"/>
  <c r="Z152" i="21" s="1"/>
  <c r="Z153" i="21" s="1"/>
  <c r="Z154" i="21" s="1"/>
  <c r="Z155" i="21" s="1"/>
  <c r="Z156" i="21" s="1"/>
  <c r="Z157" i="21" s="1"/>
  <c r="Z158" i="21" s="1"/>
  <c r="Z159" i="21" s="1"/>
  <c r="Z160" i="21" s="1"/>
  <c r="Z161" i="21" s="1"/>
  <c r="Z162" i="21" s="1"/>
  <c r="Z163" i="21" s="1"/>
  <c r="Z164" i="21" s="1"/>
  <c r="Z165" i="21" s="1"/>
  <c r="Z166" i="21" s="1"/>
  <c r="Z167" i="21" s="1"/>
  <c r="Z168" i="21" s="1"/>
  <c r="Z169" i="21" s="1"/>
  <c r="Z170" i="21" s="1"/>
  <c r="Z171" i="21" s="1"/>
  <c r="Z172" i="21" s="1"/>
  <c r="Z173" i="21" s="1"/>
  <c r="AO174" i="21"/>
  <c r="AO144" i="21"/>
  <c r="AO145" i="21" s="1"/>
  <c r="AO146" i="21" s="1"/>
  <c r="AO147" i="21" s="1"/>
  <c r="AO148" i="21" s="1"/>
  <c r="AO149" i="21" s="1"/>
  <c r="AO150" i="21" s="1"/>
  <c r="AO151" i="21" s="1"/>
  <c r="AO152" i="21" s="1"/>
  <c r="AO153" i="21" s="1"/>
  <c r="AO154" i="21" s="1"/>
  <c r="AO155" i="21" s="1"/>
  <c r="AO156" i="21" s="1"/>
  <c r="AO157" i="21" s="1"/>
  <c r="AO158" i="21" s="1"/>
  <c r="AO159" i="21" s="1"/>
  <c r="AO160" i="21" s="1"/>
  <c r="AO161" i="21" s="1"/>
  <c r="AO162" i="21" s="1"/>
  <c r="AO163" i="21" s="1"/>
  <c r="AO164" i="21" s="1"/>
  <c r="AO165" i="21" s="1"/>
  <c r="AO166" i="21" s="1"/>
  <c r="AO167" i="21" s="1"/>
  <c r="AO168" i="21" s="1"/>
  <c r="AO169" i="21" s="1"/>
  <c r="AO170" i="21" s="1"/>
  <c r="AO171" i="21" s="1"/>
  <c r="AO172" i="21" s="1"/>
  <c r="AO173" i="21" s="1"/>
  <c r="AA174" i="21"/>
  <c r="AA144" i="21"/>
  <c r="AA145" i="21" s="1"/>
  <c r="AA146" i="21" s="1"/>
  <c r="AA147" i="21" s="1"/>
  <c r="AA148" i="21" s="1"/>
  <c r="AA149" i="21" s="1"/>
  <c r="AA150" i="21" s="1"/>
  <c r="AA151" i="21" s="1"/>
  <c r="AA152" i="21" s="1"/>
  <c r="AA153" i="21" s="1"/>
  <c r="AA154" i="21" s="1"/>
  <c r="AA155" i="21" s="1"/>
  <c r="AA156" i="21" s="1"/>
  <c r="AA157" i="21" s="1"/>
  <c r="AA158" i="21" s="1"/>
  <c r="AA159" i="21" s="1"/>
  <c r="AA160" i="21" s="1"/>
  <c r="AA161" i="21" s="1"/>
  <c r="AA162" i="21" s="1"/>
  <c r="AA163" i="21" s="1"/>
  <c r="AA164" i="21" s="1"/>
  <c r="AA165" i="21" s="1"/>
  <c r="AA166" i="21" s="1"/>
  <c r="AA167" i="21" s="1"/>
  <c r="AA168" i="21" s="1"/>
  <c r="AA169" i="21" s="1"/>
  <c r="AA170" i="21" s="1"/>
  <c r="AA171" i="21" s="1"/>
  <c r="AA172" i="21" s="1"/>
  <c r="AA173" i="21" s="1"/>
  <c r="P174" i="21"/>
  <c r="P144" i="21"/>
  <c r="P145" i="21" s="1"/>
  <c r="P146" i="21" s="1"/>
  <c r="P147" i="21" s="1"/>
  <c r="P148" i="21" s="1"/>
  <c r="P149" i="21" s="1"/>
  <c r="P150" i="21" s="1"/>
  <c r="P151" i="21" s="1"/>
  <c r="P152" i="21" s="1"/>
  <c r="P153" i="21" s="1"/>
  <c r="P154" i="21" s="1"/>
  <c r="P155" i="21" s="1"/>
  <c r="P156" i="21" s="1"/>
  <c r="P157" i="21" s="1"/>
  <c r="P158" i="21" s="1"/>
  <c r="P159" i="21" s="1"/>
  <c r="P160" i="21" s="1"/>
  <c r="P161" i="21" s="1"/>
  <c r="P162" i="21" s="1"/>
  <c r="P163" i="21" s="1"/>
  <c r="P164" i="21" s="1"/>
  <c r="P165" i="21" s="1"/>
  <c r="P166" i="21" s="1"/>
  <c r="P167" i="21" s="1"/>
  <c r="P168" i="21" s="1"/>
  <c r="P169" i="21" s="1"/>
  <c r="P170" i="21" s="1"/>
  <c r="P171" i="21" s="1"/>
  <c r="P172" i="21" s="1"/>
  <c r="P173" i="21" s="1"/>
  <c r="X174" i="21"/>
  <c r="X144" i="21"/>
  <c r="X145" i="21" s="1"/>
  <c r="X146" i="21" s="1"/>
  <c r="X147" i="21" s="1"/>
  <c r="X148" i="21" s="1"/>
  <c r="X149" i="21" s="1"/>
  <c r="X150" i="21" s="1"/>
  <c r="X151" i="21" s="1"/>
  <c r="X152" i="21" s="1"/>
  <c r="X153" i="21" s="1"/>
  <c r="X154" i="21" s="1"/>
  <c r="X155" i="21" s="1"/>
  <c r="X156" i="21" s="1"/>
  <c r="X157" i="21" s="1"/>
  <c r="X158" i="21" s="1"/>
  <c r="X159" i="21" s="1"/>
  <c r="X160" i="21" s="1"/>
  <c r="X161" i="21" s="1"/>
  <c r="X162" i="21" s="1"/>
  <c r="X163" i="21" s="1"/>
  <c r="X164" i="21" s="1"/>
  <c r="X165" i="21" s="1"/>
  <c r="X166" i="21" s="1"/>
  <c r="X167" i="21" s="1"/>
  <c r="X168" i="21" s="1"/>
  <c r="X169" i="21" s="1"/>
  <c r="X170" i="21" s="1"/>
  <c r="X171" i="21" s="1"/>
  <c r="X172" i="21" s="1"/>
  <c r="X173" i="21" s="1"/>
  <c r="I80" i="21"/>
  <c r="F80" i="21" s="1"/>
  <c r="G80" i="21" s="1"/>
  <c r="F79" i="21"/>
  <c r="G79" i="21" s="1"/>
  <c r="X81" i="21"/>
  <c r="X51" i="2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Z81" i="21"/>
  <c r="Z51" i="2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Z73" i="21" s="1"/>
  <c r="Z74" i="21" s="1"/>
  <c r="Z75" i="21" s="1"/>
  <c r="Z76" i="21" s="1"/>
  <c r="Z77" i="21" s="1"/>
  <c r="Z78" i="21" s="1"/>
  <c r="Z79" i="21" s="1"/>
  <c r="Z80" i="21" s="1"/>
  <c r="Y81" i="21"/>
  <c r="Y51" i="2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AA81" i="21"/>
  <c r="AA51" i="21"/>
  <c r="AA52" i="21" s="1"/>
  <c r="AA53" i="21" s="1"/>
  <c r="AA54" i="21" s="1"/>
  <c r="AA55" i="21" s="1"/>
  <c r="AA56" i="21" s="1"/>
  <c r="AA57" i="21" s="1"/>
  <c r="AA58" i="21" s="1"/>
  <c r="AA59" i="21" s="1"/>
  <c r="AA60" i="21" s="1"/>
  <c r="AA61" i="21" s="1"/>
  <c r="AA62" i="21" s="1"/>
  <c r="AA63" i="21" s="1"/>
  <c r="AA64" i="21" s="1"/>
  <c r="AA65" i="21" s="1"/>
  <c r="AA66" i="21" s="1"/>
  <c r="AA67" i="21" s="1"/>
  <c r="AA68" i="21" s="1"/>
  <c r="AA69" i="21" s="1"/>
  <c r="AA70" i="21" s="1"/>
  <c r="AA71" i="21" s="1"/>
  <c r="AA72" i="21" s="1"/>
  <c r="AA73" i="21" s="1"/>
  <c r="AA74" i="21" s="1"/>
  <c r="AA75" i="21" s="1"/>
  <c r="AA76" i="21" s="1"/>
  <c r="AA77" i="21" s="1"/>
  <c r="AA78" i="21" s="1"/>
  <c r="AA79" i="21" s="1"/>
  <c r="AA80" i="21" s="1"/>
  <c r="Q81" i="21"/>
  <c r="Q51" i="2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AN302" i="21"/>
  <c r="AL301" i="21"/>
  <c r="AN209" i="21"/>
  <c r="AL208" i="21"/>
  <c r="AN116" i="21"/>
  <c r="AL115" i="21"/>
  <c r="T708" i="22"/>
  <c r="L713" i="22" s="1"/>
  <c r="T713" i="22" s="1"/>
  <c r="L695" i="22" s="1"/>
  <c r="O701" i="22" s="1"/>
  <c r="P22" i="2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N22" i="2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AP1077" i="22"/>
  <c r="AP1072" i="22"/>
  <c r="AP976" i="22"/>
  <c r="AP971" i="22"/>
  <c r="AP875" i="22"/>
  <c r="AP870" i="22"/>
  <c r="AN1056" i="22"/>
  <c r="M1077" i="22" s="1"/>
  <c r="AM1077" i="22" s="1"/>
  <c r="N1081" i="22" s="1"/>
  <c r="V1081" i="22" s="1"/>
  <c r="E535" i="37"/>
  <c r="I500" i="37"/>
  <c r="J500" i="37" s="1"/>
  <c r="K500" i="37" s="1"/>
  <c r="L500" i="37" s="1"/>
  <c r="M500" i="37" s="1"/>
  <c r="N500" i="37" s="1"/>
  <c r="O500" i="37" s="1"/>
  <c r="P500" i="37" s="1"/>
  <c r="Q500" i="37" s="1"/>
  <c r="R500" i="37" s="1"/>
  <c r="V500" i="37" s="1"/>
  <c r="AN854" i="22"/>
  <c r="M875" i="22" s="1"/>
  <c r="AM875" i="22" s="1"/>
  <c r="N879" i="22" s="1"/>
  <c r="V879" i="22" s="1"/>
  <c r="E251" i="37"/>
  <c r="I216" i="37"/>
  <c r="J216" i="37" s="1"/>
  <c r="K216" i="37" s="1"/>
  <c r="L216" i="37" s="1"/>
  <c r="M216" i="37" s="1"/>
  <c r="N216" i="37" s="1"/>
  <c r="O216" i="37" s="1"/>
  <c r="P216" i="37" s="1"/>
  <c r="Q216" i="37" s="1"/>
  <c r="R216" i="37" s="1"/>
  <c r="V216" i="37" s="1"/>
  <c r="AK962" i="22"/>
  <c r="M971" i="22"/>
  <c r="U971" i="22" s="1"/>
  <c r="AN955" i="22"/>
  <c r="M976" i="22" s="1"/>
  <c r="AM976" i="22" s="1"/>
  <c r="N980" i="22" s="1"/>
  <c r="V980" i="22" s="1"/>
  <c r="I358" i="37"/>
  <c r="J358" i="37" s="1"/>
  <c r="K358" i="37" s="1"/>
  <c r="L358" i="37" s="1"/>
  <c r="M358" i="37" s="1"/>
  <c r="N358" i="37" s="1"/>
  <c r="O358" i="37" s="1"/>
  <c r="P358" i="37" s="1"/>
  <c r="Q358" i="37" s="1"/>
  <c r="R358" i="37" s="1"/>
  <c r="V358" i="37" s="1"/>
  <c r="E393" i="37"/>
  <c r="M1072" i="22"/>
  <c r="U1072" i="22" s="1"/>
  <c r="AK1063" i="22"/>
  <c r="AN636" i="22"/>
  <c r="M657" i="22" s="1"/>
  <c r="AM657" i="22" s="1"/>
  <c r="E109" i="37"/>
  <c r="I74" i="37"/>
  <c r="M870" i="22"/>
  <c r="U870" i="22" s="1"/>
  <c r="AK861" i="22"/>
  <c r="AI665" i="22"/>
  <c r="P687" i="22" s="1"/>
  <c r="X687" i="22" s="1"/>
  <c r="R669" i="22"/>
  <c r="I676" i="22"/>
  <c r="AK643" i="22"/>
  <c r="M652" i="22"/>
  <c r="F535" i="20"/>
  <c r="S500" i="20"/>
  <c r="T500" i="20" s="1"/>
  <c r="F393" i="20"/>
  <c r="S358" i="20"/>
  <c r="T358" i="20" s="1"/>
  <c r="F251" i="20"/>
  <c r="S216" i="20"/>
  <c r="T216" i="20" s="1"/>
  <c r="S74" i="20"/>
  <c r="T74" i="20" s="1"/>
  <c r="F109" i="20"/>
  <c r="AL549" i="22"/>
  <c r="I675" i="22" s="1"/>
  <c r="AH652" i="22" l="1"/>
  <c r="AP652" i="22" s="1"/>
  <c r="R774" i="22" s="1"/>
  <c r="AD221" i="21"/>
  <c r="K222" i="21"/>
  <c r="AD340" i="21"/>
  <c r="H340" i="21" s="1"/>
  <c r="K341" i="21"/>
  <c r="AD61" i="21"/>
  <c r="H61" i="21" s="1"/>
  <c r="K62" i="21"/>
  <c r="I245" i="21"/>
  <c r="F244" i="21"/>
  <c r="G244" i="21" s="1"/>
  <c r="K149" i="21"/>
  <c r="AD148" i="21"/>
  <c r="H148" i="21" s="1"/>
  <c r="N81" i="21"/>
  <c r="N51" i="2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P81" i="21"/>
  <c r="P51" i="2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AL302" i="21"/>
  <c r="AN303" i="21"/>
  <c r="AL209" i="21"/>
  <c r="AN210" i="21"/>
  <c r="AL116" i="21"/>
  <c r="AN117" i="21"/>
  <c r="I769" i="22"/>
  <c r="N778" i="22" s="1"/>
  <c r="V778" i="22" s="1"/>
  <c r="O700" i="22"/>
  <c r="P1071" i="22"/>
  <c r="AH1071" i="22" s="1"/>
  <c r="F393" i="37"/>
  <c r="S358" i="37"/>
  <c r="T358" i="37" s="1"/>
  <c r="V871" i="22"/>
  <c r="AM870" i="22"/>
  <c r="P869" i="22"/>
  <c r="AH869" i="22" s="1"/>
  <c r="AA752" i="22"/>
  <c r="J74" i="37"/>
  <c r="K74" i="37" s="1"/>
  <c r="L74" i="37" s="1"/>
  <c r="M74" i="37" s="1"/>
  <c r="N74" i="37" s="1"/>
  <c r="O74" i="37" s="1"/>
  <c r="P74" i="37" s="1"/>
  <c r="Q74" i="37" s="1"/>
  <c r="R74" i="37" s="1"/>
  <c r="V74" i="37" s="1"/>
  <c r="AM1072" i="22"/>
  <c r="V1073" i="22"/>
  <c r="V972" i="22"/>
  <c r="AM971" i="22"/>
  <c r="K737" i="22"/>
  <c r="K734" i="22"/>
  <c r="R739" i="22" s="1"/>
  <c r="S216" i="37"/>
  <c r="T216" i="37" s="1"/>
  <c r="F251" i="37"/>
  <c r="P970" i="22"/>
  <c r="AH970" i="22" s="1"/>
  <c r="P651" i="22"/>
  <c r="S682" i="22" s="1"/>
  <c r="U652" i="22"/>
  <c r="L692" i="22"/>
  <c r="F535" i="37"/>
  <c r="S500" i="37"/>
  <c r="T500" i="37" s="1"/>
  <c r="AL6" i="22"/>
  <c r="AM700" i="22" l="1"/>
  <c r="AP657" i="22"/>
  <c r="X772" i="22" s="1"/>
  <c r="AD341" i="21"/>
  <c r="H341" i="21" s="1"/>
  <c r="K342" i="21"/>
  <c r="AD62" i="21"/>
  <c r="H62" i="21" s="1"/>
  <c r="K63" i="21"/>
  <c r="AD222" i="21"/>
  <c r="K223" i="21"/>
  <c r="F245" i="21"/>
  <c r="G245" i="21" s="1"/>
  <c r="I246" i="21"/>
  <c r="AD149" i="21"/>
  <c r="H149" i="21" s="1"/>
  <c r="K150" i="21"/>
  <c r="AN304" i="21"/>
  <c r="AL303" i="21"/>
  <c r="AN211" i="21"/>
  <c r="AL210" i="21"/>
  <c r="AN118" i="21"/>
  <c r="AL117" i="21"/>
  <c r="AH875" i="22"/>
  <c r="AM652" i="22"/>
  <c r="AJ695" i="22"/>
  <c r="R699" i="22" s="1"/>
  <c r="Z699" i="22" s="1"/>
  <c r="V653" i="22"/>
  <c r="V1074" i="22"/>
  <c r="AN1073" i="22"/>
  <c r="S74" i="37"/>
  <c r="T74" i="37" s="1"/>
  <c r="F109" i="37"/>
  <c r="AH1077" i="22"/>
  <c r="AH976" i="22"/>
  <c r="AH651" i="22"/>
  <c r="AA677" i="22"/>
  <c r="L687" i="22" s="1"/>
  <c r="T687" i="22" s="1"/>
  <c r="F766" i="22" s="1"/>
  <c r="V973" i="22"/>
  <c r="AN972" i="22"/>
  <c r="V872" i="22"/>
  <c r="AN871" i="22"/>
  <c r="G373" i="21"/>
  <c r="K373" i="21" s="1"/>
  <c r="B36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P360" i="21"/>
  <c r="BO360" i="21"/>
  <c r="BN360" i="21"/>
  <c r="BM360" i="21"/>
  <c r="BL360" i="21"/>
  <c r="BK360" i="21"/>
  <c r="BJ360" i="21"/>
  <c r="BI360" i="21"/>
  <c r="BH360" i="21"/>
  <c r="BG360" i="21"/>
  <c r="BF360" i="21"/>
  <c r="BE360" i="21"/>
  <c r="BD360" i="21"/>
  <c r="BC360" i="21"/>
  <c r="BB360" i="21"/>
  <c r="BA360" i="21"/>
  <c r="BP329" i="21"/>
  <c r="BO329" i="21"/>
  <c r="BN329" i="21"/>
  <c r="BM329" i="21"/>
  <c r="BL329" i="21"/>
  <c r="BK329" i="21"/>
  <c r="BJ329" i="21"/>
  <c r="BI329" i="21"/>
  <c r="BH329" i="21"/>
  <c r="BG329" i="21"/>
  <c r="BF329" i="21"/>
  <c r="BE329" i="21"/>
  <c r="BD329" i="21"/>
  <c r="BC329" i="21"/>
  <c r="BB329" i="21"/>
  <c r="BA329" i="21"/>
  <c r="BP328" i="21"/>
  <c r="BO328" i="21"/>
  <c r="BN328" i="21"/>
  <c r="BM328" i="21"/>
  <c r="BL328" i="21"/>
  <c r="BK328" i="21"/>
  <c r="BJ328" i="21"/>
  <c r="BI328" i="21"/>
  <c r="BH328" i="21"/>
  <c r="BG328" i="21"/>
  <c r="BF328" i="21"/>
  <c r="BE328" i="21"/>
  <c r="BD328" i="21"/>
  <c r="BC328" i="21"/>
  <c r="BB328" i="21"/>
  <c r="BA328" i="21"/>
  <c r="BP327" i="21"/>
  <c r="BO327" i="21"/>
  <c r="BN327" i="21"/>
  <c r="BM327" i="21"/>
  <c r="BL327" i="21"/>
  <c r="BK327" i="21"/>
  <c r="BJ327" i="21"/>
  <c r="BI327" i="21"/>
  <c r="BH327" i="21"/>
  <c r="BG327" i="21"/>
  <c r="BF327" i="21"/>
  <c r="BE327" i="21"/>
  <c r="BD327" i="21"/>
  <c r="BC327" i="21"/>
  <c r="BB327" i="21"/>
  <c r="BA327" i="21"/>
  <c r="BP326" i="21"/>
  <c r="BO326" i="21"/>
  <c r="BN326" i="21"/>
  <c r="BM326" i="21"/>
  <c r="BL326" i="21"/>
  <c r="BK326" i="21"/>
  <c r="BJ326" i="21"/>
  <c r="BI326" i="21"/>
  <c r="BH326" i="21"/>
  <c r="BG326" i="21"/>
  <c r="BF326" i="21"/>
  <c r="BE326" i="21"/>
  <c r="BD326" i="21"/>
  <c r="BC326" i="21"/>
  <c r="BB326" i="21"/>
  <c r="BA326" i="21"/>
  <c r="BP325" i="21"/>
  <c r="BO325" i="21"/>
  <c r="BN325" i="21"/>
  <c r="BM325" i="21"/>
  <c r="BL325" i="21"/>
  <c r="BK325" i="21"/>
  <c r="BJ325" i="21"/>
  <c r="BI325" i="21"/>
  <c r="BH325" i="21"/>
  <c r="BG325" i="21"/>
  <c r="BF325" i="21"/>
  <c r="BE325" i="21"/>
  <c r="BD325" i="21"/>
  <c r="BC325" i="21"/>
  <c r="BB325" i="21"/>
  <c r="BA325" i="21"/>
  <c r="BP324" i="21"/>
  <c r="BO324" i="21"/>
  <c r="BN324" i="21"/>
  <c r="BM324" i="21"/>
  <c r="BL324" i="21"/>
  <c r="BK324" i="21"/>
  <c r="BJ324" i="21"/>
  <c r="BI324" i="21"/>
  <c r="BH324" i="21"/>
  <c r="BG324" i="21"/>
  <c r="BF324" i="21"/>
  <c r="BE324" i="21"/>
  <c r="BD324" i="21"/>
  <c r="BC324" i="21"/>
  <c r="BB324" i="21"/>
  <c r="BA324" i="21"/>
  <c r="BP323" i="21"/>
  <c r="BO323" i="21"/>
  <c r="BN323" i="21"/>
  <c r="BM323" i="21"/>
  <c r="BL323" i="21"/>
  <c r="BK323" i="21"/>
  <c r="BJ323" i="21"/>
  <c r="BI323" i="21"/>
  <c r="BH323" i="21"/>
  <c r="BG323" i="21"/>
  <c r="BF323" i="21"/>
  <c r="BE323" i="21"/>
  <c r="BD323" i="21"/>
  <c r="BC323" i="21"/>
  <c r="BB323" i="21"/>
  <c r="BA323" i="21"/>
  <c r="BP322" i="21"/>
  <c r="BO322" i="21"/>
  <c r="BN322" i="21"/>
  <c r="BM322" i="21"/>
  <c r="BL322" i="21"/>
  <c r="BK322" i="21"/>
  <c r="BJ322" i="21"/>
  <c r="BI322" i="21"/>
  <c r="BH322" i="21"/>
  <c r="BG322" i="21"/>
  <c r="BF322" i="21"/>
  <c r="BE322" i="21"/>
  <c r="BD322" i="21"/>
  <c r="BC322" i="21"/>
  <c r="BB322" i="21"/>
  <c r="BA322" i="21"/>
  <c r="BP321" i="21"/>
  <c r="BO321" i="21"/>
  <c r="BN321" i="21"/>
  <c r="BM321" i="21"/>
  <c r="BL321" i="21"/>
  <c r="BK321" i="21"/>
  <c r="BJ321" i="21"/>
  <c r="BI321" i="21"/>
  <c r="BH321" i="21"/>
  <c r="BG321" i="21"/>
  <c r="BF321" i="21"/>
  <c r="BE321" i="21"/>
  <c r="BD321" i="21"/>
  <c r="BC321" i="21"/>
  <c r="BB321" i="21"/>
  <c r="BA321" i="21"/>
  <c r="BP320" i="21"/>
  <c r="BO320" i="21"/>
  <c r="BN320" i="21"/>
  <c r="BM320" i="21"/>
  <c r="BL320" i="21"/>
  <c r="BK320" i="21"/>
  <c r="BJ320" i="21"/>
  <c r="BI320" i="21"/>
  <c r="BH320" i="21"/>
  <c r="BG320" i="21"/>
  <c r="BF320" i="21"/>
  <c r="BE320" i="21"/>
  <c r="BD320" i="21"/>
  <c r="BC320" i="21"/>
  <c r="BB320" i="21"/>
  <c r="BA320" i="21"/>
  <c r="BP319" i="21"/>
  <c r="BO319" i="21"/>
  <c r="BN319" i="21"/>
  <c r="BM319" i="21"/>
  <c r="BL319" i="21"/>
  <c r="BK319" i="21"/>
  <c r="BJ319" i="21"/>
  <c r="BI319" i="21"/>
  <c r="BH319" i="21"/>
  <c r="BG319" i="21"/>
  <c r="BF319" i="21"/>
  <c r="BE319" i="21"/>
  <c r="BD319" i="21"/>
  <c r="BC319" i="21"/>
  <c r="BB319" i="21"/>
  <c r="BA319" i="21"/>
  <c r="BP318" i="21"/>
  <c r="BO318" i="21"/>
  <c r="BN318" i="21"/>
  <c r="BM318" i="21"/>
  <c r="BL318" i="21"/>
  <c r="BK318" i="21"/>
  <c r="BJ318" i="21"/>
  <c r="BI318" i="21"/>
  <c r="BH318" i="21"/>
  <c r="BG318" i="21"/>
  <c r="BF318" i="21"/>
  <c r="BE318" i="21"/>
  <c r="BD318" i="21"/>
  <c r="BC318" i="21"/>
  <c r="BB318" i="21"/>
  <c r="BA318" i="21"/>
  <c r="BP317" i="21"/>
  <c r="BO317" i="21"/>
  <c r="BN317" i="21"/>
  <c r="BM317" i="21"/>
  <c r="BL317" i="21"/>
  <c r="BK317" i="21"/>
  <c r="BJ317" i="21"/>
  <c r="BI317" i="21"/>
  <c r="BH317" i="21"/>
  <c r="BG317" i="21"/>
  <c r="BF317" i="21"/>
  <c r="BE317" i="21"/>
  <c r="BD317" i="21"/>
  <c r="BC317" i="21"/>
  <c r="BB317" i="21"/>
  <c r="BA317" i="21"/>
  <c r="BP316" i="21"/>
  <c r="BO316" i="21"/>
  <c r="BN316" i="21"/>
  <c r="BM316" i="21"/>
  <c r="BL316" i="21"/>
  <c r="BK316" i="21"/>
  <c r="BJ316" i="21"/>
  <c r="BI316" i="21"/>
  <c r="BH316" i="21"/>
  <c r="BG316" i="21"/>
  <c r="BF316" i="21"/>
  <c r="BE316" i="21"/>
  <c r="BD316" i="21"/>
  <c r="BC316" i="21"/>
  <c r="BB316" i="21"/>
  <c r="BA316" i="21"/>
  <c r="BP315" i="21"/>
  <c r="BO315" i="21"/>
  <c r="BN315" i="21"/>
  <c r="BM315" i="21"/>
  <c r="BL315" i="21"/>
  <c r="BK315" i="21"/>
  <c r="BJ315" i="21"/>
  <c r="BI315" i="21"/>
  <c r="BH315" i="21"/>
  <c r="BG315" i="21"/>
  <c r="BF315" i="21"/>
  <c r="BE315" i="21"/>
  <c r="BD315" i="21"/>
  <c r="BC315" i="21"/>
  <c r="BB315" i="21"/>
  <c r="BA315" i="21"/>
  <c r="BP314" i="21"/>
  <c r="BO314" i="21"/>
  <c r="BN314" i="21"/>
  <c r="BM314" i="21"/>
  <c r="BL314" i="21"/>
  <c r="BK314" i="21"/>
  <c r="BJ314" i="21"/>
  <c r="BI314" i="21"/>
  <c r="BH314" i="21"/>
  <c r="BG314" i="21"/>
  <c r="BF314" i="21"/>
  <c r="BE314" i="21"/>
  <c r="BD314" i="21"/>
  <c r="BC314" i="21"/>
  <c r="BB314" i="21"/>
  <c r="BA314" i="21"/>
  <c r="BP313" i="21"/>
  <c r="BO313" i="21"/>
  <c r="BN313" i="21"/>
  <c r="BM313" i="21"/>
  <c r="BL313" i="21"/>
  <c r="BK313" i="21"/>
  <c r="BJ313" i="21"/>
  <c r="BI313" i="21"/>
  <c r="BH313" i="21"/>
  <c r="BG313" i="21"/>
  <c r="BF313" i="21"/>
  <c r="BE313" i="21"/>
  <c r="BD313" i="21"/>
  <c r="BC313" i="21"/>
  <c r="BB313" i="21"/>
  <c r="BA313" i="21"/>
  <c r="BP312" i="21"/>
  <c r="BO312" i="21"/>
  <c r="BN312" i="21"/>
  <c r="BM312" i="21"/>
  <c r="BL312" i="21"/>
  <c r="BK312" i="21"/>
  <c r="BJ312" i="21"/>
  <c r="BI312" i="21"/>
  <c r="BH312" i="21"/>
  <c r="BG312" i="21"/>
  <c r="BF312" i="21"/>
  <c r="BE312" i="21"/>
  <c r="BD312" i="21"/>
  <c r="BC312" i="21"/>
  <c r="BB312" i="21"/>
  <c r="BA312" i="21"/>
  <c r="BP311" i="21"/>
  <c r="BO311" i="21"/>
  <c r="BN311" i="21"/>
  <c r="BM311" i="21"/>
  <c r="BL311" i="21"/>
  <c r="BK311" i="21"/>
  <c r="BJ311" i="21"/>
  <c r="BI311" i="21"/>
  <c r="BH311" i="21"/>
  <c r="BG311" i="21"/>
  <c r="BF311" i="21"/>
  <c r="BE311" i="21"/>
  <c r="BD311" i="21"/>
  <c r="BC311" i="21"/>
  <c r="BB311" i="21"/>
  <c r="BA311" i="21"/>
  <c r="BP310" i="21"/>
  <c r="BO310" i="21"/>
  <c r="BN310" i="21"/>
  <c r="BM310" i="21"/>
  <c r="BL310" i="21"/>
  <c r="BK310" i="21"/>
  <c r="BJ310" i="21"/>
  <c r="BI310" i="21"/>
  <c r="BH310" i="21"/>
  <c r="BG310" i="21"/>
  <c r="BF310" i="21"/>
  <c r="BE310" i="21"/>
  <c r="BD310" i="21"/>
  <c r="BC310" i="21"/>
  <c r="BB310" i="21"/>
  <c r="BA310" i="21"/>
  <c r="BP309" i="21"/>
  <c r="BO309" i="21"/>
  <c r="BN309" i="21"/>
  <c r="BM309" i="21"/>
  <c r="BL309" i="21"/>
  <c r="BK309" i="21"/>
  <c r="BJ309" i="21"/>
  <c r="BI309" i="21"/>
  <c r="BH309" i="21"/>
  <c r="BG309" i="21"/>
  <c r="BF309" i="21"/>
  <c r="BE309" i="21"/>
  <c r="BD309" i="21"/>
  <c r="BC309" i="21"/>
  <c r="BB309" i="21"/>
  <c r="BA309" i="21"/>
  <c r="BP308" i="21"/>
  <c r="BO308" i="21"/>
  <c r="BN308" i="21"/>
  <c r="BM308" i="21"/>
  <c r="BL308" i="21"/>
  <c r="BK308" i="21"/>
  <c r="BJ308" i="21"/>
  <c r="BI308" i="21"/>
  <c r="BH308" i="21"/>
  <c r="BG308" i="21"/>
  <c r="BF308" i="21"/>
  <c r="BE308" i="21"/>
  <c r="BD308" i="21"/>
  <c r="BC308" i="21"/>
  <c r="BB308" i="21"/>
  <c r="BA308" i="21"/>
  <c r="BP307" i="21"/>
  <c r="BO307" i="21"/>
  <c r="BN307" i="21"/>
  <c r="BM307" i="21"/>
  <c r="BL307" i="21"/>
  <c r="BK307" i="21"/>
  <c r="BJ307" i="21"/>
  <c r="BI307" i="21"/>
  <c r="BH307" i="21"/>
  <c r="BG307" i="21"/>
  <c r="BF307" i="21"/>
  <c r="BE307" i="21"/>
  <c r="BD307" i="21"/>
  <c r="BC307" i="21"/>
  <c r="BB307" i="21"/>
  <c r="BA307" i="21"/>
  <c r="BP306" i="21"/>
  <c r="BO306" i="21"/>
  <c r="BN306" i="21"/>
  <c r="BM306" i="21"/>
  <c r="BL306" i="21"/>
  <c r="BK306" i="21"/>
  <c r="BJ306" i="21"/>
  <c r="BI306" i="21"/>
  <c r="BH306" i="21"/>
  <c r="BG306" i="21"/>
  <c r="BF306" i="21"/>
  <c r="BE306" i="21"/>
  <c r="BD306" i="21"/>
  <c r="BC306" i="21"/>
  <c r="BB306" i="21"/>
  <c r="BA306" i="21"/>
  <c r="BP305" i="21"/>
  <c r="BO305" i="21"/>
  <c r="BN305" i="21"/>
  <c r="BM305" i="21"/>
  <c r="BL305" i="21"/>
  <c r="BK305" i="21"/>
  <c r="BJ305" i="21"/>
  <c r="BI305" i="21"/>
  <c r="BH305" i="21"/>
  <c r="BG305" i="21"/>
  <c r="BF305" i="21"/>
  <c r="BE305" i="21"/>
  <c r="BD305" i="21"/>
  <c r="BC305" i="21"/>
  <c r="BB305" i="21"/>
  <c r="BA305" i="21"/>
  <c r="BP304" i="21"/>
  <c r="BO304" i="21"/>
  <c r="BN304" i="21"/>
  <c r="BM304" i="21"/>
  <c r="BL304" i="21"/>
  <c r="BK304" i="21"/>
  <c r="BJ304" i="21"/>
  <c r="BI304" i="21"/>
  <c r="BH304" i="21"/>
  <c r="BG304" i="21"/>
  <c r="BF304" i="21"/>
  <c r="BE304" i="21"/>
  <c r="BD304" i="21"/>
  <c r="BC304" i="21"/>
  <c r="BB304" i="21"/>
  <c r="BA304" i="21"/>
  <c r="BP303" i="21"/>
  <c r="BO303" i="21"/>
  <c r="BN303" i="21"/>
  <c r="BM303" i="21"/>
  <c r="BL303" i="21"/>
  <c r="BK303" i="21"/>
  <c r="BJ303" i="21"/>
  <c r="BI303" i="21"/>
  <c r="BH303" i="21"/>
  <c r="BG303" i="21"/>
  <c r="BF303" i="21"/>
  <c r="BE303" i="21"/>
  <c r="BD303" i="21"/>
  <c r="BC303" i="21"/>
  <c r="BB303" i="21"/>
  <c r="BA303" i="21"/>
  <c r="BP302" i="21"/>
  <c r="BO302" i="21"/>
  <c r="BN302" i="21"/>
  <c r="BM302" i="21"/>
  <c r="BL302" i="21"/>
  <c r="BK302" i="21"/>
  <c r="BJ302" i="21"/>
  <c r="BI302" i="21"/>
  <c r="BH302" i="21"/>
  <c r="BG302" i="21"/>
  <c r="BF302" i="21"/>
  <c r="BE302" i="21"/>
  <c r="BD302" i="21"/>
  <c r="BC302" i="21"/>
  <c r="BB302" i="21"/>
  <c r="BA302" i="21"/>
  <c r="BP301" i="21"/>
  <c r="BO301" i="21"/>
  <c r="BN301" i="21"/>
  <c r="BM301" i="21"/>
  <c r="BL301" i="21"/>
  <c r="BK301" i="21"/>
  <c r="BJ301" i="21"/>
  <c r="BI301" i="21"/>
  <c r="BH301" i="21"/>
  <c r="BG301" i="21"/>
  <c r="BF301" i="21"/>
  <c r="BE301" i="21"/>
  <c r="BD301" i="21"/>
  <c r="BC301" i="21"/>
  <c r="BB301" i="21"/>
  <c r="BA301" i="21"/>
  <c r="G280" i="21"/>
  <c r="K280" i="21" s="1"/>
  <c r="B209" i="21"/>
  <c r="B208" i="21"/>
  <c r="BP267" i="21"/>
  <c r="BO267" i="21"/>
  <c r="BN267" i="21"/>
  <c r="BM267" i="21"/>
  <c r="BL267" i="21"/>
  <c r="BK267" i="21"/>
  <c r="BJ267" i="21"/>
  <c r="BI267" i="21"/>
  <c r="BH267" i="21"/>
  <c r="BG267" i="21"/>
  <c r="BF267" i="21"/>
  <c r="BE267" i="21"/>
  <c r="BD267" i="21"/>
  <c r="BC267" i="21"/>
  <c r="BB267" i="21"/>
  <c r="BA267" i="21"/>
  <c r="BP236" i="21"/>
  <c r="BO236" i="21"/>
  <c r="BN236" i="21"/>
  <c r="BM236" i="21"/>
  <c r="BL236" i="21"/>
  <c r="BK236" i="21"/>
  <c r="BJ236" i="21"/>
  <c r="BI236" i="21"/>
  <c r="BH236" i="21"/>
  <c r="BG236" i="21"/>
  <c r="BF236" i="21"/>
  <c r="BE236" i="21"/>
  <c r="BD236" i="21"/>
  <c r="BC236" i="21"/>
  <c r="BB236" i="21"/>
  <c r="BA236" i="21"/>
  <c r="BP235" i="21"/>
  <c r="BO235" i="21"/>
  <c r="BN235" i="21"/>
  <c r="BM235" i="21"/>
  <c r="BL235" i="21"/>
  <c r="BK235" i="21"/>
  <c r="BJ235" i="21"/>
  <c r="BI235" i="21"/>
  <c r="BH235" i="21"/>
  <c r="BG235" i="21"/>
  <c r="BF235" i="21"/>
  <c r="BE235" i="21"/>
  <c r="BD235" i="21"/>
  <c r="BC235" i="21"/>
  <c r="BB235" i="21"/>
  <c r="BA235" i="21"/>
  <c r="BP234" i="21"/>
  <c r="BO234" i="21"/>
  <c r="BN234" i="21"/>
  <c r="BM234" i="21"/>
  <c r="BL234" i="21"/>
  <c r="BK234" i="21"/>
  <c r="BJ234" i="21"/>
  <c r="BI234" i="21"/>
  <c r="BH234" i="21"/>
  <c r="BG234" i="21"/>
  <c r="BF234" i="21"/>
  <c r="BE234" i="21"/>
  <c r="BD234" i="21"/>
  <c r="BC234" i="21"/>
  <c r="BB234" i="21"/>
  <c r="BA234" i="21"/>
  <c r="BP233" i="21"/>
  <c r="BO233" i="21"/>
  <c r="BN233" i="21"/>
  <c r="BM233" i="21"/>
  <c r="BL233" i="21"/>
  <c r="BK233" i="21"/>
  <c r="BJ233" i="21"/>
  <c r="BI233" i="21"/>
  <c r="BH233" i="21"/>
  <c r="BG233" i="21"/>
  <c r="BF233" i="21"/>
  <c r="BE233" i="21"/>
  <c r="BD233" i="21"/>
  <c r="BC233" i="21"/>
  <c r="BB233" i="21"/>
  <c r="BA233" i="21"/>
  <c r="BP232" i="21"/>
  <c r="BO232" i="21"/>
  <c r="BN232" i="21"/>
  <c r="BM232" i="21"/>
  <c r="BL232" i="21"/>
  <c r="BK232" i="21"/>
  <c r="BJ232" i="21"/>
  <c r="BI232" i="21"/>
  <c r="BH232" i="21"/>
  <c r="BG232" i="21"/>
  <c r="BF232" i="21"/>
  <c r="BE232" i="21"/>
  <c r="BD232" i="21"/>
  <c r="BC232" i="21"/>
  <c r="BB232" i="21"/>
  <c r="BA232" i="21"/>
  <c r="BP231" i="21"/>
  <c r="BO231" i="21"/>
  <c r="BN231" i="21"/>
  <c r="BM231" i="21"/>
  <c r="BL231" i="21"/>
  <c r="BK231" i="21"/>
  <c r="BJ231" i="21"/>
  <c r="BI231" i="21"/>
  <c r="BH231" i="21"/>
  <c r="BG231" i="21"/>
  <c r="BF231" i="21"/>
  <c r="BE231" i="21"/>
  <c r="BD231" i="21"/>
  <c r="BC231" i="21"/>
  <c r="BB231" i="21"/>
  <c r="BA231" i="21"/>
  <c r="BP230" i="21"/>
  <c r="BO230" i="21"/>
  <c r="BN230" i="21"/>
  <c r="BM230" i="21"/>
  <c r="BL230" i="21"/>
  <c r="BK230" i="21"/>
  <c r="BJ230" i="21"/>
  <c r="BI230" i="21"/>
  <c r="BH230" i="21"/>
  <c r="BG230" i="21"/>
  <c r="BF230" i="21"/>
  <c r="BE230" i="21"/>
  <c r="BD230" i="21"/>
  <c r="BC230" i="21"/>
  <c r="BB230" i="21"/>
  <c r="BA230" i="21"/>
  <c r="BP229" i="21"/>
  <c r="BO229" i="21"/>
  <c r="BN229" i="21"/>
  <c r="BM229" i="21"/>
  <c r="BL229" i="21"/>
  <c r="BK229" i="21"/>
  <c r="BJ229" i="21"/>
  <c r="BI229" i="21"/>
  <c r="BH229" i="21"/>
  <c r="BG229" i="21"/>
  <c r="BF229" i="21"/>
  <c r="BE229" i="21"/>
  <c r="BD229" i="21"/>
  <c r="BC229" i="21"/>
  <c r="BB229" i="21"/>
  <c r="BA229" i="21"/>
  <c r="BP228" i="21"/>
  <c r="BO228" i="21"/>
  <c r="BN228" i="21"/>
  <c r="BM228" i="21"/>
  <c r="BL228" i="21"/>
  <c r="BK228" i="21"/>
  <c r="BJ228" i="21"/>
  <c r="BI228" i="21"/>
  <c r="BH228" i="21"/>
  <c r="BG228" i="21"/>
  <c r="BF228" i="21"/>
  <c r="BE228" i="21"/>
  <c r="BD228" i="21"/>
  <c r="BC228" i="21"/>
  <c r="BB228" i="21"/>
  <c r="BA228" i="21"/>
  <c r="BP227" i="21"/>
  <c r="BO227" i="21"/>
  <c r="BN227" i="21"/>
  <c r="BM227" i="21"/>
  <c r="BL227" i="21"/>
  <c r="BK227" i="21"/>
  <c r="BJ227" i="21"/>
  <c r="BI227" i="21"/>
  <c r="BH227" i="21"/>
  <c r="BG227" i="21"/>
  <c r="BF227" i="21"/>
  <c r="BE227" i="21"/>
  <c r="BD227" i="21"/>
  <c r="BC227" i="21"/>
  <c r="BB227" i="21"/>
  <c r="BA227" i="21"/>
  <c r="BP226" i="21"/>
  <c r="BO226" i="21"/>
  <c r="BN226" i="21"/>
  <c r="BM226" i="21"/>
  <c r="BL226" i="21"/>
  <c r="BK226" i="21"/>
  <c r="BJ226" i="21"/>
  <c r="BI226" i="21"/>
  <c r="BH226" i="21"/>
  <c r="BG226" i="21"/>
  <c r="BF226" i="21"/>
  <c r="BE226" i="21"/>
  <c r="BD226" i="21"/>
  <c r="BC226" i="21"/>
  <c r="BB226" i="21"/>
  <c r="BA226" i="21"/>
  <c r="BP225" i="21"/>
  <c r="BO225" i="21"/>
  <c r="BN225" i="21"/>
  <c r="BM225" i="21"/>
  <c r="BL225" i="21"/>
  <c r="BK225" i="21"/>
  <c r="BJ225" i="21"/>
  <c r="BI225" i="21"/>
  <c r="BH225" i="21"/>
  <c r="BG225" i="21"/>
  <c r="BF225" i="21"/>
  <c r="BE225" i="21"/>
  <c r="BD225" i="21"/>
  <c r="BC225" i="21"/>
  <c r="BB225" i="21"/>
  <c r="BA225" i="21"/>
  <c r="BP224" i="21"/>
  <c r="BO224" i="21"/>
  <c r="BN224" i="21"/>
  <c r="BM224" i="21"/>
  <c r="BL224" i="21"/>
  <c r="BK224" i="21"/>
  <c r="BJ224" i="21"/>
  <c r="BI224" i="21"/>
  <c r="BH224" i="21"/>
  <c r="BG224" i="21"/>
  <c r="BF224" i="21"/>
  <c r="BE224" i="21"/>
  <c r="BD224" i="21"/>
  <c r="BC224" i="21"/>
  <c r="BB224" i="21"/>
  <c r="BA224" i="21"/>
  <c r="BP223" i="21"/>
  <c r="BO223" i="21"/>
  <c r="BN223" i="21"/>
  <c r="BM223" i="21"/>
  <c r="BL223" i="21"/>
  <c r="BK223" i="21"/>
  <c r="BJ223" i="21"/>
  <c r="BI223" i="21"/>
  <c r="BH223" i="21"/>
  <c r="BG223" i="21"/>
  <c r="BF223" i="21"/>
  <c r="BE223" i="21"/>
  <c r="BD223" i="21"/>
  <c r="BC223" i="21"/>
  <c r="BB223" i="21"/>
  <c r="BA223" i="21"/>
  <c r="BP222" i="21"/>
  <c r="BO222" i="21"/>
  <c r="BN222" i="21"/>
  <c r="BM222" i="21"/>
  <c r="BL222" i="21"/>
  <c r="BK222" i="21"/>
  <c r="BJ222" i="21"/>
  <c r="BI222" i="21"/>
  <c r="BH222" i="21"/>
  <c r="BG222" i="21"/>
  <c r="BF222" i="21"/>
  <c r="BE222" i="21"/>
  <c r="BD222" i="21"/>
  <c r="BC222" i="21"/>
  <c r="BB222" i="21"/>
  <c r="BA222" i="21"/>
  <c r="BP221" i="21"/>
  <c r="BO221" i="21"/>
  <c r="BN221" i="21"/>
  <c r="BM221" i="21"/>
  <c r="BL221" i="21"/>
  <c r="BK221" i="21"/>
  <c r="BJ221" i="21"/>
  <c r="BI221" i="21"/>
  <c r="BH221" i="21"/>
  <c r="BG221" i="21"/>
  <c r="BF221" i="21"/>
  <c r="BE221" i="21"/>
  <c r="BD221" i="21"/>
  <c r="BC221" i="21"/>
  <c r="BB221" i="21"/>
  <c r="BA221" i="21"/>
  <c r="BP220" i="21"/>
  <c r="BO220" i="21"/>
  <c r="BN220" i="21"/>
  <c r="BM220" i="21"/>
  <c r="BL220" i="21"/>
  <c r="BK220" i="21"/>
  <c r="BJ220" i="21"/>
  <c r="BI220" i="21"/>
  <c r="BH220" i="21"/>
  <c r="BG220" i="21"/>
  <c r="BF220" i="21"/>
  <c r="BE220" i="21"/>
  <c r="BD220" i="21"/>
  <c r="BC220" i="21"/>
  <c r="BB220" i="21"/>
  <c r="BA220" i="21"/>
  <c r="BP219" i="21"/>
  <c r="BO219" i="21"/>
  <c r="BN219" i="21"/>
  <c r="BM219" i="21"/>
  <c r="BL219" i="21"/>
  <c r="BK219" i="21"/>
  <c r="BJ219" i="21"/>
  <c r="BI219" i="21"/>
  <c r="BH219" i="21"/>
  <c r="BG219" i="21"/>
  <c r="BF219" i="21"/>
  <c r="BE219" i="21"/>
  <c r="BD219" i="21"/>
  <c r="BC219" i="21"/>
  <c r="BB219" i="21"/>
  <c r="BA219" i="21"/>
  <c r="BP218" i="21"/>
  <c r="BO218" i="21"/>
  <c r="BN218" i="21"/>
  <c r="BM218" i="21"/>
  <c r="BL218" i="21"/>
  <c r="BK218" i="21"/>
  <c r="BJ218" i="21"/>
  <c r="BI218" i="21"/>
  <c r="BH218" i="21"/>
  <c r="BG218" i="21"/>
  <c r="BF218" i="21"/>
  <c r="BE218" i="21"/>
  <c r="BD218" i="21"/>
  <c r="BC218" i="21"/>
  <c r="BB218" i="21"/>
  <c r="BA218" i="21"/>
  <c r="BP217" i="21"/>
  <c r="BO217" i="21"/>
  <c r="BN217" i="21"/>
  <c r="BM217" i="21"/>
  <c r="BL217" i="21"/>
  <c r="BK217" i="21"/>
  <c r="BJ217" i="21"/>
  <c r="BI217" i="21"/>
  <c r="BH217" i="21"/>
  <c r="BG217" i="21"/>
  <c r="BF217" i="21"/>
  <c r="BE217" i="21"/>
  <c r="BD217" i="21"/>
  <c r="BC217" i="21"/>
  <c r="BB217" i="21"/>
  <c r="BA217" i="21"/>
  <c r="BP216" i="21"/>
  <c r="BO216" i="21"/>
  <c r="BN216" i="21"/>
  <c r="BM216" i="21"/>
  <c r="BL216" i="21"/>
  <c r="BK216" i="21"/>
  <c r="BJ216" i="21"/>
  <c r="BI216" i="21"/>
  <c r="BH216" i="21"/>
  <c r="BG216" i="21"/>
  <c r="BF216" i="21"/>
  <c r="BE216" i="21"/>
  <c r="BD216" i="21"/>
  <c r="BC216" i="21"/>
  <c r="BB216" i="21"/>
  <c r="BA216" i="21"/>
  <c r="BP215" i="21"/>
  <c r="BO215" i="21"/>
  <c r="BN215" i="21"/>
  <c r="BM215" i="21"/>
  <c r="BL215" i="21"/>
  <c r="BK215" i="21"/>
  <c r="BJ215" i="21"/>
  <c r="BI215" i="21"/>
  <c r="BH215" i="21"/>
  <c r="BG215" i="21"/>
  <c r="BF215" i="21"/>
  <c r="BE215" i="21"/>
  <c r="BD215" i="21"/>
  <c r="BC215" i="21"/>
  <c r="BB215" i="21"/>
  <c r="BA215" i="21"/>
  <c r="BP214" i="21"/>
  <c r="BO214" i="21"/>
  <c r="BN214" i="21"/>
  <c r="BM214" i="21"/>
  <c r="BL214" i="21"/>
  <c r="BK214" i="21"/>
  <c r="BJ214" i="21"/>
  <c r="BI214" i="21"/>
  <c r="BH214" i="21"/>
  <c r="BG214" i="21"/>
  <c r="BF214" i="21"/>
  <c r="BE214" i="21"/>
  <c r="BD214" i="21"/>
  <c r="BC214" i="21"/>
  <c r="BB214" i="21"/>
  <c r="BA214" i="21"/>
  <c r="BP213" i="21"/>
  <c r="BO213" i="21"/>
  <c r="BN213" i="21"/>
  <c r="BM213" i="21"/>
  <c r="BL213" i="21"/>
  <c r="BK213" i="21"/>
  <c r="BJ213" i="21"/>
  <c r="BI213" i="21"/>
  <c r="BH213" i="21"/>
  <c r="BG213" i="21"/>
  <c r="BF213" i="21"/>
  <c r="BE213" i="21"/>
  <c r="BD213" i="21"/>
  <c r="BC213" i="21"/>
  <c r="BB213" i="21"/>
  <c r="BA213" i="21"/>
  <c r="BP212" i="21"/>
  <c r="BO212" i="21"/>
  <c r="BN212" i="21"/>
  <c r="BM212" i="21"/>
  <c r="BL212" i="21"/>
  <c r="BK212" i="21"/>
  <c r="BJ212" i="21"/>
  <c r="BI212" i="21"/>
  <c r="BH212" i="21"/>
  <c r="BG212" i="21"/>
  <c r="BF212" i="21"/>
  <c r="BE212" i="21"/>
  <c r="BD212" i="21"/>
  <c r="BC212" i="21"/>
  <c r="BB212" i="21"/>
  <c r="BA212" i="21"/>
  <c r="BP211" i="21"/>
  <c r="BO211" i="21"/>
  <c r="BN211" i="21"/>
  <c r="BM211" i="21"/>
  <c r="BL211" i="21"/>
  <c r="BK211" i="21"/>
  <c r="BJ211" i="21"/>
  <c r="BI211" i="21"/>
  <c r="BH211" i="21"/>
  <c r="BG211" i="21"/>
  <c r="BF211" i="21"/>
  <c r="BE211" i="21"/>
  <c r="BD211" i="21"/>
  <c r="BC211" i="21"/>
  <c r="BB211" i="21"/>
  <c r="BA211" i="21"/>
  <c r="BP210" i="21"/>
  <c r="BO210" i="21"/>
  <c r="BN210" i="21"/>
  <c r="BM210" i="21"/>
  <c r="BL210" i="21"/>
  <c r="BK210" i="21"/>
  <c r="BJ210" i="21"/>
  <c r="BI210" i="21"/>
  <c r="BH210" i="21"/>
  <c r="BG210" i="21"/>
  <c r="BF210" i="21"/>
  <c r="BE210" i="21"/>
  <c r="BD210" i="21"/>
  <c r="BC210" i="21"/>
  <c r="BB210" i="21"/>
  <c r="BA210" i="21"/>
  <c r="BP209" i="21"/>
  <c r="BO209" i="21"/>
  <c r="BN209" i="21"/>
  <c r="BM209" i="21"/>
  <c r="BL209" i="21"/>
  <c r="BK209" i="21"/>
  <c r="BJ209" i="21"/>
  <c r="BI209" i="21"/>
  <c r="BH209" i="21"/>
  <c r="BG209" i="21"/>
  <c r="BF209" i="21"/>
  <c r="BE209" i="21"/>
  <c r="BD209" i="21"/>
  <c r="BC209" i="21"/>
  <c r="BB209" i="21"/>
  <c r="BA209" i="21"/>
  <c r="BP208" i="21"/>
  <c r="BO208" i="21"/>
  <c r="BN208" i="21"/>
  <c r="BM208" i="21"/>
  <c r="BL208" i="21"/>
  <c r="BK208" i="21"/>
  <c r="BJ208" i="21"/>
  <c r="BI208" i="21"/>
  <c r="BH208" i="21"/>
  <c r="BG208" i="21"/>
  <c r="BF208" i="21"/>
  <c r="BE208" i="21"/>
  <c r="BD208" i="21"/>
  <c r="BC208" i="21"/>
  <c r="BB208" i="21"/>
  <c r="BA208" i="21"/>
  <c r="G187" i="21"/>
  <c r="K187" i="21" s="1"/>
  <c r="B174" i="21"/>
  <c r="AX174" i="21" s="1"/>
  <c r="B143" i="21"/>
  <c r="AX143" i="21" s="1"/>
  <c r="B142" i="21"/>
  <c r="AX142" i="21" s="1"/>
  <c r="B141" i="21"/>
  <c r="AX141" i="21" s="1"/>
  <c r="B140" i="21"/>
  <c r="AX140" i="21" s="1"/>
  <c r="B139" i="21"/>
  <c r="AX139" i="21" s="1"/>
  <c r="B138" i="21"/>
  <c r="AX138" i="21" s="1"/>
  <c r="B137" i="21"/>
  <c r="AX137" i="21" s="1"/>
  <c r="B136" i="21"/>
  <c r="AX136" i="21" s="1"/>
  <c r="B135" i="21"/>
  <c r="AX135" i="21" s="1"/>
  <c r="B134" i="21"/>
  <c r="AX134" i="21" s="1"/>
  <c r="B133" i="21"/>
  <c r="AX133" i="21" s="1"/>
  <c r="B132" i="21"/>
  <c r="AX132" i="21" s="1"/>
  <c r="B131" i="21"/>
  <c r="AX131" i="21" s="1"/>
  <c r="B130" i="21"/>
  <c r="AX130" i="21" s="1"/>
  <c r="B129" i="21"/>
  <c r="AX129" i="21" s="1"/>
  <c r="B128" i="21"/>
  <c r="AX128" i="21" s="1"/>
  <c r="B127" i="21"/>
  <c r="AX127" i="21" s="1"/>
  <c r="B126" i="21"/>
  <c r="AX126" i="21" s="1"/>
  <c r="B125" i="21"/>
  <c r="AX125" i="21" s="1"/>
  <c r="B124" i="21"/>
  <c r="AX124" i="21" s="1"/>
  <c r="B123" i="21"/>
  <c r="AX123" i="21" s="1"/>
  <c r="B122" i="21"/>
  <c r="AX122" i="21" s="1"/>
  <c r="B121" i="21"/>
  <c r="AX121" i="21" s="1"/>
  <c r="B120" i="21"/>
  <c r="AX120" i="21" s="1"/>
  <c r="B119" i="21"/>
  <c r="AX119" i="21" s="1"/>
  <c r="B118" i="21"/>
  <c r="AX118" i="21" s="1"/>
  <c r="B117" i="21"/>
  <c r="AX117" i="21" s="1"/>
  <c r="B116" i="21"/>
  <c r="AX116" i="21" s="1"/>
  <c r="B115" i="21"/>
  <c r="BP174" i="21"/>
  <c r="BO174" i="21"/>
  <c r="BN174" i="21"/>
  <c r="BM174" i="21"/>
  <c r="BL174" i="21"/>
  <c r="BK174" i="21"/>
  <c r="BJ174" i="21"/>
  <c r="BI174" i="21"/>
  <c r="BH174" i="21"/>
  <c r="BG174" i="21"/>
  <c r="BF174" i="21"/>
  <c r="BE174" i="21"/>
  <c r="BD174" i="21"/>
  <c r="BC174" i="21"/>
  <c r="BB174" i="21"/>
  <c r="BA174" i="21"/>
  <c r="BP143" i="21"/>
  <c r="BO143" i="21"/>
  <c r="BN143" i="21"/>
  <c r="BM143" i="21"/>
  <c r="BL143" i="21"/>
  <c r="BK143" i="21"/>
  <c r="BJ143" i="21"/>
  <c r="BI143" i="21"/>
  <c r="BH143" i="21"/>
  <c r="BG143" i="21"/>
  <c r="BF143" i="21"/>
  <c r="BE143" i="21"/>
  <c r="BD143" i="21"/>
  <c r="BC143" i="21"/>
  <c r="BB143" i="21"/>
  <c r="BA143" i="21"/>
  <c r="BP142" i="21"/>
  <c r="BO142" i="21"/>
  <c r="BN142" i="21"/>
  <c r="BM142" i="21"/>
  <c r="BL142" i="21"/>
  <c r="BK142" i="21"/>
  <c r="BJ142" i="21"/>
  <c r="BI142" i="21"/>
  <c r="BH142" i="21"/>
  <c r="BG142" i="21"/>
  <c r="BF142" i="21"/>
  <c r="BE142" i="21"/>
  <c r="BD142" i="21"/>
  <c r="BC142" i="21"/>
  <c r="BB142" i="21"/>
  <c r="BA142" i="21"/>
  <c r="BP141" i="21"/>
  <c r="BO141" i="21"/>
  <c r="BN141" i="21"/>
  <c r="BM141" i="21"/>
  <c r="BL141" i="21"/>
  <c r="BK141" i="21"/>
  <c r="BJ141" i="21"/>
  <c r="BI141" i="21"/>
  <c r="BH141" i="21"/>
  <c r="BG141" i="21"/>
  <c r="BF141" i="21"/>
  <c r="BE141" i="21"/>
  <c r="BD141" i="21"/>
  <c r="BC141" i="21"/>
  <c r="BB141" i="21"/>
  <c r="BA141" i="21"/>
  <c r="BP140" i="21"/>
  <c r="BO140" i="21"/>
  <c r="BN140" i="21"/>
  <c r="BM140" i="21"/>
  <c r="BL140" i="21"/>
  <c r="BK140" i="21"/>
  <c r="BJ140" i="21"/>
  <c r="BI140" i="21"/>
  <c r="BH140" i="21"/>
  <c r="BG140" i="21"/>
  <c r="BF140" i="21"/>
  <c r="BE140" i="21"/>
  <c r="BD140" i="21"/>
  <c r="BC140" i="21"/>
  <c r="BB140" i="21"/>
  <c r="BA140" i="21"/>
  <c r="BP139" i="21"/>
  <c r="BO139" i="21"/>
  <c r="BN139" i="21"/>
  <c r="BM139" i="21"/>
  <c r="BL139" i="21"/>
  <c r="BK139" i="21"/>
  <c r="BJ139" i="21"/>
  <c r="BI139" i="21"/>
  <c r="BH139" i="21"/>
  <c r="BG139" i="21"/>
  <c r="BF139" i="21"/>
  <c r="BE139" i="21"/>
  <c r="BD139" i="21"/>
  <c r="BC139" i="21"/>
  <c r="BB139" i="21"/>
  <c r="BA139" i="21"/>
  <c r="BP138" i="21"/>
  <c r="BO138" i="21"/>
  <c r="BN138" i="21"/>
  <c r="BM138" i="21"/>
  <c r="BL138" i="21"/>
  <c r="BK138" i="21"/>
  <c r="BJ138" i="21"/>
  <c r="BI138" i="21"/>
  <c r="BH138" i="21"/>
  <c r="BG138" i="21"/>
  <c r="BF138" i="21"/>
  <c r="BE138" i="21"/>
  <c r="BD138" i="21"/>
  <c r="BC138" i="21"/>
  <c r="BB138" i="21"/>
  <c r="BA138" i="21"/>
  <c r="BP137" i="21"/>
  <c r="BO137" i="21"/>
  <c r="BN137" i="21"/>
  <c r="BM137" i="21"/>
  <c r="BL137" i="21"/>
  <c r="BK137" i="21"/>
  <c r="BJ137" i="21"/>
  <c r="BI137" i="21"/>
  <c r="BH137" i="21"/>
  <c r="BG137" i="21"/>
  <c r="BF137" i="21"/>
  <c r="BE137" i="21"/>
  <c r="BD137" i="21"/>
  <c r="BC137" i="21"/>
  <c r="BB137" i="21"/>
  <c r="BA137" i="21"/>
  <c r="BP136" i="21"/>
  <c r="BO136" i="21"/>
  <c r="BN136" i="21"/>
  <c r="BM136" i="21"/>
  <c r="BL136" i="21"/>
  <c r="BK136" i="21"/>
  <c r="BJ136" i="21"/>
  <c r="BI136" i="21"/>
  <c r="BH136" i="21"/>
  <c r="BG136" i="21"/>
  <c r="BF136" i="21"/>
  <c r="BE136" i="21"/>
  <c r="BD136" i="21"/>
  <c r="BC136" i="21"/>
  <c r="BB136" i="21"/>
  <c r="BA136" i="21"/>
  <c r="BP135" i="21"/>
  <c r="BO135" i="21"/>
  <c r="BN135" i="21"/>
  <c r="BM135" i="21"/>
  <c r="BL135" i="21"/>
  <c r="BK135" i="21"/>
  <c r="BJ135" i="21"/>
  <c r="BI135" i="21"/>
  <c r="BH135" i="21"/>
  <c r="BG135" i="21"/>
  <c r="BF135" i="21"/>
  <c r="BE135" i="21"/>
  <c r="BD135" i="21"/>
  <c r="BC135" i="21"/>
  <c r="BB135" i="21"/>
  <c r="BA135" i="21"/>
  <c r="BP134" i="21"/>
  <c r="BO134" i="21"/>
  <c r="BN134" i="21"/>
  <c r="BM134" i="21"/>
  <c r="BL134" i="21"/>
  <c r="BK134" i="21"/>
  <c r="BJ134" i="21"/>
  <c r="BI134" i="21"/>
  <c r="BH134" i="21"/>
  <c r="BG134" i="21"/>
  <c r="BF134" i="21"/>
  <c r="BE134" i="21"/>
  <c r="BD134" i="21"/>
  <c r="BC134" i="21"/>
  <c r="BB134" i="21"/>
  <c r="BA134" i="21"/>
  <c r="BP133" i="21"/>
  <c r="BO133" i="21"/>
  <c r="BN133" i="21"/>
  <c r="BM133" i="21"/>
  <c r="BL133" i="21"/>
  <c r="BK133" i="21"/>
  <c r="BJ133" i="21"/>
  <c r="BI133" i="21"/>
  <c r="BH133" i="21"/>
  <c r="BG133" i="21"/>
  <c r="BF133" i="21"/>
  <c r="BE133" i="21"/>
  <c r="BD133" i="21"/>
  <c r="BC133" i="21"/>
  <c r="BB133" i="21"/>
  <c r="BA133" i="21"/>
  <c r="BP132" i="21"/>
  <c r="BO132" i="21"/>
  <c r="BN132" i="21"/>
  <c r="BM132" i="21"/>
  <c r="BL132" i="21"/>
  <c r="BK132" i="21"/>
  <c r="BJ132" i="21"/>
  <c r="BI132" i="21"/>
  <c r="BH132" i="21"/>
  <c r="BG132" i="21"/>
  <c r="BF132" i="21"/>
  <c r="BE132" i="21"/>
  <c r="BD132" i="21"/>
  <c r="BC132" i="21"/>
  <c r="BB132" i="21"/>
  <c r="BA132" i="21"/>
  <c r="BP131" i="21"/>
  <c r="BO131" i="21"/>
  <c r="BN131" i="21"/>
  <c r="BM131" i="21"/>
  <c r="BL131" i="21"/>
  <c r="BK131" i="21"/>
  <c r="BJ131" i="21"/>
  <c r="BI131" i="21"/>
  <c r="BH131" i="21"/>
  <c r="BG131" i="21"/>
  <c r="BF131" i="21"/>
  <c r="BE131" i="21"/>
  <c r="BD131" i="21"/>
  <c r="BC131" i="21"/>
  <c r="BB131" i="21"/>
  <c r="BA131" i="21"/>
  <c r="BP130" i="21"/>
  <c r="BO130" i="21"/>
  <c r="BN130" i="21"/>
  <c r="BM130" i="21"/>
  <c r="BL130" i="21"/>
  <c r="BK130" i="21"/>
  <c r="BJ130" i="21"/>
  <c r="BI130" i="21"/>
  <c r="BH130" i="21"/>
  <c r="BG130" i="21"/>
  <c r="BF130" i="21"/>
  <c r="BE130" i="21"/>
  <c r="BD130" i="21"/>
  <c r="BC130" i="21"/>
  <c r="BB130" i="21"/>
  <c r="BA130" i="21"/>
  <c r="BP129" i="21"/>
  <c r="BO129" i="21"/>
  <c r="BN129" i="21"/>
  <c r="BM129" i="21"/>
  <c r="BL129" i="21"/>
  <c r="BK129" i="21"/>
  <c r="BJ129" i="21"/>
  <c r="BI129" i="21"/>
  <c r="BH129" i="21"/>
  <c r="BG129" i="21"/>
  <c r="BF129" i="21"/>
  <c r="BE129" i="21"/>
  <c r="BD129" i="21"/>
  <c r="BC129" i="21"/>
  <c r="BB129" i="21"/>
  <c r="BA129" i="21"/>
  <c r="BP128" i="21"/>
  <c r="BO128" i="21"/>
  <c r="BN128" i="21"/>
  <c r="BM128" i="21"/>
  <c r="BL128" i="21"/>
  <c r="BK128" i="21"/>
  <c r="BJ128" i="21"/>
  <c r="BI128" i="21"/>
  <c r="BH128" i="21"/>
  <c r="BG128" i="21"/>
  <c r="BF128" i="21"/>
  <c r="BE128" i="21"/>
  <c r="BD128" i="21"/>
  <c r="BC128" i="21"/>
  <c r="BB128" i="21"/>
  <c r="BA128" i="21"/>
  <c r="BP127" i="21"/>
  <c r="BO127" i="21"/>
  <c r="BN127" i="21"/>
  <c r="BM127" i="21"/>
  <c r="BL127" i="21"/>
  <c r="BK127" i="21"/>
  <c r="BJ127" i="21"/>
  <c r="BI127" i="21"/>
  <c r="BH127" i="21"/>
  <c r="BG127" i="21"/>
  <c r="BF127" i="21"/>
  <c r="BE127" i="21"/>
  <c r="BD127" i="21"/>
  <c r="BC127" i="21"/>
  <c r="BB127" i="21"/>
  <c r="BA127" i="21"/>
  <c r="BP126" i="21"/>
  <c r="BO126" i="21"/>
  <c r="BN126" i="21"/>
  <c r="BM126" i="21"/>
  <c r="BL126" i="21"/>
  <c r="BK126" i="21"/>
  <c r="BJ126" i="21"/>
  <c r="BI126" i="21"/>
  <c r="BH126" i="21"/>
  <c r="BG126" i="21"/>
  <c r="BF126" i="21"/>
  <c r="BE126" i="21"/>
  <c r="BD126" i="21"/>
  <c r="BC126" i="21"/>
  <c r="BB126" i="21"/>
  <c r="BA126" i="21"/>
  <c r="BP125" i="21"/>
  <c r="BO125" i="21"/>
  <c r="BN125" i="21"/>
  <c r="BM125" i="21"/>
  <c r="BL125" i="21"/>
  <c r="BK125" i="21"/>
  <c r="BJ125" i="21"/>
  <c r="BI125" i="21"/>
  <c r="BH125" i="21"/>
  <c r="BG125" i="21"/>
  <c r="BF125" i="21"/>
  <c r="BE125" i="21"/>
  <c r="BD125" i="21"/>
  <c r="BC125" i="21"/>
  <c r="BB125" i="21"/>
  <c r="BA125" i="21"/>
  <c r="BP124" i="21"/>
  <c r="BO124" i="21"/>
  <c r="BN124" i="21"/>
  <c r="BM124" i="21"/>
  <c r="BL124" i="21"/>
  <c r="BK124" i="21"/>
  <c r="BJ124" i="21"/>
  <c r="BI124" i="21"/>
  <c r="BH124" i="21"/>
  <c r="BG124" i="21"/>
  <c r="BF124" i="21"/>
  <c r="BE124" i="21"/>
  <c r="BD124" i="21"/>
  <c r="BC124" i="21"/>
  <c r="BB124" i="21"/>
  <c r="BA124" i="21"/>
  <c r="BP123" i="21"/>
  <c r="BO123" i="21"/>
  <c r="BN123" i="21"/>
  <c r="BM123" i="21"/>
  <c r="BL123" i="21"/>
  <c r="BK123" i="21"/>
  <c r="BJ123" i="21"/>
  <c r="BI123" i="21"/>
  <c r="BH123" i="21"/>
  <c r="BG123" i="21"/>
  <c r="BF123" i="21"/>
  <c r="BE123" i="21"/>
  <c r="BD123" i="21"/>
  <c r="BC123" i="21"/>
  <c r="BB123" i="21"/>
  <c r="BA123" i="21"/>
  <c r="BP122" i="21"/>
  <c r="BO122" i="21"/>
  <c r="BN122" i="21"/>
  <c r="BM122" i="21"/>
  <c r="BL122" i="21"/>
  <c r="BK122" i="21"/>
  <c r="BJ122" i="21"/>
  <c r="BI122" i="21"/>
  <c r="BH122" i="21"/>
  <c r="BG122" i="21"/>
  <c r="BF122" i="21"/>
  <c r="BE122" i="21"/>
  <c r="BD122" i="21"/>
  <c r="BC122" i="21"/>
  <c r="BB122" i="21"/>
  <c r="BA122" i="21"/>
  <c r="BP121" i="21"/>
  <c r="BO121" i="21"/>
  <c r="BN121" i="21"/>
  <c r="BM121" i="21"/>
  <c r="BL121" i="21"/>
  <c r="BK121" i="21"/>
  <c r="BJ121" i="21"/>
  <c r="BI121" i="21"/>
  <c r="BH121" i="21"/>
  <c r="BG121" i="21"/>
  <c r="BF121" i="21"/>
  <c r="BE121" i="21"/>
  <c r="BD121" i="21"/>
  <c r="BC121" i="21"/>
  <c r="BB121" i="21"/>
  <c r="BA121" i="21"/>
  <c r="BP120" i="21"/>
  <c r="BO120" i="21"/>
  <c r="BN120" i="21"/>
  <c r="BM120" i="21"/>
  <c r="BL120" i="21"/>
  <c r="BK120" i="21"/>
  <c r="BJ120" i="21"/>
  <c r="BI120" i="21"/>
  <c r="BH120" i="21"/>
  <c r="BG120" i="21"/>
  <c r="BF120" i="21"/>
  <c r="BE120" i="21"/>
  <c r="BD120" i="21"/>
  <c r="BC120" i="21"/>
  <c r="BB120" i="21"/>
  <c r="BA120" i="21"/>
  <c r="BP119" i="21"/>
  <c r="BO119" i="21"/>
  <c r="BN119" i="21"/>
  <c r="BM119" i="21"/>
  <c r="BL119" i="21"/>
  <c r="BK119" i="21"/>
  <c r="BJ119" i="21"/>
  <c r="BI119" i="21"/>
  <c r="BH119" i="21"/>
  <c r="BG119" i="21"/>
  <c r="BF119" i="21"/>
  <c r="BE119" i="21"/>
  <c r="BD119" i="21"/>
  <c r="BC119" i="21"/>
  <c r="BB119" i="21"/>
  <c r="BA119" i="21"/>
  <c r="BP118" i="21"/>
  <c r="BO118" i="21"/>
  <c r="BN118" i="21"/>
  <c r="BM118" i="21"/>
  <c r="BL118" i="21"/>
  <c r="BK118" i="21"/>
  <c r="BJ118" i="21"/>
  <c r="BI118" i="21"/>
  <c r="BH118" i="21"/>
  <c r="BG118" i="21"/>
  <c r="BF118" i="21"/>
  <c r="BE118" i="21"/>
  <c r="BD118" i="21"/>
  <c r="BC118" i="21"/>
  <c r="BB118" i="21"/>
  <c r="BA118" i="21"/>
  <c r="BP117" i="21"/>
  <c r="BO117" i="21"/>
  <c r="BN117" i="21"/>
  <c r="BM117" i="21"/>
  <c r="BL117" i="21"/>
  <c r="BK117" i="21"/>
  <c r="BJ117" i="21"/>
  <c r="BI117" i="21"/>
  <c r="BH117" i="21"/>
  <c r="BG117" i="21"/>
  <c r="BF117" i="21"/>
  <c r="BE117" i="21"/>
  <c r="BD117" i="21"/>
  <c r="BC117" i="21"/>
  <c r="BB117" i="21"/>
  <c r="BA117" i="21"/>
  <c r="BP116" i="21"/>
  <c r="BO116" i="21"/>
  <c r="BN116" i="21"/>
  <c r="BM116" i="21"/>
  <c r="BL116" i="21"/>
  <c r="BK116" i="21"/>
  <c r="BJ116" i="21"/>
  <c r="BI116" i="21"/>
  <c r="BH116" i="21"/>
  <c r="BG116" i="21"/>
  <c r="BF116" i="21"/>
  <c r="BE116" i="21"/>
  <c r="BD116" i="21"/>
  <c r="BC116" i="21"/>
  <c r="BB116" i="21"/>
  <c r="BA116" i="21"/>
  <c r="BP115" i="21"/>
  <c r="BO115" i="21"/>
  <c r="BN115" i="21"/>
  <c r="BM115" i="21"/>
  <c r="BL115" i="21"/>
  <c r="BK115" i="21"/>
  <c r="BJ115" i="21"/>
  <c r="BI115" i="21"/>
  <c r="BH115" i="21"/>
  <c r="BG115" i="21"/>
  <c r="BF115" i="21"/>
  <c r="BE115" i="21"/>
  <c r="BD115" i="21"/>
  <c r="BC115" i="21"/>
  <c r="BB115" i="21"/>
  <c r="BA115" i="21"/>
  <c r="G94" i="21"/>
  <c r="K94" i="21" s="1"/>
  <c r="B81" i="21"/>
  <c r="D81" i="21" s="1"/>
  <c r="B50" i="21"/>
  <c r="D50" i="21" s="1"/>
  <c r="B49" i="21"/>
  <c r="D49" i="21" s="1"/>
  <c r="B48" i="21"/>
  <c r="D48" i="21" s="1"/>
  <c r="B47" i="21"/>
  <c r="D47" i="21" s="1"/>
  <c r="B46" i="21"/>
  <c r="D46" i="21" s="1"/>
  <c r="B45" i="21"/>
  <c r="D45" i="21" s="1"/>
  <c r="B44" i="21"/>
  <c r="D44" i="21" s="1"/>
  <c r="B43" i="21"/>
  <c r="D43" i="21" s="1"/>
  <c r="B42" i="21"/>
  <c r="D42" i="21" s="1"/>
  <c r="B41" i="21"/>
  <c r="D41" i="21" s="1"/>
  <c r="B40" i="21"/>
  <c r="D40" i="21" s="1"/>
  <c r="B39" i="21"/>
  <c r="D39" i="21" s="1"/>
  <c r="B38" i="21"/>
  <c r="D38" i="21" s="1"/>
  <c r="B37" i="21"/>
  <c r="D37" i="21" s="1"/>
  <c r="B36" i="21"/>
  <c r="D36" i="21" s="1"/>
  <c r="B35" i="21"/>
  <c r="D35" i="21" s="1"/>
  <c r="B34" i="21"/>
  <c r="D34" i="21" s="1"/>
  <c r="B33" i="21"/>
  <c r="D33" i="21" s="1"/>
  <c r="B32" i="21"/>
  <c r="D32" i="21" s="1"/>
  <c r="B31" i="21"/>
  <c r="D31" i="21" s="1"/>
  <c r="B30" i="21"/>
  <c r="D30" i="21" s="1"/>
  <c r="B29" i="21"/>
  <c r="D29" i="21" s="1"/>
  <c r="B28" i="21"/>
  <c r="D28" i="21" s="1"/>
  <c r="B27" i="21"/>
  <c r="D27" i="21" s="1"/>
  <c r="B26" i="21"/>
  <c r="D26" i="21" s="1"/>
  <c r="B25" i="21"/>
  <c r="D25" i="21" s="1"/>
  <c r="B24" i="21"/>
  <c r="D24" i="21" s="1"/>
  <c r="B23" i="21"/>
  <c r="D23" i="21" s="1"/>
  <c r="BP81" i="21"/>
  <c r="BO81" i="21"/>
  <c r="BN81" i="21"/>
  <c r="BM81" i="21"/>
  <c r="BL81" i="21"/>
  <c r="BK81" i="21"/>
  <c r="BJ81" i="21"/>
  <c r="BI81" i="21"/>
  <c r="BH81" i="21"/>
  <c r="BG81" i="21"/>
  <c r="BF81" i="21"/>
  <c r="BE81" i="21"/>
  <c r="BD81" i="21"/>
  <c r="BC81" i="21"/>
  <c r="BB81" i="21"/>
  <c r="BA81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O4" i="21"/>
  <c r="O3" i="21"/>
  <c r="O2" i="21"/>
  <c r="R378" i="21"/>
  <c r="J378" i="21"/>
  <c r="R377" i="21"/>
  <c r="J377" i="21"/>
  <c r="R376" i="21"/>
  <c r="J376" i="21"/>
  <c r="D376" i="21"/>
  <c r="G376" i="21" s="1"/>
  <c r="R375" i="21"/>
  <c r="J375" i="21"/>
  <c r="R374" i="21"/>
  <c r="J374" i="21"/>
  <c r="D374" i="21"/>
  <c r="G374" i="21" s="1"/>
  <c r="R373" i="21"/>
  <c r="R372" i="21"/>
  <c r="J372" i="21"/>
  <c r="K372" i="21" s="1"/>
  <c r="R371" i="21"/>
  <c r="J371" i="21"/>
  <c r="R370" i="21"/>
  <c r="J370" i="21"/>
  <c r="R369" i="21"/>
  <c r="J369" i="21"/>
  <c r="R368" i="21"/>
  <c r="J368" i="21"/>
  <c r="G368" i="21"/>
  <c r="N368" i="21" s="1"/>
  <c r="R367" i="21"/>
  <c r="N367" i="21"/>
  <c r="G367" i="21"/>
  <c r="K367" i="21" s="1"/>
  <c r="R366" i="21"/>
  <c r="J366" i="21"/>
  <c r="G366" i="21"/>
  <c r="R365" i="21"/>
  <c r="N365" i="21"/>
  <c r="J365" i="21"/>
  <c r="K365" i="21" s="1"/>
  <c r="R364" i="21"/>
  <c r="R285" i="21"/>
  <c r="J285" i="21"/>
  <c r="R284" i="21"/>
  <c r="J284" i="21"/>
  <c r="R283" i="21"/>
  <c r="J283" i="21"/>
  <c r="D283" i="21"/>
  <c r="G283" i="21" s="1"/>
  <c r="R282" i="21"/>
  <c r="J282" i="21"/>
  <c r="R281" i="21"/>
  <c r="J281" i="21"/>
  <c r="D281" i="21"/>
  <c r="R280" i="21"/>
  <c r="R279" i="21"/>
  <c r="J279" i="21"/>
  <c r="K279" i="21" s="1"/>
  <c r="R278" i="21"/>
  <c r="J278" i="21"/>
  <c r="R277" i="21"/>
  <c r="J277" i="21"/>
  <c r="R276" i="21"/>
  <c r="J276" i="21"/>
  <c r="R275" i="21"/>
  <c r="J275" i="21"/>
  <c r="G275" i="21"/>
  <c r="R274" i="21"/>
  <c r="N274" i="21"/>
  <c r="G274" i="21"/>
  <c r="K274" i="21" s="1"/>
  <c r="R273" i="21"/>
  <c r="J273" i="21"/>
  <c r="G273" i="21"/>
  <c r="R272" i="21"/>
  <c r="N272" i="21"/>
  <c r="J272" i="21"/>
  <c r="K272" i="21" s="1"/>
  <c r="R271" i="21"/>
  <c r="R192" i="21"/>
  <c r="J192" i="21"/>
  <c r="R191" i="21"/>
  <c r="J191" i="21"/>
  <c r="R190" i="21"/>
  <c r="J190" i="21"/>
  <c r="D190" i="21"/>
  <c r="G190" i="21" s="1"/>
  <c r="R189" i="21"/>
  <c r="J189" i="21"/>
  <c r="R188" i="21"/>
  <c r="J188" i="21"/>
  <c r="D188" i="21"/>
  <c r="N186" i="21" s="1"/>
  <c r="R187" i="21"/>
  <c r="R186" i="21"/>
  <c r="J186" i="21"/>
  <c r="K186" i="21" s="1"/>
  <c r="R185" i="21"/>
  <c r="J185" i="21"/>
  <c r="R184" i="21"/>
  <c r="J184" i="21"/>
  <c r="R183" i="21"/>
  <c r="J183" i="21"/>
  <c r="R182" i="21"/>
  <c r="J182" i="21"/>
  <c r="G182" i="21"/>
  <c r="R181" i="21"/>
  <c r="N181" i="21"/>
  <c r="G181" i="21"/>
  <c r="K181" i="21" s="1"/>
  <c r="R180" i="21"/>
  <c r="J180" i="21"/>
  <c r="G180" i="21"/>
  <c r="R179" i="21"/>
  <c r="N179" i="21"/>
  <c r="J179" i="21"/>
  <c r="K179" i="21" s="1"/>
  <c r="R178" i="21"/>
  <c r="R99" i="21"/>
  <c r="J99" i="21"/>
  <c r="R98" i="21"/>
  <c r="J98" i="21"/>
  <c r="R97" i="21"/>
  <c r="J97" i="21"/>
  <c r="D97" i="21"/>
  <c r="G97" i="21" s="1"/>
  <c r="R96" i="21"/>
  <c r="J96" i="21"/>
  <c r="R95" i="21"/>
  <c r="J95" i="21"/>
  <c r="D95" i="21"/>
  <c r="G95" i="21" s="1"/>
  <c r="R94" i="21"/>
  <c r="R93" i="21"/>
  <c r="J93" i="21"/>
  <c r="K93" i="21" s="1"/>
  <c r="R92" i="21"/>
  <c r="J92" i="21"/>
  <c r="R91" i="21"/>
  <c r="J91" i="21"/>
  <c r="R90" i="21"/>
  <c r="J90" i="21"/>
  <c r="R89" i="21"/>
  <c r="J89" i="21"/>
  <c r="G89" i="21"/>
  <c r="N89" i="21" s="1"/>
  <c r="R88" i="21"/>
  <c r="N88" i="21"/>
  <c r="G88" i="21"/>
  <c r="K88" i="21" s="1"/>
  <c r="R87" i="21"/>
  <c r="J87" i="21"/>
  <c r="G87" i="21"/>
  <c r="R86" i="21"/>
  <c r="N86" i="21"/>
  <c r="J86" i="21"/>
  <c r="K86" i="21" s="1"/>
  <c r="R85" i="21"/>
  <c r="AW23" i="21"/>
  <c r="AW24" i="21" s="1"/>
  <c r="AW25" i="21" s="1"/>
  <c r="AW26" i="21" s="1"/>
  <c r="AW27" i="21" s="1"/>
  <c r="AW28" i="21" s="1"/>
  <c r="AW29" i="21" s="1"/>
  <c r="AW30" i="21" s="1"/>
  <c r="AW31" i="21" s="1"/>
  <c r="AW32" i="21" s="1"/>
  <c r="AW33" i="21" s="1"/>
  <c r="AW34" i="21" s="1"/>
  <c r="AW35" i="21" s="1"/>
  <c r="AW36" i="21" s="1"/>
  <c r="AW37" i="21" s="1"/>
  <c r="AW38" i="21" s="1"/>
  <c r="AW39" i="21" s="1"/>
  <c r="AW40" i="21" s="1"/>
  <c r="AW41" i="21" s="1"/>
  <c r="AW42" i="21" s="1"/>
  <c r="AW43" i="21" s="1"/>
  <c r="AW44" i="21" s="1"/>
  <c r="AW45" i="21" s="1"/>
  <c r="AW46" i="21" s="1"/>
  <c r="AW47" i="21" s="1"/>
  <c r="AW48" i="21" s="1"/>
  <c r="AW49" i="21" s="1"/>
  <c r="AW50" i="21" s="1"/>
  <c r="AQ23" i="2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J23" i="2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I23" i="2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G23" i="21"/>
  <c r="AG24" i="21" s="1"/>
  <c r="AD63" i="21" l="1"/>
  <c r="H63" i="21" s="1"/>
  <c r="K64" i="21"/>
  <c r="AD223" i="21"/>
  <c r="K224" i="21"/>
  <c r="K343" i="21"/>
  <c r="AD342" i="21"/>
  <c r="H342" i="21" s="1"/>
  <c r="F246" i="21"/>
  <c r="G246" i="21" s="1"/>
  <c r="I247" i="21"/>
  <c r="AD150" i="21"/>
  <c r="H150" i="21" s="1"/>
  <c r="K151" i="21"/>
  <c r="AI81" i="21"/>
  <c r="AI51" i="21"/>
  <c r="AI52" i="21" s="1"/>
  <c r="AI53" i="21" s="1"/>
  <c r="AI54" i="21" s="1"/>
  <c r="AI55" i="21" s="1"/>
  <c r="AI56" i="21" s="1"/>
  <c r="AI57" i="21" s="1"/>
  <c r="AI58" i="21" s="1"/>
  <c r="AI59" i="21" s="1"/>
  <c r="AI60" i="21" s="1"/>
  <c r="AI61" i="21" s="1"/>
  <c r="AI62" i="21" s="1"/>
  <c r="AI63" i="21" s="1"/>
  <c r="AI64" i="21" s="1"/>
  <c r="AI65" i="21" s="1"/>
  <c r="AI66" i="21" s="1"/>
  <c r="AI67" i="21" s="1"/>
  <c r="AI68" i="21" s="1"/>
  <c r="AI69" i="21" s="1"/>
  <c r="AI70" i="21" s="1"/>
  <c r="AI71" i="21" s="1"/>
  <c r="AI72" i="21" s="1"/>
  <c r="AI73" i="21" s="1"/>
  <c r="AI74" i="21" s="1"/>
  <c r="AI75" i="21" s="1"/>
  <c r="AI76" i="21" s="1"/>
  <c r="AI77" i="21" s="1"/>
  <c r="AI78" i="21" s="1"/>
  <c r="AI79" i="21" s="1"/>
  <c r="AI80" i="21" s="1"/>
  <c r="AJ81" i="21"/>
  <c r="AJ51" i="21"/>
  <c r="AJ52" i="21" s="1"/>
  <c r="AJ53" i="21" s="1"/>
  <c r="AJ54" i="21" s="1"/>
  <c r="AJ55" i="21" s="1"/>
  <c r="AJ56" i="21" s="1"/>
  <c r="AJ57" i="21" s="1"/>
  <c r="AJ58" i="21" s="1"/>
  <c r="AJ59" i="21" s="1"/>
  <c r="AJ60" i="21" s="1"/>
  <c r="AJ61" i="21" s="1"/>
  <c r="AJ62" i="21" s="1"/>
  <c r="AJ63" i="21" s="1"/>
  <c r="AJ64" i="21" s="1"/>
  <c r="AJ65" i="21" s="1"/>
  <c r="AJ66" i="21" s="1"/>
  <c r="AJ67" i="21" s="1"/>
  <c r="AJ68" i="21" s="1"/>
  <c r="AJ69" i="21" s="1"/>
  <c r="AJ70" i="21" s="1"/>
  <c r="AJ71" i="21" s="1"/>
  <c r="AJ72" i="21" s="1"/>
  <c r="AJ73" i="21" s="1"/>
  <c r="AJ74" i="21" s="1"/>
  <c r="AJ75" i="21" s="1"/>
  <c r="AJ76" i="21" s="1"/>
  <c r="AJ77" i="21" s="1"/>
  <c r="AJ78" i="21" s="1"/>
  <c r="AJ79" i="21" s="1"/>
  <c r="AJ80" i="21" s="1"/>
  <c r="AQ81" i="21"/>
  <c r="AQ51" i="21"/>
  <c r="AQ52" i="21" s="1"/>
  <c r="AQ53" i="21" s="1"/>
  <c r="AQ54" i="21" s="1"/>
  <c r="AQ55" i="21" s="1"/>
  <c r="AQ56" i="21" s="1"/>
  <c r="AQ57" i="21" s="1"/>
  <c r="AQ58" i="21" s="1"/>
  <c r="AQ59" i="21" s="1"/>
  <c r="AQ60" i="21" s="1"/>
  <c r="AQ61" i="21" s="1"/>
  <c r="AQ62" i="21" s="1"/>
  <c r="AQ63" i="21" s="1"/>
  <c r="AQ64" i="21" s="1"/>
  <c r="AQ65" i="21" s="1"/>
  <c r="AQ66" i="21" s="1"/>
  <c r="AQ67" i="21" s="1"/>
  <c r="AQ68" i="21" s="1"/>
  <c r="AQ69" i="21" s="1"/>
  <c r="AQ70" i="21" s="1"/>
  <c r="AQ71" i="21" s="1"/>
  <c r="AQ72" i="21" s="1"/>
  <c r="AQ73" i="21" s="1"/>
  <c r="AQ74" i="21" s="1"/>
  <c r="AQ75" i="21" s="1"/>
  <c r="AQ76" i="21" s="1"/>
  <c r="AQ77" i="21" s="1"/>
  <c r="AQ78" i="21" s="1"/>
  <c r="AQ79" i="21" s="1"/>
  <c r="AQ80" i="21" s="1"/>
  <c r="AW81" i="21"/>
  <c r="AW51" i="21"/>
  <c r="AW52" i="21" s="1"/>
  <c r="AW53" i="21" s="1"/>
  <c r="AW54" i="21" s="1"/>
  <c r="AW55" i="21" s="1"/>
  <c r="AW56" i="21" s="1"/>
  <c r="AW57" i="21" s="1"/>
  <c r="AW58" i="21" s="1"/>
  <c r="AW59" i="21" s="1"/>
  <c r="AW60" i="21" s="1"/>
  <c r="AW61" i="21" s="1"/>
  <c r="AW62" i="21" s="1"/>
  <c r="AW63" i="21" s="1"/>
  <c r="AW64" i="21" s="1"/>
  <c r="AW65" i="21" s="1"/>
  <c r="AW66" i="21" s="1"/>
  <c r="AW67" i="21" s="1"/>
  <c r="AW68" i="21" s="1"/>
  <c r="AW69" i="21" s="1"/>
  <c r="AW70" i="21" s="1"/>
  <c r="AW71" i="21" s="1"/>
  <c r="AW72" i="21" s="1"/>
  <c r="AW73" i="21" s="1"/>
  <c r="AW74" i="21" s="1"/>
  <c r="AW75" i="21" s="1"/>
  <c r="AW76" i="21" s="1"/>
  <c r="AW77" i="21" s="1"/>
  <c r="AW78" i="21" s="1"/>
  <c r="AW79" i="21" s="1"/>
  <c r="AW80" i="21" s="1"/>
  <c r="D304" i="21"/>
  <c r="AX304" i="21"/>
  <c r="D308" i="21"/>
  <c r="AX308" i="21"/>
  <c r="D312" i="21"/>
  <c r="AX312" i="21"/>
  <c r="D316" i="21"/>
  <c r="AX316" i="21"/>
  <c r="D320" i="21"/>
  <c r="AX320" i="21"/>
  <c r="D324" i="21"/>
  <c r="AX324" i="21"/>
  <c r="D328" i="21"/>
  <c r="AX328" i="21"/>
  <c r="D90" i="21"/>
  <c r="G90" i="21" s="1"/>
  <c r="K90" i="21" s="1"/>
  <c r="P90" i="21" s="1"/>
  <c r="S90" i="21" s="1"/>
  <c r="AF301" i="21"/>
  <c r="AF302" i="21"/>
  <c r="AF303" i="21"/>
  <c r="AF304" i="21"/>
  <c r="AF305" i="21"/>
  <c r="AF306" i="21"/>
  <c r="AF307" i="21"/>
  <c r="AF308" i="21"/>
  <c r="AF309" i="21"/>
  <c r="AF310" i="21"/>
  <c r="AF311" i="21"/>
  <c r="AF312" i="21"/>
  <c r="AF313" i="21"/>
  <c r="AF314" i="21"/>
  <c r="AF315" i="21"/>
  <c r="AF316" i="21"/>
  <c r="AF317" i="21"/>
  <c r="AF318" i="21"/>
  <c r="AF319" i="21"/>
  <c r="AF320" i="21"/>
  <c r="AF321" i="21"/>
  <c r="AF322" i="21"/>
  <c r="AF323" i="21"/>
  <c r="AF324" i="21"/>
  <c r="AF325" i="21"/>
  <c r="AF326" i="21"/>
  <c r="AF327" i="21"/>
  <c r="AF328" i="21"/>
  <c r="AF329" i="21"/>
  <c r="AF360" i="21"/>
  <c r="D301" i="21"/>
  <c r="AX301" i="21"/>
  <c r="AK302" i="21"/>
  <c r="AK303" i="21" s="1"/>
  <c r="AK304" i="21" s="1"/>
  <c r="AK305" i="21" s="1"/>
  <c r="AK306" i="21" s="1"/>
  <c r="AK307" i="21" s="1"/>
  <c r="AK308" i="21" s="1"/>
  <c r="AK309" i="21" s="1"/>
  <c r="AK310" i="21" s="1"/>
  <c r="AK311" i="21" s="1"/>
  <c r="AK312" i="21" s="1"/>
  <c r="AK313" i="21" s="1"/>
  <c r="AK314" i="21" s="1"/>
  <c r="AK315" i="21" s="1"/>
  <c r="AK316" i="21" s="1"/>
  <c r="AK317" i="21" s="1"/>
  <c r="AK318" i="21" s="1"/>
  <c r="AK319" i="21" s="1"/>
  <c r="AK320" i="21" s="1"/>
  <c r="AK321" i="21" s="1"/>
  <c r="AK322" i="21" s="1"/>
  <c r="AK323" i="21" s="1"/>
  <c r="AK324" i="21" s="1"/>
  <c r="AK325" i="21" s="1"/>
  <c r="AK326" i="21" s="1"/>
  <c r="AK327" i="21" s="1"/>
  <c r="AK328" i="21" s="1"/>
  <c r="AK329" i="21" s="1"/>
  <c r="D305" i="21"/>
  <c r="AX305" i="21"/>
  <c r="D309" i="21"/>
  <c r="AX309" i="21"/>
  <c r="D313" i="21"/>
  <c r="AX313" i="21"/>
  <c r="D317" i="21"/>
  <c r="AX317" i="21"/>
  <c r="D321" i="21"/>
  <c r="AX321" i="21"/>
  <c r="D325" i="21"/>
  <c r="AX325" i="21"/>
  <c r="D329" i="21"/>
  <c r="AX329" i="21"/>
  <c r="AF208" i="21"/>
  <c r="AF209" i="21"/>
  <c r="AF210" i="21"/>
  <c r="AF211" i="21"/>
  <c r="AF212" i="21"/>
  <c r="AF213" i="21"/>
  <c r="AF214" i="21"/>
  <c r="AF215" i="21"/>
  <c r="AF216" i="21"/>
  <c r="AF217" i="21"/>
  <c r="AF218" i="21"/>
  <c r="AF219" i="21"/>
  <c r="AF220" i="21"/>
  <c r="AF221" i="21"/>
  <c r="AF222" i="21"/>
  <c r="AF223" i="21"/>
  <c r="AF224" i="21"/>
  <c r="AF225" i="21"/>
  <c r="AF226" i="21"/>
  <c r="AF227" i="21"/>
  <c r="AF228" i="21"/>
  <c r="AF229" i="21"/>
  <c r="AF230" i="21"/>
  <c r="AF231" i="21"/>
  <c r="AF232" i="21"/>
  <c r="AF233" i="21"/>
  <c r="AF234" i="21"/>
  <c r="AF235" i="21"/>
  <c r="AF236" i="21"/>
  <c r="AF267" i="21"/>
  <c r="D208" i="21"/>
  <c r="AX208" i="21"/>
  <c r="AK209" i="21"/>
  <c r="AK210" i="21" s="1"/>
  <c r="AK211" i="21" s="1"/>
  <c r="AK212" i="21" s="1"/>
  <c r="AK213" i="21" s="1"/>
  <c r="AK214" i="21" s="1"/>
  <c r="AK215" i="21" s="1"/>
  <c r="AK216" i="21" s="1"/>
  <c r="AK217" i="21" s="1"/>
  <c r="AK218" i="21" s="1"/>
  <c r="AK219" i="21" s="1"/>
  <c r="AK220" i="21" s="1"/>
  <c r="AK221" i="21" s="1"/>
  <c r="AK222" i="21" s="1"/>
  <c r="AK223" i="21" s="1"/>
  <c r="AK224" i="21" s="1"/>
  <c r="AK225" i="21" s="1"/>
  <c r="AK226" i="21" s="1"/>
  <c r="AK227" i="21" s="1"/>
  <c r="AK228" i="21" s="1"/>
  <c r="AK229" i="21" s="1"/>
  <c r="AK230" i="21" s="1"/>
  <c r="AK231" i="21" s="1"/>
  <c r="AK232" i="21" s="1"/>
  <c r="AK233" i="21" s="1"/>
  <c r="AK234" i="21" s="1"/>
  <c r="AK235" i="21" s="1"/>
  <c r="AK236" i="21" s="1"/>
  <c r="D302" i="21"/>
  <c r="AX302" i="21"/>
  <c r="D306" i="21"/>
  <c r="AX306" i="21"/>
  <c r="D310" i="21"/>
  <c r="AX310" i="21"/>
  <c r="D314" i="21"/>
  <c r="AX314" i="21"/>
  <c r="D318" i="21"/>
  <c r="AX318" i="21"/>
  <c r="D322" i="21"/>
  <c r="AX322" i="21"/>
  <c r="D326" i="21"/>
  <c r="AX326" i="21"/>
  <c r="D360" i="21"/>
  <c r="AX360" i="21"/>
  <c r="AU22" i="2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115" i="21"/>
  <c r="AU116" i="21" s="1"/>
  <c r="AU117" i="21" s="1"/>
  <c r="AU118" i="21" s="1"/>
  <c r="AU119" i="21" s="1"/>
  <c r="AU120" i="21" s="1"/>
  <c r="AU121" i="21" s="1"/>
  <c r="AU122" i="21" s="1"/>
  <c r="AU123" i="21" s="1"/>
  <c r="AU124" i="21" s="1"/>
  <c r="AU125" i="21" s="1"/>
  <c r="AU126" i="21" s="1"/>
  <c r="AU127" i="21" s="1"/>
  <c r="AU128" i="21" s="1"/>
  <c r="AU129" i="21" s="1"/>
  <c r="AU130" i="21" s="1"/>
  <c r="AU131" i="21" s="1"/>
  <c r="AU132" i="21" s="1"/>
  <c r="AU133" i="21" s="1"/>
  <c r="AU134" i="21" s="1"/>
  <c r="AU135" i="21" s="1"/>
  <c r="AU136" i="21" s="1"/>
  <c r="AU137" i="21" s="1"/>
  <c r="AU138" i="21" s="1"/>
  <c r="AU139" i="21" s="1"/>
  <c r="AU140" i="21" s="1"/>
  <c r="AU141" i="21" s="1"/>
  <c r="AU142" i="21" s="1"/>
  <c r="AU143" i="21" s="1"/>
  <c r="AU301" i="21"/>
  <c r="AU302" i="21" s="1"/>
  <c r="AU303" i="21" s="1"/>
  <c r="AU304" i="21" s="1"/>
  <c r="AU305" i="21" s="1"/>
  <c r="AU306" i="21" s="1"/>
  <c r="AU307" i="21" s="1"/>
  <c r="AU308" i="21" s="1"/>
  <c r="AU309" i="21" s="1"/>
  <c r="AU310" i="21" s="1"/>
  <c r="AU311" i="21" s="1"/>
  <c r="AU312" i="21" s="1"/>
  <c r="AU313" i="21" s="1"/>
  <c r="AU314" i="21" s="1"/>
  <c r="AU315" i="21" s="1"/>
  <c r="AU316" i="21" s="1"/>
  <c r="AU317" i="21" s="1"/>
  <c r="AU318" i="21" s="1"/>
  <c r="AU319" i="21" s="1"/>
  <c r="AU320" i="21" s="1"/>
  <c r="AU321" i="21" s="1"/>
  <c r="AU322" i="21" s="1"/>
  <c r="AU323" i="21" s="1"/>
  <c r="AU324" i="21" s="1"/>
  <c r="AU325" i="21" s="1"/>
  <c r="AU326" i="21" s="1"/>
  <c r="AU327" i="21" s="1"/>
  <c r="AU328" i="21" s="1"/>
  <c r="AU329" i="21" s="1"/>
  <c r="AU360" i="21" s="1"/>
  <c r="AU208" i="21"/>
  <c r="AU209" i="21" s="1"/>
  <c r="AU210" i="21" s="1"/>
  <c r="AU211" i="21" s="1"/>
  <c r="AU212" i="21" s="1"/>
  <c r="AU213" i="21" s="1"/>
  <c r="AU214" i="21" s="1"/>
  <c r="AU215" i="21" s="1"/>
  <c r="AU216" i="21" s="1"/>
  <c r="AU217" i="21" s="1"/>
  <c r="AU218" i="21" s="1"/>
  <c r="AU219" i="21" s="1"/>
  <c r="AU220" i="21" s="1"/>
  <c r="AU221" i="21" s="1"/>
  <c r="AU222" i="21" s="1"/>
  <c r="AU223" i="21" s="1"/>
  <c r="AU224" i="21" s="1"/>
  <c r="AU225" i="21" s="1"/>
  <c r="AU226" i="21" s="1"/>
  <c r="AU227" i="21" s="1"/>
  <c r="AU228" i="21" s="1"/>
  <c r="AU229" i="21" s="1"/>
  <c r="AU230" i="21" s="1"/>
  <c r="AU231" i="21" s="1"/>
  <c r="AU232" i="21" s="1"/>
  <c r="AU233" i="21" s="1"/>
  <c r="AU234" i="21" s="1"/>
  <c r="AU235" i="21" s="1"/>
  <c r="AU236" i="21" s="1"/>
  <c r="AR208" i="21"/>
  <c r="AR209" i="21" s="1"/>
  <c r="AR210" i="21" s="1"/>
  <c r="AR211" i="21" s="1"/>
  <c r="AR212" i="21" s="1"/>
  <c r="AR213" i="21" s="1"/>
  <c r="AR214" i="21" s="1"/>
  <c r="AR215" i="21" s="1"/>
  <c r="AR216" i="21" s="1"/>
  <c r="AR217" i="21" s="1"/>
  <c r="AR218" i="21" s="1"/>
  <c r="AR219" i="21" s="1"/>
  <c r="AR220" i="21" s="1"/>
  <c r="AR221" i="21" s="1"/>
  <c r="AR222" i="21" s="1"/>
  <c r="AR223" i="21" s="1"/>
  <c r="AR224" i="21" s="1"/>
  <c r="AR225" i="21" s="1"/>
  <c r="AR226" i="21" s="1"/>
  <c r="AR227" i="21" s="1"/>
  <c r="AR228" i="21" s="1"/>
  <c r="AR229" i="21" s="1"/>
  <c r="AR230" i="21" s="1"/>
  <c r="AR231" i="21" s="1"/>
  <c r="AR232" i="21" s="1"/>
  <c r="AR233" i="21" s="1"/>
  <c r="AR234" i="21" s="1"/>
  <c r="AR235" i="21" s="1"/>
  <c r="AR236" i="21" s="1"/>
  <c r="AR22" i="2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115" i="21"/>
  <c r="AR116" i="21" s="1"/>
  <c r="AR117" i="21" s="1"/>
  <c r="AR118" i="21" s="1"/>
  <c r="AR119" i="21" s="1"/>
  <c r="AR120" i="21" s="1"/>
  <c r="AR121" i="21" s="1"/>
  <c r="AR122" i="21" s="1"/>
  <c r="AR123" i="21" s="1"/>
  <c r="AR124" i="21" s="1"/>
  <c r="AR125" i="21" s="1"/>
  <c r="AR126" i="21" s="1"/>
  <c r="AR127" i="21" s="1"/>
  <c r="AR128" i="21" s="1"/>
  <c r="AR129" i="21" s="1"/>
  <c r="AR130" i="21" s="1"/>
  <c r="AR131" i="21" s="1"/>
  <c r="AR132" i="21" s="1"/>
  <c r="AR133" i="21" s="1"/>
  <c r="AR134" i="21" s="1"/>
  <c r="AR135" i="21" s="1"/>
  <c r="AR136" i="21" s="1"/>
  <c r="AR137" i="21" s="1"/>
  <c r="AR138" i="21" s="1"/>
  <c r="AR139" i="21" s="1"/>
  <c r="AR140" i="21" s="1"/>
  <c r="AR141" i="21" s="1"/>
  <c r="AR142" i="21" s="1"/>
  <c r="AR143" i="21" s="1"/>
  <c r="D365" i="21"/>
  <c r="N366" i="21" s="1"/>
  <c r="D86" i="21"/>
  <c r="N87" i="21" s="1"/>
  <c r="D179" i="21"/>
  <c r="N180" i="21" s="1"/>
  <c r="AR301" i="21"/>
  <c r="AR302" i="21" s="1"/>
  <c r="AR303" i="21" s="1"/>
  <c r="AR304" i="21" s="1"/>
  <c r="AR305" i="21" s="1"/>
  <c r="AR306" i="21" s="1"/>
  <c r="AR307" i="21" s="1"/>
  <c r="AR308" i="21" s="1"/>
  <c r="AR309" i="21" s="1"/>
  <c r="AR310" i="21" s="1"/>
  <c r="AR311" i="21" s="1"/>
  <c r="AR312" i="21" s="1"/>
  <c r="AR313" i="21" s="1"/>
  <c r="AR314" i="21" s="1"/>
  <c r="AR315" i="21" s="1"/>
  <c r="AR316" i="21" s="1"/>
  <c r="AR317" i="21" s="1"/>
  <c r="AR318" i="21" s="1"/>
  <c r="AR319" i="21" s="1"/>
  <c r="AR320" i="21" s="1"/>
  <c r="AR321" i="21" s="1"/>
  <c r="AR322" i="21" s="1"/>
  <c r="AR323" i="21" s="1"/>
  <c r="AR324" i="21" s="1"/>
  <c r="AR325" i="21" s="1"/>
  <c r="AR326" i="21" s="1"/>
  <c r="AR327" i="21" s="1"/>
  <c r="AR328" i="21" s="1"/>
  <c r="AR329" i="21" s="1"/>
  <c r="D272" i="21"/>
  <c r="N273" i="21" s="1"/>
  <c r="AF115" i="21"/>
  <c r="AF116" i="21"/>
  <c r="AF117" i="21"/>
  <c r="AF118" i="21"/>
  <c r="AF119" i="21"/>
  <c r="AF120" i="21"/>
  <c r="AF121" i="21"/>
  <c r="AF122" i="21"/>
  <c r="AF123" i="21"/>
  <c r="AF124" i="21"/>
  <c r="AF125" i="21"/>
  <c r="AF126" i="21"/>
  <c r="AF127" i="21"/>
  <c r="AF128" i="21"/>
  <c r="AF129" i="21"/>
  <c r="AF130" i="21"/>
  <c r="AF131" i="21"/>
  <c r="AF132" i="21"/>
  <c r="AF133" i="21"/>
  <c r="AF134" i="21"/>
  <c r="AF135" i="21"/>
  <c r="AF136" i="21"/>
  <c r="AF137" i="21"/>
  <c r="AF138" i="21"/>
  <c r="AF139" i="21"/>
  <c r="AF140" i="21"/>
  <c r="AF141" i="21"/>
  <c r="AF142" i="21"/>
  <c r="AF143" i="21"/>
  <c r="AF174" i="21"/>
  <c r="AK116" i="21"/>
  <c r="AK117" i="21" s="1"/>
  <c r="AK118" i="21" s="1"/>
  <c r="AK119" i="21" s="1"/>
  <c r="AK120" i="21" s="1"/>
  <c r="AK121" i="21" s="1"/>
  <c r="AK122" i="21" s="1"/>
  <c r="AK123" i="21" s="1"/>
  <c r="AK124" i="21" s="1"/>
  <c r="AK125" i="21" s="1"/>
  <c r="AK126" i="21" s="1"/>
  <c r="AK127" i="21" s="1"/>
  <c r="AK128" i="21" s="1"/>
  <c r="AK129" i="21" s="1"/>
  <c r="AK130" i="21" s="1"/>
  <c r="AK131" i="21" s="1"/>
  <c r="AK132" i="21" s="1"/>
  <c r="AK133" i="21" s="1"/>
  <c r="AK134" i="21" s="1"/>
  <c r="AK135" i="21" s="1"/>
  <c r="AK136" i="21" s="1"/>
  <c r="AK137" i="21" s="1"/>
  <c r="AK138" i="21" s="1"/>
  <c r="AK139" i="21" s="1"/>
  <c r="AK140" i="21" s="1"/>
  <c r="AK141" i="21" s="1"/>
  <c r="AK142" i="21" s="1"/>
  <c r="AK143" i="21" s="1"/>
  <c r="AX115" i="21"/>
  <c r="D209" i="21"/>
  <c r="AX209" i="21"/>
  <c r="D303" i="21"/>
  <c r="AX303" i="21"/>
  <c r="D307" i="21"/>
  <c r="AX307" i="21"/>
  <c r="D311" i="21"/>
  <c r="AX311" i="21"/>
  <c r="D315" i="21"/>
  <c r="AX315" i="21"/>
  <c r="D319" i="21"/>
  <c r="AX319" i="21"/>
  <c r="D323" i="21"/>
  <c r="AX323" i="21"/>
  <c r="D327" i="21"/>
  <c r="AX327" i="21"/>
  <c r="AN305" i="21"/>
  <c r="AL304" i="21"/>
  <c r="AN212" i="21"/>
  <c r="AL211" i="21"/>
  <c r="AL118" i="21"/>
  <c r="AN119" i="21"/>
  <c r="D118" i="21"/>
  <c r="D122" i="21"/>
  <c r="D126" i="21"/>
  <c r="D130" i="21"/>
  <c r="D134" i="21"/>
  <c r="D138" i="21"/>
  <c r="D142" i="21"/>
  <c r="D115" i="21"/>
  <c r="D119" i="21"/>
  <c r="D123" i="21"/>
  <c r="D127" i="21"/>
  <c r="D131" i="21"/>
  <c r="D135" i="21"/>
  <c r="D139" i="21"/>
  <c r="D143" i="21"/>
  <c r="D116" i="21"/>
  <c r="D120" i="21"/>
  <c r="D124" i="21"/>
  <c r="D128" i="21"/>
  <c r="D132" i="21"/>
  <c r="D136" i="21"/>
  <c r="D140" i="21"/>
  <c r="D174" i="21"/>
  <c r="D117" i="21"/>
  <c r="D121" i="21"/>
  <c r="D125" i="21"/>
  <c r="D129" i="21"/>
  <c r="D133" i="21"/>
  <c r="D137" i="21"/>
  <c r="D141" i="21"/>
  <c r="E22" i="2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G23" i="21"/>
  <c r="AC23" i="21"/>
  <c r="AX23" i="21"/>
  <c r="AB23" i="21"/>
  <c r="G27" i="21"/>
  <c r="AB27" i="21"/>
  <c r="AC27" i="21"/>
  <c r="AX27" i="21"/>
  <c r="G31" i="21"/>
  <c r="AB31" i="21"/>
  <c r="AC31" i="21"/>
  <c r="AX31" i="21"/>
  <c r="G35" i="21"/>
  <c r="AB35" i="21"/>
  <c r="AC35" i="21"/>
  <c r="AX35" i="21"/>
  <c r="G39" i="21"/>
  <c r="AB39" i="21"/>
  <c r="AC39" i="21"/>
  <c r="AX39" i="21"/>
  <c r="G43" i="21"/>
  <c r="AB43" i="21"/>
  <c r="AC43" i="21"/>
  <c r="AX43" i="21"/>
  <c r="G47" i="21"/>
  <c r="AB47" i="21"/>
  <c r="AC47" i="21"/>
  <c r="AX47" i="21"/>
  <c r="G81" i="21"/>
  <c r="AB81" i="21"/>
  <c r="AC81" i="21"/>
  <c r="AX81" i="21"/>
  <c r="G118" i="21"/>
  <c r="AC118" i="21"/>
  <c r="AB118" i="21"/>
  <c r="G122" i="21"/>
  <c r="AB122" i="21"/>
  <c r="AC122" i="21"/>
  <c r="G126" i="21"/>
  <c r="AC126" i="21"/>
  <c r="AB126" i="21"/>
  <c r="G130" i="21"/>
  <c r="AC130" i="21"/>
  <c r="AB130" i="21"/>
  <c r="G134" i="21"/>
  <c r="AC134" i="21"/>
  <c r="AB134" i="21"/>
  <c r="G138" i="21"/>
  <c r="AB138" i="21"/>
  <c r="AC138" i="21"/>
  <c r="G142" i="21"/>
  <c r="AB142" i="21"/>
  <c r="AC142" i="21"/>
  <c r="G209" i="21"/>
  <c r="AC209" i="21"/>
  <c r="AB209" i="21"/>
  <c r="G304" i="21"/>
  <c r="AB304" i="21"/>
  <c r="AC304" i="21"/>
  <c r="G308" i="21"/>
  <c r="AC308" i="21"/>
  <c r="AB308" i="21"/>
  <c r="G312" i="21"/>
  <c r="AB312" i="21"/>
  <c r="AC312" i="21"/>
  <c r="G316" i="21"/>
  <c r="AC316" i="21"/>
  <c r="AB316" i="21"/>
  <c r="G320" i="21"/>
  <c r="AB320" i="21"/>
  <c r="AC320" i="21"/>
  <c r="G324" i="21"/>
  <c r="AC324" i="21"/>
  <c r="AB324" i="21"/>
  <c r="G328" i="21"/>
  <c r="AB328" i="21"/>
  <c r="AC328" i="21"/>
  <c r="G24" i="21"/>
  <c r="AX24" i="21"/>
  <c r="AB24" i="21"/>
  <c r="AC24" i="21"/>
  <c r="G28" i="21"/>
  <c r="AX28" i="21"/>
  <c r="AB28" i="21"/>
  <c r="AC28" i="21"/>
  <c r="G32" i="21"/>
  <c r="AX32" i="21"/>
  <c r="AB32" i="21"/>
  <c r="AC32" i="21"/>
  <c r="G36" i="21"/>
  <c r="AX36" i="21"/>
  <c r="AB36" i="21"/>
  <c r="AC36" i="21"/>
  <c r="G40" i="21"/>
  <c r="AX40" i="21"/>
  <c r="AB40" i="21"/>
  <c r="AC40" i="21"/>
  <c r="G44" i="21"/>
  <c r="AX44" i="21"/>
  <c r="AB44" i="21"/>
  <c r="AC44" i="21"/>
  <c r="G48" i="21"/>
  <c r="AX48" i="21"/>
  <c r="AB48" i="21"/>
  <c r="AC48" i="21"/>
  <c r="G115" i="21"/>
  <c r="AB115" i="21"/>
  <c r="AC115" i="21"/>
  <c r="G119" i="21"/>
  <c r="AC119" i="21"/>
  <c r="AB119" i="21"/>
  <c r="G123" i="21"/>
  <c r="AC123" i="21"/>
  <c r="AB123" i="21"/>
  <c r="G127" i="21"/>
  <c r="AC127" i="21"/>
  <c r="AB127" i="21"/>
  <c r="G131" i="21"/>
  <c r="AB131" i="21"/>
  <c r="AC131" i="21"/>
  <c r="G135" i="21"/>
  <c r="AB135" i="21"/>
  <c r="AC135" i="21"/>
  <c r="G139" i="21"/>
  <c r="AC139" i="21"/>
  <c r="AB139" i="21"/>
  <c r="G143" i="21"/>
  <c r="AC143" i="21"/>
  <c r="AB143" i="21"/>
  <c r="G301" i="21"/>
  <c r="AB301" i="21"/>
  <c r="AC301" i="21"/>
  <c r="G305" i="21"/>
  <c r="AC305" i="21"/>
  <c r="AB305" i="21"/>
  <c r="G309" i="21"/>
  <c r="AB309" i="21"/>
  <c r="AC309" i="21"/>
  <c r="G313" i="21"/>
  <c r="AC313" i="21"/>
  <c r="AB313" i="21"/>
  <c r="G317" i="21"/>
  <c r="AB317" i="21"/>
  <c r="AC317" i="21"/>
  <c r="G321" i="21"/>
  <c r="AC321" i="21"/>
  <c r="AB321" i="21"/>
  <c r="G325" i="21"/>
  <c r="AB325" i="21"/>
  <c r="AC325" i="21"/>
  <c r="G329" i="21"/>
  <c r="AC329" i="21"/>
  <c r="AB329" i="21"/>
  <c r="G25" i="21"/>
  <c r="AX25" i="21"/>
  <c r="AC25" i="21"/>
  <c r="AB25" i="21"/>
  <c r="G29" i="21"/>
  <c r="AX29" i="21"/>
  <c r="AB29" i="21"/>
  <c r="AC29" i="21"/>
  <c r="G33" i="21"/>
  <c r="AX33" i="21"/>
  <c r="AC33" i="21"/>
  <c r="AB33" i="21"/>
  <c r="G37" i="21"/>
  <c r="AX37" i="21"/>
  <c r="AB37" i="21"/>
  <c r="AC37" i="21"/>
  <c r="G41" i="21"/>
  <c r="AX41" i="21"/>
  <c r="AC41" i="21"/>
  <c r="AB41" i="21"/>
  <c r="G45" i="21"/>
  <c r="AX45" i="21"/>
  <c r="AB45" i="21"/>
  <c r="AC45" i="21"/>
  <c r="G49" i="21"/>
  <c r="AX49" i="21"/>
  <c r="AC49" i="21"/>
  <c r="AB49" i="21"/>
  <c r="G116" i="21"/>
  <c r="AC116" i="21"/>
  <c r="AB116" i="21"/>
  <c r="G120" i="21"/>
  <c r="AB120" i="21"/>
  <c r="AC120" i="21"/>
  <c r="G124" i="21"/>
  <c r="AB124" i="21"/>
  <c r="AC124" i="21"/>
  <c r="G128" i="21"/>
  <c r="AC128" i="21"/>
  <c r="AB128" i="21"/>
  <c r="G132" i="21"/>
  <c r="AC132" i="21"/>
  <c r="AB132" i="21"/>
  <c r="G136" i="21"/>
  <c r="AB136" i="21"/>
  <c r="AC136" i="21"/>
  <c r="G140" i="21"/>
  <c r="AC140" i="21"/>
  <c r="AB140" i="21"/>
  <c r="G174" i="21"/>
  <c r="AC174" i="21"/>
  <c r="AB174" i="21"/>
  <c r="G302" i="21"/>
  <c r="AC302" i="21"/>
  <c r="AB302" i="21"/>
  <c r="G306" i="21"/>
  <c r="AB306" i="21"/>
  <c r="AC306" i="21"/>
  <c r="G310" i="21"/>
  <c r="AC310" i="21"/>
  <c r="AB310" i="21"/>
  <c r="G314" i="21"/>
  <c r="AC314" i="21"/>
  <c r="AB314" i="21"/>
  <c r="G318" i="21"/>
  <c r="AC318" i="21"/>
  <c r="AB318" i="21"/>
  <c r="G322" i="21"/>
  <c r="AB322" i="21"/>
  <c r="AC322" i="21"/>
  <c r="G326" i="21"/>
  <c r="AC326" i="21"/>
  <c r="AB326" i="21"/>
  <c r="G360" i="21"/>
  <c r="AC360" i="21"/>
  <c r="AB360" i="21"/>
  <c r="AC22" i="21"/>
  <c r="AB22" i="21"/>
  <c r="G26" i="21"/>
  <c r="AC26" i="21"/>
  <c r="AX26" i="21"/>
  <c r="AB26" i="21"/>
  <c r="G30" i="21"/>
  <c r="AC30" i="21"/>
  <c r="AX30" i="21"/>
  <c r="AB30" i="21"/>
  <c r="G34" i="21"/>
  <c r="AC34" i="21"/>
  <c r="AB34" i="21"/>
  <c r="AX34" i="21"/>
  <c r="G38" i="21"/>
  <c r="AC38" i="21"/>
  <c r="AX38" i="21"/>
  <c r="AB38" i="21"/>
  <c r="G42" i="21"/>
  <c r="AC42" i="21"/>
  <c r="AX42" i="21"/>
  <c r="AB42" i="21"/>
  <c r="G46" i="21"/>
  <c r="AC46" i="21"/>
  <c r="AX46" i="21"/>
  <c r="AB46" i="21"/>
  <c r="G50" i="21"/>
  <c r="AC50" i="21"/>
  <c r="AX50" i="21"/>
  <c r="AB50" i="21"/>
  <c r="G117" i="21"/>
  <c r="AB117" i="21"/>
  <c r="AC117" i="21"/>
  <c r="G121" i="21"/>
  <c r="AC121" i="21"/>
  <c r="AB121" i="21"/>
  <c r="G125" i="21"/>
  <c r="AC125" i="21"/>
  <c r="AB125" i="21"/>
  <c r="G129" i="21"/>
  <c r="AB129" i="21"/>
  <c r="AC129" i="21"/>
  <c r="G133" i="21"/>
  <c r="AC133" i="21"/>
  <c r="AB133" i="21"/>
  <c r="G137" i="21"/>
  <c r="AC137" i="21"/>
  <c r="AB137" i="21"/>
  <c r="G141" i="21"/>
  <c r="AC141" i="21"/>
  <c r="AB141" i="21"/>
  <c r="G208" i="21"/>
  <c r="AB208" i="21"/>
  <c r="AC208" i="21"/>
  <c r="G303" i="21"/>
  <c r="AC303" i="21"/>
  <c r="AB303" i="21"/>
  <c r="G307" i="21"/>
  <c r="AB307" i="21"/>
  <c r="AC307" i="21"/>
  <c r="G311" i="21"/>
  <c r="AC311" i="21"/>
  <c r="AB311" i="21"/>
  <c r="G315" i="21"/>
  <c r="AB315" i="21"/>
  <c r="AC315" i="21"/>
  <c r="G319" i="21"/>
  <c r="AC319" i="21"/>
  <c r="AB319" i="21"/>
  <c r="G323" i="21"/>
  <c r="AB323" i="21"/>
  <c r="AC323" i="21"/>
  <c r="G327" i="21"/>
  <c r="AC327" i="21"/>
  <c r="AB327" i="21"/>
  <c r="G22" i="21"/>
  <c r="F767" i="22"/>
  <c r="E769" i="22" s="1"/>
  <c r="L772" i="22" s="1"/>
  <c r="L773" i="22"/>
  <c r="AH657" i="22"/>
  <c r="AN973" i="22"/>
  <c r="V974" i="22"/>
  <c r="V873" i="22"/>
  <c r="AN872" i="22"/>
  <c r="J1081" i="22"/>
  <c r="R1081" i="22" s="1"/>
  <c r="AN1074" i="22"/>
  <c r="V1075" i="22"/>
  <c r="J980" i="22"/>
  <c r="R980" i="22" s="1"/>
  <c r="V654" i="22"/>
  <c r="AN653" i="22"/>
  <c r="J879" i="22"/>
  <c r="R879" i="22" s="1"/>
  <c r="N93" i="21"/>
  <c r="P93" i="21" s="1"/>
  <c r="S93" i="21" s="1"/>
  <c r="O5" i="21"/>
  <c r="K366" i="21"/>
  <c r="D178" i="21"/>
  <c r="N178" i="21" s="1"/>
  <c r="AF26" i="21"/>
  <c r="AF46" i="21"/>
  <c r="K95" i="21"/>
  <c r="P186" i="21"/>
  <c r="S186" i="21" s="1"/>
  <c r="G188" i="21"/>
  <c r="K188" i="21" s="1"/>
  <c r="P272" i="21"/>
  <c r="S272" i="21" s="1"/>
  <c r="K190" i="21"/>
  <c r="P86" i="21"/>
  <c r="S86" i="21" s="1"/>
  <c r="K87" i="21"/>
  <c r="K374" i="21"/>
  <c r="P367" i="21"/>
  <c r="S367" i="21" s="1"/>
  <c r="P88" i="21"/>
  <c r="S88" i="21" s="1"/>
  <c r="P365" i="21"/>
  <c r="S365" i="21" s="1"/>
  <c r="N372" i="21"/>
  <c r="P372" i="21" s="1"/>
  <c r="S372" i="21" s="1"/>
  <c r="P179" i="21"/>
  <c r="S179" i="21" s="1"/>
  <c r="K376" i="21"/>
  <c r="AF23" i="21"/>
  <c r="AF25" i="21"/>
  <c r="AF28" i="21"/>
  <c r="AF30" i="21"/>
  <c r="AF38" i="21"/>
  <c r="K273" i="21"/>
  <c r="P274" i="21"/>
  <c r="S274" i="21" s="1"/>
  <c r="AF24" i="21"/>
  <c r="AF32" i="21"/>
  <c r="AF34" i="21"/>
  <c r="AF36" i="21"/>
  <c r="AF40" i="21"/>
  <c r="AF42" i="21"/>
  <c r="AF44" i="21"/>
  <c r="AF48" i="21"/>
  <c r="AF50" i="21"/>
  <c r="K89" i="21"/>
  <c r="P89" i="21" s="1"/>
  <c r="S89" i="21" s="1"/>
  <c r="K180" i="21"/>
  <c r="K283" i="21"/>
  <c r="D271" i="21"/>
  <c r="AG25" i="21"/>
  <c r="AG26" i="21" s="1"/>
  <c r="AO22" i="21"/>
  <c r="D185" i="21"/>
  <c r="K97" i="21"/>
  <c r="N182" i="21"/>
  <c r="K182" i="21"/>
  <c r="AF22" i="21"/>
  <c r="AF27" i="21"/>
  <c r="AF29" i="21"/>
  <c r="AF31" i="21"/>
  <c r="AF33" i="21"/>
  <c r="AF35" i="21"/>
  <c r="AF37" i="21"/>
  <c r="AF39" i="21"/>
  <c r="AF41" i="21"/>
  <c r="AF43" i="21"/>
  <c r="AF45" i="21"/>
  <c r="AF47" i="21"/>
  <c r="AF49" i="21"/>
  <c r="AF81" i="21"/>
  <c r="P181" i="21"/>
  <c r="S181" i="21" s="1"/>
  <c r="G281" i="21"/>
  <c r="K281" i="21" s="1"/>
  <c r="N279" i="21"/>
  <c r="P279" i="21" s="1"/>
  <c r="S279" i="21" s="1"/>
  <c r="N275" i="21"/>
  <c r="K275" i="21"/>
  <c r="K368" i="21"/>
  <c r="P368" i="21" s="1"/>
  <c r="S368" i="21" s="1"/>
  <c r="AR360" i="21" l="1"/>
  <c r="AR330" i="21"/>
  <c r="AR331" i="21" s="1"/>
  <c r="AR332" i="21" s="1"/>
  <c r="AR333" i="21" s="1"/>
  <c r="AR334" i="21" s="1"/>
  <c r="AR335" i="21" s="1"/>
  <c r="AR336" i="21" s="1"/>
  <c r="AR337" i="21" s="1"/>
  <c r="AR338" i="21" s="1"/>
  <c r="AR339" i="21" s="1"/>
  <c r="AR340" i="21" s="1"/>
  <c r="AR341" i="21" s="1"/>
  <c r="AR342" i="21" s="1"/>
  <c r="AR343" i="21" s="1"/>
  <c r="AR344" i="21" s="1"/>
  <c r="AR345" i="21" s="1"/>
  <c r="AR346" i="21" s="1"/>
  <c r="AR347" i="21" s="1"/>
  <c r="AR348" i="21" s="1"/>
  <c r="AR349" i="21" s="1"/>
  <c r="AR350" i="21" s="1"/>
  <c r="AR351" i="21" s="1"/>
  <c r="AR352" i="21" s="1"/>
  <c r="AR353" i="21" s="1"/>
  <c r="AR354" i="21" s="1"/>
  <c r="AR355" i="21" s="1"/>
  <c r="AR356" i="21" s="1"/>
  <c r="AR357" i="21" s="1"/>
  <c r="AR358" i="21" s="1"/>
  <c r="AR359" i="21" s="1"/>
  <c r="AR267" i="21"/>
  <c r="AR237" i="21"/>
  <c r="AR238" i="21" s="1"/>
  <c r="AR239" i="21" s="1"/>
  <c r="AR240" i="21" s="1"/>
  <c r="AR241" i="21" s="1"/>
  <c r="AR242" i="21" s="1"/>
  <c r="AR243" i="21" s="1"/>
  <c r="AR244" i="21" s="1"/>
  <c r="AR245" i="21" s="1"/>
  <c r="AR246" i="21" s="1"/>
  <c r="AR247" i="21" s="1"/>
  <c r="AR248" i="21" s="1"/>
  <c r="AR249" i="21" s="1"/>
  <c r="AR250" i="21" s="1"/>
  <c r="AR251" i="21" s="1"/>
  <c r="AR252" i="21" s="1"/>
  <c r="AR253" i="21" s="1"/>
  <c r="AR254" i="21" s="1"/>
  <c r="AR255" i="21" s="1"/>
  <c r="AR256" i="21" s="1"/>
  <c r="AR257" i="21" s="1"/>
  <c r="AR258" i="21" s="1"/>
  <c r="AR259" i="21" s="1"/>
  <c r="AR260" i="21" s="1"/>
  <c r="AR261" i="21" s="1"/>
  <c r="AR262" i="21" s="1"/>
  <c r="AR263" i="21" s="1"/>
  <c r="AR264" i="21" s="1"/>
  <c r="AR265" i="21" s="1"/>
  <c r="AR266" i="21" s="1"/>
  <c r="AR174" i="21"/>
  <c r="AR144" i="21"/>
  <c r="AR145" i="21" s="1"/>
  <c r="AR146" i="21" s="1"/>
  <c r="AR147" i="21" s="1"/>
  <c r="AR148" i="21" s="1"/>
  <c r="AR149" i="21" s="1"/>
  <c r="AR150" i="21" s="1"/>
  <c r="AR151" i="21" s="1"/>
  <c r="AR152" i="21" s="1"/>
  <c r="AR153" i="21" s="1"/>
  <c r="AR154" i="21" s="1"/>
  <c r="AR155" i="21" s="1"/>
  <c r="AR156" i="21" s="1"/>
  <c r="AR157" i="21" s="1"/>
  <c r="AR158" i="21" s="1"/>
  <c r="AR159" i="21" s="1"/>
  <c r="AR160" i="21" s="1"/>
  <c r="AR161" i="21" s="1"/>
  <c r="AR162" i="21" s="1"/>
  <c r="AR163" i="21" s="1"/>
  <c r="AR164" i="21" s="1"/>
  <c r="AR165" i="21" s="1"/>
  <c r="AR166" i="21" s="1"/>
  <c r="AR167" i="21" s="1"/>
  <c r="AR168" i="21" s="1"/>
  <c r="AR169" i="21" s="1"/>
  <c r="AR170" i="21" s="1"/>
  <c r="AR171" i="21" s="1"/>
  <c r="AR172" i="21" s="1"/>
  <c r="AR173" i="21" s="1"/>
  <c r="AR81" i="21"/>
  <c r="AR51" i="21"/>
  <c r="AR52" i="21" s="1"/>
  <c r="AR53" i="21" s="1"/>
  <c r="AR54" i="21" s="1"/>
  <c r="AR55" i="21" s="1"/>
  <c r="AR56" i="21" s="1"/>
  <c r="AR57" i="21" s="1"/>
  <c r="AR58" i="21" s="1"/>
  <c r="AR59" i="21" s="1"/>
  <c r="AR60" i="21" s="1"/>
  <c r="AR61" i="21" s="1"/>
  <c r="AR62" i="21" s="1"/>
  <c r="AR63" i="21" s="1"/>
  <c r="AR64" i="21" s="1"/>
  <c r="AR65" i="21" s="1"/>
  <c r="AR66" i="21" s="1"/>
  <c r="AR67" i="21" s="1"/>
  <c r="AR68" i="21" s="1"/>
  <c r="AR69" i="21" s="1"/>
  <c r="AR70" i="21" s="1"/>
  <c r="AR71" i="21" s="1"/>
  <c r="AR72" i="21" s="1"/>
  <c r="AR73" i="21" s="1"/>
  <c r="AR74" i="21" s="1"/>
  <c r="AR75" i="21" s="1"/>
  <c r="AR76" i="21" s="1"/>
  <c r="AR77" i="21" s="1"/>
  <c r="AR78" i="21" s="1"/>
  <c r="AR79" i="21" s="1"/>
  <c r="AR80" i="21" s="1"/>
  <c r="AD224" i="21"/>
  <c r="K225" i="21"/>
  <c r="AD64" i="21"/>
  <c r="H64" i="21" s="1"/>
  <c r="K65" i="21"/>
  <c r="K344" i="21"/>
  <c r="AD343" i="21"/>
  <c r="H343" i="21" s="1"/>
  <c r="AK360" i="21"/>
  <c r="AK330" i="21"/>
  <c r="I248" i="21"/>
  <c r="F247" i="21"/>
  <c r="G247" i="21" s="1"/>
  <c r="AU267" i="21"/>
  <c r="AU237" i="21"/>
  <c r="AU238" i="21" s="1"/>
  <c r="AU239" i="21" s="1"/>
  <c r="AU240" i="21" s="1"/>
  <c r="AU241" i="21" s="1"/>
  <c r="AU242" i="21" s="1"/>
  <c r="AU243" i="21" s="1"/>
  <c r="AU244" i="21" s="1"/>
  <c r="AU245" i="21" s="1"/>
  <c r="AU246" i="21" s="1"/>
  <c r="AU247" i="21" s="1"/>
  <c r="AU248" i="21" s="1"/>
  <c r="AU249" i="21" s="1"/>
  <c r="AU250" i="21" s="1"/>
  <c r="AU251" i="21" s="1"/>
  <c r="AU252" i="21" s="1"/>
  <c r="AU253" i="21" s="1"/>
  <c r="AU254" i="21" s="1"/>
  <c r="AU255" i="21" s="1"/>
  <c r="AU256" i="21" s="1"/>
  <c r="AU257" i="21" s="1"/>
  <c r="AU258" i="21" s="1"/>
  <c r="AU259" i="21" s="1"/>
  <c r="AU260" i="21" s="1"/>
  <c r="AU261" i="21" s="1"/>
  <c r="AU262" i="21" s="1"/>
  <c r="AU263" i="21" s="1"/>
  <c r="AU264" i="21" s="1"/>
  <c r="AU265" i="21" s="1"/>
  <c r="AU266" i="21" s="1"/>
  <c r="AK267" i="21"/>
  <c r="AK237" i="21"/>
  <c r="AU174" i="21"/>
  <c r="AU144" i="21"/>
  <c r="AU145" i="21" s="1"/>
  <c r="AU146" i="21" s="1"/>
  <c r="AU147" i="21" s="1"/>
  <c r="AU148" i="21" s="1"/>
  <c r="AU149" i="21" s="1"/>
  <c r="AU150" i="21" s="1"/>
  <c r="AU151" i="21" s="1"/>
  <c r="AU152" i="21" s="1"/>
  <c r="AU153" i="21" s="1"/>
  <c r="AU154" i="21" s="1"/>
  <c r="AU155" i="21" s="1"/>
  <c r="AU156" i="21" s="1"/>
  <c r="AU157" i="21" s="1"/>
  <c r="AU158" i="21" s="1"/>
  <c r="AU159" i="21" s="1"/>
  <c r="AU160" i="21" s="1"/>
  <c r="AU161" i="21" s="1"/>
  <c r="AU162" i="21" s="1"/>
  <c r="AU163" i="21" s="1"/>
  <c r="AU164" i="21" s="1"/>
  <c r="AU165" i="21" s="1"/>
  <c r="AU166" i="21" s="1"/>
  <c r="AU167" i="21" s="1"/>
  <c r="AU168" i="21" s="1"/>
  <c r="AU169" i="21" s="1"/>
  <c r="AU170" i="21" s="1"/>
  <c r="AU171" i="21" s="1"/>
  <c r="AU172" i="21" s="1"/>
  <c r="AU173" i="21" s="1"/>
  <c r="AD151" i="21"/>
  <c r="H151" i="21" s="1"/>
  <c r="K152" i="21"/>
  <c r="AK174" i="21"/>
  <c r="AK144" i="21"/>
  <c r="AU81" i="21"/>
  <c r="AU51" i="21"/>
  <c r="AU52" i="21" s="1"/>
  <c r="AU53" i="21" s="1"/>
  <c r="AU54" i="21" s="1"/>
  <c r="AU55" i="21" s="1"/>
  <c r="AU56" i="21" s="1"/>
  <c r="AU57" i="21" s="1"/>
  <c r="AU58" i="21" s="1"/>
  <c r="AU59" i="21" s="1"/>
  <c r="AU60" i="21" s="1"/>
  <c r="AU61" i="21" s="1"/>
  <c r="AU62" i="21" s="1"/>
  <c r="AU63" i="21" s="1"/>
  <c r="AU64" i="21" s="1"/>
  <c r="AU65" i="21" s="1"/>
  <c r="AU66" i="21" s="1"/>
  <c r="AU67" i="21" s="1"/>
  <c r="AU68" i="21" s="1"/>
  <c r="AU69" i="21" s="1"/>
  <c r="AU70" i="21" s="1"/>
  <c r="AU71" i="21" s="1"/>
  <c r="AU72" i="21" s="1"/>
  <c r="AU73" i="21" s="1"/>
  <c r="AU74" i="21" s="1"/>
  <c r="AU75" i="21" s="1"/>
  <c r="AU76" i="21" s="1"/>
  <c r="AU77" i="21" s="1"/>
  <c r="AU78" i="21" s="1"/>
  <c r="AU79" i="21" s="1"/>
  <c r="AU80" i="21" s="1"/>
  <c r="E81" i="21"/>
  <c r="E51" i="21"/>
  <c r="E208" i="2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301" i="2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D372" i="21"/>
  <c r="N374" i="21" s="1"/>
  <c r="P374" i="21" s="1"/>
  <c r="S374" i="21" s="1"/>
  <c r="AH208" i="21"/>
  <c r="AH209" i="21" s="1"/>
  <c r="AH210" i="21" s="1"/>
  <c r="D279" i="21"/>
  <c r="D186" i="21"/>
  <c r="N188" i="21" s="1"/>
  <c r="P188" i="21" s="1"/>
  <c r="S188" i="21" s="1"/>
  <c r="AH115" i="21"/>
  <c r="AH116" i="21" s="1"/>
  <c r="AH117" i="21" s="1"/>
  <c r="D93" i="21"/>
  <c r="N95" i="21" s="1"/>
  <c r="P95" i="21" s="1"/>
  <c r="S95" i="21" s="1"/>
  <c r="AH301" i="21"/>
  <c r="AH302" i="21" s="1"/>
  <c r="AH303" i="21" s="1"/>
  <c r="AD318" i="21"/>
  <c r="H318" i="21" s="1"/>
  <c r="D183" i="21"/>
  <c r="G183" i="21" s="1"/>
  <c r="K183" i="21" s="1"/>
  <c r="P183" i="21" s="1"/>
  <c r="S183" i="21" s="1"/>
  <c r="D369" i="21"/>
  <c r="G369" i="21" s="1"/>
  <c r="K369" i="21" s="1"/>
  <c r="P369" i="21" s="1"/>
  <c r="S369" i="21" s="1"/>
  <c r="D276" i="21"/>
  <c r="G276" i="21" s="1"/>
  <c r="K276" i="21" s="1"/>
  <c r="P276" i="21" s="1"/>
  <c r="S276" i="21" s="1"/>
  <c r="AL305" i="21"/>
  <c r="AN306" i="21"/>
  <c r="AL212" i="21"/>
  <c r="AN213" i="21"/>
  <c r="AN120" i="21"/>
  <c r="AL119" i="21"/>
  <c r="AH22" i="21"/>
  <c r="AH23" i="21" s="1"/>
  <c r="E115" i="21"/>
  <c r="AD302" i="21"/>
  <c r="H302" i="21" s="1"/>
  <c r="AD132" i="21"/>
  <c r="H132" i="21" s="1"/>
  <c r="AD116" i="21"/>
  <c r="H116" i="21" s="1"/>
  <c r="AD316" i="21"/>
  <c r="H316" i="21" s="1"/>
  <c r="AD209" i="21"/>
  <c r="H209" i="21" s="1"/>
  <c r="AD320" i="21"/>
  <c r="H320" i="21" s="1"/>
  <c r="AD322" i="21"/>
  <c r="H322" i="21" s="1"/>
  <c r="AD135" i="21"/>
  <c r="H135" i="21" s="1"/>
  <c r="AD304" i="21"/>
  <c r="H304" i="21" s="1"/>
  <c r="AD81" i="21"/>
  <c r="H81" i="21" s="1"/>
  <c r="AD117" i="21"/>
  <c r="H117" i="21" s="1"/>
  <c r="AD34" i="21"/>
  <c r="H34" i="21" s="1"/>
  <c r="AD306" i="21"/>
  <c r="H306" i="21" s="1"/>
  <c r="AD47" i="21"/>
  <c r="H47" i="21" s="1"/>
  <c r="AD43" i="21"/>
  <c r="H43" i="21" s="1"/>
  <c r="AD39" i="21"/>
  <c r="H39" i="21" s="1"/>
  <c r="AD35" i="21"/>
  <c r="H35" i="21" s="1"/>
  <c r="AD31" i="21"/>
  <c r="H31" i="21" s="1"/>
  <c r="AD22" i="21"/>
  <c r="AD130" i="21"/>
  <c r="H130" i="21" s="1"/>
  <c r="AD29" i="21"/>
  <c r="H29" i="21" s="1"/>
  <c r="AD328" i="21"/>
  <c r="H328" i="21" s="1"/>
  <c r="AD37" i="21"/>
  <c r="H37" i="21" s="1"/>
  <c r="AD137" i="21"/>
  <c r="H137" i="21" s="1"/>
  <c r="AD121" i="21"/>
  <c r="H121" i="21" s="1"/>
  <c r="AD139" i="21"/>
  <c r="H139" i="21" s="1"/>
  <c r="AD324" i="21"/>
  <c r="H324" i="21" s="1"/>
  <c r="AD308" i="21"/>
  <c r="H308" i="21" s="1"/>
  <c r="AD45" i="21"/>
  <c r="H45" i="21" s="1"/>
  <c r="AD312" i="21"/>
  <c r="H312" i="21" s="1"/>
  <c r="AD23" i="21"/>
  <c r="H23" i="21" s="1"/>
  <c r="AD136" i="21"/>
  <c r="H136" i="21" s="1"/>
  <c r="AD120" i="21"/>
  <c r="H120" i="21" s="1"/>
  <c r="AD27" i="21"/>
  <c r="H27" i="21" s="1"/>
  <c r="AD323" i="21"/>
  <c r="H323" i="21" s="1"/>
  <c r="AD307" i="21"/>
  <c r="H307" i="21" s="1"/>
  <c r="AD124" i="21"/>
  <c r="H124" i="21" s="1"/>
  <c r="AD325" i="21"/>
  <c r="H325" i="21" s="1"/>
  <c r="AD309" i="21"/>
  <c r="H309" i="21" s="1"/>
  <c r="AD319" i="21"/>
  <c r="H319" i="21" s="1"/>
  <c r="AD315" i="21"/>
  <c r="H315" i="21" s="1"/>
  <c r="AD303" i="21"/>
  <c r="H303" i="21" s="1"/>
  <c r="AD208" i="21"/>
  <c r="H208" i="21" s="1"/>
  <c r="AD133" i="21"/>
  <c r="H133" i="21" s="1"/>
  <c r="AD129" i="21"/>
  <c r="H129" i="21" s="1"/>
  <c r="AD321" i="21"/>
  <c r="H321" i="21" s="1"/>
  <c r="AD317" i="21"/>
  <c r="H317" i="21" s="1"/>
  <c r="AD305" i="21"/>
  <c r="H305" i="21" s="1"/>
  <c r="AD301" i="21"/>
  <c r="H301" i="21" s="1"/>
  <c r="AD131" i="21"/>
  <c r="H131" i="21" s="1"/>
  <c r="AD119" i="21"/>
  <c r="H119" i="21" s="1"/>
  <c r="AD115" i="21"/>
  <c r="H115" i="21" s="1"/>
  <c r="AD134" i="21"/>
  <c r="H134" i="21" s="1"/>
  <c r="AD118" i="21"/>
  <c r="H118" i="21" s="1"/>
  <c r="AD50" i="21"/>
  <c r="H50" i="21" s="1"/>
  <c r="AD46" i="21"/>
  <c r="H46" i="21" s="1"/>
  <c r="AD42" i="21"/>
  <c r="H42" i="21" s="1"/>
  <c r="AD38" i="21"/>
  <c r="H38" i="21" s="1"/>
  <c r="AD30" i="21"/>
  <c r="H30" i="21" s="1"/>
  <c r="AD26" i="21"/>
  <c r="H26" i="21" s="1"/>
  <c r="AD326" i="21"/>
  <c r="H326" i="21" s="1"/>
  <c r="AD310" i="21"/>
  <c r="H310" i="21" s="1"/>
  <c r="AD140" i="21"/>
  <c r="H140" i="21" s="1"/>
  <c r="AD123" i="21"/>
  <c r="H123" i="21" s="1"/>
  <c r="AD327" i="21"/>
  <c r="H327" i="21" s="1"/>
  <c r="AD311" i="21"/>
  <c r="H311" i="21" s="1"/>
  <c r="AD141" i="21"/>
  <c r="H141" i="21" s="1"/>
  <c r="AD125" i="21"/>
  <c r="H125" i="21" s="1"/>
  <c r="AD360" i="21"/>
  <c r="H360" i="21" s="1"/>
  <c r="AD314" i="21"/>
  <c r="H314" i="21" s="1"/>
  <c r="AD174" i="21"/>
  <c r="H174" i="21" s="1"/>
  <c r="AD128" i="21"/>
  <c r="H128" i="21" s="1"/>
  <c r="AD49" i="21"/>
  <c r="H49" i="21" s="1"/>
  <c r="AD41" i="21"/>
  <c r="H41" i="21" s="1"/>
  <c r="AD33" i="21"/>
  <c r="H33" i="21" s="1"/>
  <c r="AD25" i="21"/>
  <c r="H25" i="21" s="1"/>
  <c r="AD329" i="21"/>
  <c r="H329" i="21" s="1"/>
  <c r="AD313" i="21"/>
  <c r="H313" i="21" s="1"/>
  <c r="AD143" i="21"/>
  <c r="H143" i="21" s="1"/>
  <c r="AD127" i="21"/>
  <c r="H127" i="21" s="1"/>
  <c r="AD48" i="21"/>
  <c r="H48" i="21" s="1"/>
  <c r="AD44" i="21"/>
  <c r="H44" i="21" s="1"/>
  <c r="AD40" i="21"/>
  <c r="H40" i="21" s="1"/>
  <c r="AD36" i="21"/>
  <c r="H36" i="21" s="1"/>
  <c r="AD32" i="21"/>
  <c r="H32" i="21" s="1"/>
  <c r="AD28" i="21"/>
  <c r="H28" i="21" s="1"/>
  <c r="AD24" i="21"/>
  <c r="H24" i="21" s="1"/>
  <c r="AD142" i="21"/>
  <c r="H142" i="21" s="1"/>
  <c r="AD138" i="21"/>
  <c r="H138" i="21" s="1"/>
  <c r="AD126" i="21"/>
  <c r="H126" i="21" s="1"/>
  <c r="AD122" i="21"/>
  <c r="H122" i="21" s="1"/>
  <c r="AO23" i="21"/>
  <c r="AN1075" i="22"/>
  <c r="V1076" i="22"/>
  <c r="AN1076" i="22" s="1"/>
  <c r="J778" i="22"/>
  <c r="R778" i="22" s="1"/>
  <c r="AN974" i="22"/>
  <c r="V975" i="22"/>
  <c r="AN975" i="22" s="1"/>
  <c r="V655" i="22"/>
  <c r="AN654" i="22"/>
  <c r="X720" i="22"/>
  <c r="P725" i="22" s="1"/>
  <c r="X725" i="22" s="1"/>
  <c r="V874" i="22"/>
  <c r="AN874" i="22" s="1"/>
  <c r="AN873" i="22"/>
  <c r="H213" i="21"/>
  <c r="H219" i="21"/>
  <c r="H211" i="21"/>
  <c r="H221" i="21"/>
  <c r="H223" i="21"/>
  <c r="H215" i="21"/>
  <c r="H217" i="21"/>
  <c r="H220" i="21"/>
  <c r="H212" i="21"/>
  <c r="H224" i="21"/>
  <c r="H216" i="21"/>
  <c r="H222" i="21"/>
  <c r="H214" i="21"/>
  <c r="H218" i="21"/>
  <c r="H210" i="21"/>
  <c r="P366" i="21"/>
  <c r="S366" i="21" s="1"/>
  <c r="G178" i="21"/>
  <c r="K178" i="21" s="1"/>
  <c r="P178" i="21" s="1"/>
  <c r="S178" i="21" s="1"/>
  <c r="P180" i="21"/>
  <c r="S180" i="21" s="1"/>
  <c r="D278" i="21"/>
  <c r="N277" i="21" s="1"/>
  <c r="P273" i="21"/>
  <c r="S273" i="21" s="1"/>
  <c r="P182" i="21"/>
  <c r="S182" i="21" s="1"/>
  <c r="P87" i="21"/>
  <c r="S87" i="21" s="1"/>
  <c r="D92" i="21"/>
  <c r="N91" i="21" s="1"/>
  <c r="AG27" i="21"/>
  <c r="D373" i="21"/>
  <c r="P275" i="21"/>
  <c r="S275" i="21" s="1"/>
  <c r="G271" i="21"/>
  <c r="K271" i="21" s="1"/>
  <c r="N271" i="21"/>
  <c r="D192" i="21"/>
  <c r="D85" i="21"/>
  <c r="AN22" i="21"/>
  <c r="D364" i="21"/>
  <c r="D280" i="21"/>
  <c r="N281" i="21"/>
  <c r="P281" i="21" s="1"/>
  <c r="S281" i="21" s="1"/>
  <c r="D187" i="21"/>
  <c r="G185" i="21"/>
  <c r="K185" i="21" s="1"/>
  <c r="N184" i="21"/>
  <c r="D378" i="21"/>
  <c r="D371" i="21"/>
  <c r="D285" i="21"/>
  <c r="D94" i="21"/>
  <c r="D99" i="21"/>
  <c r="AK23" i="2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K66" i="21" l="1"/>
  <c r="AD65" i="21"/>
  <c r="H65" i="21" s="1"/>
  <c r="AD225" i="21"/>
  <c r="H225" i="21" s="1"/>
  <c r="K226" i="21"/>
  <c r="AD344" i="21"/>
  <c r="H344" i="21" s="1"/>
  <c r="K345" i="21"/>
  <c r="E360" i="21"/>
  <c r="E330" i="21"/>
  <c r="AK331" i="21"/>
  <c r="F248" i="21"/>
  <c r="G248" i="21" s="1"/>
  <c r="I249" i="21"/>
  <c r="AK238" i="21"/>
  <c r="E267" i="21"/>
  <c r="E237" i="21"/>
  <c r="K153" i="21"/>
  <c r="AD152" i="21"/>
  <c r="H152" i="21" s="1"/>
  <c r="AK145" i="21"/>
  <c r="E52" i="21"/>
  <c r="AK81" i="21"/>
  <c r="AK51" i="21"/>
  <c r="AM302" i="21"/>
  <c r="AP302" i="21" s="1"/>
  <c r="AS302" i="21" s="1"/>
  <c r="AT302" i="21" s="1"/>
  <c r="AY302" i="21" s="1"/>
  <c r="AM116" i="21"/>
  <c r="AP116" i="21" s="1"/>
  <c r="AS116" i="21" s="1"/>
  <c r="AT116" i="21" s="1"/>
  <c r="AY116" i="21" s="1"/>
  <c r="AH211" i="21"/>
  <c r="AM210" i="21"/>
  <c r="AP210" i="21" s="1"/>
  <c r="AS210" i="21" s="1"/>
  <c r="AT210" i="21" s="1"/>
  <c r="AV210" i="21" s="1"/>
  <c r="E116" i="21"/>
  <c r="AM209" i="21"/>
  <c r="AP209" i="21" s="1"/>
  <c r="AS209" i="21" s="1"/>
  <c r="AT209" i="21" s="1"/>
  <c r="AH118" i="21"/>
  <c r="AM117" i="21"/>
  <c r="AP117" i="21" s="1"/>
  <c r="AS117" i="21" s="1"/>
  <c r="AT117" i="21" s="1"/>
  <c r="AY117" i="21" s="1"/>
  <c r="AM208" i="21"/>
  <c r="AP208" i="21" s="1"/>
  <c r="AS208" i="21" s="1"/>
  <c r="AT208" i="21" s="1"/>
  <c r="AM301" i="21"/>
  <c r="AP301" i="21" s="1"/>
  <c r="AS301" i="21" s="1"/>
  <c r="AT301" i="21" s="1"/>
  <c r="AH304" i="21"/>
  <c r="AM303" i="21"/>
  <c r="AP303" i="21" s="1"/>
  <c r="AS303" i="21" s="1"/>
  <c r="AT303" i="21" s="1"/>
  <c r="AY303" i="21" s="1"/>
  <c r="AM115" i="21"/>
  <c r="AP115" i="21" s="1"/>
  <c r="AS115" i="21" s="1"/>
  <c r="AT115" i="21" s="1"/>
  <c r="AY115" i="21" s="1"/>
  <c r="AN307" i="21"/>
  <c r="AL306" i="21"/>
  <c r="AN214" i="21"/>
  <c r="AL213" i="21"/>
  <c r="AL120" i="21"/>
  <c r="AN121" i="21"/>
  <c r="AO24" i="21"/>
  <c r="V656" i="22"/>
  <c r="AN655" i="22"/>
  <c r="X741" i="22"/>
  <c r="P746" i="22" s="1"/>
  <c r="X746" i="22" s="1"/>
  <c r="A48" i="13"/>
  <c r="G278" i="21"/>
  <c r="K278" i="21" s="1"/>
  <c r="G92" i="21"/>
  <c r="K92" i="21" s="1"/>
  <c r="P271" i="21"/>
  <c r="S271" i="21" s="1"/>
  <c r="AG28" i="21"/>
  <c r="G285" i="21"/>
  <c r="K285" i="21" s="1"/>
  <c r="N284" i="21"/>
  <c r="N377" i="21"/>
  <c r="G378" i="21"/>
  <c r="K378" i="21" s="1"/>
  <c r="N364" i="21"/>
  <c r="G364" i="21"/>
  <c r="K364" i="21" s="1"/>
  <c r="AH24" i="21"/>
  <c r="N85" i="21"/>
  <c r="G85" i="21"/>
  <c r="K85" i="21" s="1"/>
  <c r="N191" i="21"/>
  <c r="G192" i="21"/>
  <c r="K192" i="21" s="1"/>
  <c r="N94" i="21"/>
  <c r="P94" i="21" s="1"/>
  <c r="S94" i="21" s="1"/>
  <c r="D91" i="21"/>
  <c r="D284" i="21"/>
  <c r="G371" i="21"/>
  <c r="K371" i="21" s="1"/>
  <c r="N370" i="21"/>
  <c r="D184" i="21"/>
  <c r="N187" i="21"/>
  <c r="P187" i="21" s="1"/>
  <c r="S187" i="21" s="1"/>
  <c r="D277" i="21"/>
  <c r="N280" i="21"/>
  <c r="P280" i="21" s="1"/>
  <c r="S280" i="21" s="1"/>
  <c r="N373" i="21"/>
  <c r="P373" i="21" s="1"/>
  <c r="S373" i="21" s="1"/>
  <c r="D370" i="21"/>
  <c r="G99" i="21"/>
  <c r="K99" i="21" s="1"/>
  <c r="N98" i="21"/>
  <c r="AN23" i="21"/>
  <c r="AL22" i="21"/>
  <c r="AM22" i="21" s="1"/>
  <c r="D191" i="21"/>
  <c r="AD226" i="21" l="1"/>
  <c r="H226" i="21" s="1"/>
  <c r="K227" i="21"/>
  <c r="AD345" i="21"/>
  <c r="H345" i="21" s="1"/>
  <c r="K346" i="21"/>
  <c r="AD66" i="21"/>
  <c r="H66" i="21" s="1"/>
  <c r="K67" i="21"/>
  <c r="AK332" i="21"/>
  <c r="E331" i="21"/>
  <c r="I250" i="21"/>
  <c r="F249" i="21"/>
  <c r="G249" i="21" s="1"/>
  <c r="E238" i="21"/>
  <c r="AK239" i="21"/>
  <c r="AD153" i="21"/>
  <c r="H153" i="21" s="1"/>
  <c r="K154" i="21"/>
  <c r="AK146" i="21"/>
  <c r="E53" i="21"/>
  <c r="AK52" i="21"/>
  <c r="AY210" i="21"/>
  <c r="AV302" i="21"/>
  <c r="AY208" i="21"/>
  <c r="AV208" i="21"/>
  <c r="AV303" i="21"/>
  <c r="AH305" i="21"/>
  <c r="AM304" i="21"/>
  <c r="AP304" i="21" s="1"/>
  <c r="AS304" i="21" s="1"/>
  <c r="AT304" i="21" s="1"/>
  <c r="AV304" i="21" s="1"/>
  <c r="AH119" i="21"/>
  <c r="AM118" i="21"/>
  <c r="AP118" i="21" s="1"/>
  <c r="AS118" i="21" s="1"/>
  <c r="AT118" i="21" s="1"/>
  <c r="AY118" i="21" s="1"/>
  <c r="AV115" i="21"/>
  <c r="E117" i="21"/>
  <c r="AV116" i="21"/>
  <c r="AY301" i="21"/>
  <c r="AV301" i="21"/>
  <c r="AV209" i="21"/>
  <c r="AY209" i="21"/>
  <c r="AH212" i="21"/>
  <c r="AM211" i="21"/>
  <c r="AP211" i="21" s="1"/>
  <c r="AS211" i="21" s="1"/>
  <c r="AT211" i="21" s="1"/>
  <c r="AY211" i="21" s="1"/>
  <c r="AN308" i="21"/>
  <c r="AL307" i="21"/>
  <c r="AL214" i="21"/>
  <c r="AN215" i="21"/>
  <c r="AN122" i="21"/>
  <c r="AL121" i="21"/>
  <c r="AO25" i="21"/>
  <c r="AO26" i="21" s="1"/>
  <c r="AO27" i="21" s="1"/>
  <c r="AO28" i="21" s="1"/>
  <c r="AO29" i="21" s="1"/>
  <c r="AO30" i="21" s="1"/>
  <c r="AO31" i="21" s="1"/>
  <c r="AO32" i="21" s="1"/>
  <c r="AO33" i="21" s="1"/>
  <c r="AO34" i="21" s="1"/>
  <c r="AO35" i="21" s="1"/>
  <c r="AO36" i="21" s="1"/>
  <c r="AO37" i="21" s="1"/>
  <c r="AO38" i="21" s="1"/>
  <c r="AO39" i="21" s="1"/>
  <c r="AO40" i="21" s="1"/>
  <c r="AO41" i="21" s="1"/>
  <c r="AO42" i="21" s="1"/>
  <c r="AO43" i="21" s="1"/>
  <c r="AO44" i="21" s="1"/>
  <c r="AO45" i="21" s="1"/>
  <c r="AO46" i="21" s="1"/>
  <c r="AO47" i="21" s="1"/>
  <c r="AO48" i="21" s="1"/>
  <c r="AO49" i="21" s="1"/>
  <c r="AO50" i="21" s="1"/>
  <c r="X755" i="22"/>
  <c r="P760" i="22" s="1"/>
  <c r="X760" i="22" s="1"/>
  <c r="AN656" i="22"/>
  <c r="P85" i="21"/>
  <c r="S85" i="21" s="1"/>
  <c r="AG29" i="21"/>
  <c r="AN24" i="21"/>
  <c r="AH25" i="21"/>
  <c r="N192" i="21"/>
  <c r="P192" i="21" s="1"/>
  <c r="S192" i="21" s="1"/>
  <c r="G191" i="21"/>
  <c r="K191" i="21" s="1"/>
  <c r="P191" i="21" s="1"/>
  <c r="S191" i="21" s="1"/>
  <c r="G184" i="21"/>
  <c r="K184" i="21" s="1"/>
  <c r="P184" i="21" s="1"/>
  <c r="N185" i="21"/>
  <c r="P185" i="21" s="1"/>
  <c r="S185" i="21" s="1"/>
  <c r="N189" i="21"/>
  <c r="N96" i="21"/>
  <c r="G91" i="21"/>
  <c r="K91" i="21" s="1"/>
  <c r="P91" i="21" s="1"/>
  <c r="S91" i="21" s="1"/>
  <c r="N92" i="21"/>
  <c r="P92" i="21" s="1"/>
  <c r="S92" i="21" s="1"/>
  <c r="P364" i="21"/>
  <c r="D98" i="21"/>
  <c r="AL23" i="21"/>
  <c r="N375" i="21"/>
  <c r="G370" i="21"/>
  <c r="K370" i="21" s="1"/>
  <c r="P370" i="21" s="1"/>
  <c r="S370" i="21" s="1"/>
  <c r="N371" i="21"/>
  <c r="P371" i="21" s="1"/>
  <c r="S371" i="21" s="1"/>
  <c r="D377" i="21"/>
  <c r="G277" i="21"/>
  <c r="K277" i="21" s="1"/>
  <c r="P277" i="21" s="1"/>
  <c r="N278" i="21"/>
  <c r="P278" i="21" s="1"/>
  <c r="S278" i="21" s="1"/>
  <c r="N282" i="21"/>
  <c r="G284" i="21"/>
  <c r="K284" i="21" s="1"/>
  <c r="P284" i="21" s="1"/>
  <c r="S284" i="21" s="1"/>
  <c r="N285" i="21"/>
  <c r="P285" i="21" s="1"/>
  <c r="S285" i="21" s="1"/>
  <c r="K347" i="21" l="1"/>
  <c r="AD346" i="21"/>
  <c r="H346" i="21" s="1"/>
  <c r="AD67" i="21"/>
  <c r="H67" i="21" s="1"/>
  <c r="K68" i="21"/>
  <c r="AD227" i="21"/>
  <c r="H227" i="21" s="1"/>
  <c r="K228" i="21"/>
  <c r="E332" i="21"/>
  <c r="AK333" i="21"/>
  <c r="I251" i="21"/>
  <c r="F250" i="21"/>
  <c r="G250" i="21" s="1"/>
  <c r="AK240" i="21"/>
  <c r="E239" i="21"/>
  <c r="K155" i="21"/>
  <c r="AD154" i="21"/>
  <c r="H154" i="21" s="1"/>
  <c r="AK147" i="21"/>
  <c r="AK53" i="21"/>
  <c r="AO81" i="21"/>
  <c r="AO51" i="21"/>
  <c r="AO52" i="21" s="1"/>
  <c r="AO53" i="21" s="1"/>
  <c r="AO54" i="21" s="1"/>
  <c r="AO55" i="21" s="1"/>
  <c r="AO56" i="21" s="1"/>
  <c r="AO57" i="21" s="1"/>
  <c r="AO58" i="21" s="1"/>
  <c r="AO59" i="21" s="1"/>
  <c r="AO60" i="21" s="1"/>
  <c r="AO61" i="21" s="1"/>
  <c r="AO62" i="21" s="1"/>
  <c r="AO63" i="21" s="1"/>
  <c r="AO64" i="21" s="1"/>
  <c r="AO65" i="21" s="1"/>
  <c r="AO66" i="21" s="1"/>
  <c r="AO67" i="21" s="1"/>
  <c r="AO68" i="21" s="1"/>
  <c r="AO69" i="21" s="1"/>
  <c r="AO70" i="21" s="1"/>
  <c r="AO71" i="21" s="1"/>
  <c r="AO72" i="21" s="1"/>
  <c r="AO73" i="21" s="1"/>
  <c r="AO74" i="21" s="1"/>
  <c r="AO75" i="21" s="1"/>
  <c r="AO76" i="21" s="1"/>
  <c r="AO77" i="21" s="1"/>
  <c r="AO78" i="21" s="1"/>
  <c r="AO79" i="21" s="1"/>
  <c r="AO80" i="21" s="1"/>
  <c r="E54" i="21"/>
  <c r="AY304" i="21"/>
  <c r="AH306" i="21"/>
  <c r="AM305" i="21"/>
  <c r="AP305" i="21" s="1"/>
  <c r="AS305" i="21" s="1"/>
  <c r="AT305" i="21" s="1"/>
  <c r="AV305" i="21" s="1"/>
  <c r="AV211" i="21"/>
  <c r="AH213" i="21"/>
  <c r="AM212" i="21"/>
  <c r="AP212" i="21" s="1"/>
  <c r="AS212" i="21" s="1"/>
  <c r="AT212" i="21" s="1"/>
  <c r="AV212" i="21" s="1"/>
  <c r="AH120" i="21"/>
  <c r="AM119" i="21"/>
  <c r="AP119" i="21" s="1"/>
  <c r="AS119" i="21" s="1"/>
  <c r="AT119" i="21" s="1"/>
  <c r="AY119" i="21" s="1"/>
  <c r="E118" i="21"/>
  <c r="AV117" i="21"/>
  <c r="AL308" i="21"/>
  <c r="AN309" i="21"/>
  <c r="AN216" i="21"/>
  <c r="AL215" i="21"/>
  <c r="AN123" i="21"/>
  <c r="AL122" i="21"/>
  <c r="AG30" i="21"/>
  <c r="S277" i="21"/>
  <c r="G98" i="21"/>
  <c r="K98" i="21" s="1"/>
  <c r="P98" i="21" s="1"/>
  <c r="S98" i="21" s="1"/>
  <c r="N99" i="21"/>
  <c r="P99" i="21" s="1"/>
  <c r="S99" i="21" s="1"/>
  <c r="AP22" i="21"/>
  <c r="S364" i="21"/>
  <c r="S184" i="21"/>
  <c r="AH26" i="21"/>
  <c r="AN25" i="21"/>
  <c r="N378" i="21"/>
  <c r="P378" i="21" s="1"/>
  <c r="S378" i="21" s="1"/>
  <c r="G377" i="21"/>
  <c r="K377" i="21" s="1"/>
  <c r="P377" i="21" s="1"/>
  <c r="S377" i="21" s="1"/>
  <c r="AL24" i="21"/>
  <c r="AM23" i="21"/>
  <c r="AD228" i="21" l="1"/>
  <c r="H228" i="21" s="1"/>
  <c r="K229" i="21"/>
  <c r="K69" i="21"/>
  <c r="AD68" i="21"/>
  <c r="H68" i="21" s="1"/>
  <c r="K348" i="21"/>
  <c r="AD347" i="21"/>
  <c r="H347" i="21" s="1"/>
  <c r="AK334" i="21"/>
  <c r="E333" i="21"/>
  <c r="I252" i="21"/>
  <c r="F251" i="21"/>
  <c r="G251" i="21" s="1"/>
  <c r="E240" i="21"/>
  <c r="AK241" i="21"/>
  <c r="AD155" i="21"/>
  <c r="H155" i="21" s="1"/>
  <c r="K156" i="21"/>
  <c r="AK148" i="21"/>
  <c r="E55" i="21"/>
  <c r="AK54" i="21"/>
  <c r="AY305" i="21"/>
  <c r="AY212" i="21"/>
  <c r="AH214" i="21"/>
  <c r="AM213" i="21"/>
  <c r="AP213" i="21" s="1"/>
  <c r="AS213" i="21" s="1"/>
  <c r="AT213" i="21" s="1"/>
  <c r="AY213" i="21" s="1"/>
  <c r="AH121" i="21"/>
  <c r="AM120" i="21"/>
  <c r="AP120" i="21" s="1"/>
  <c r="AS120" i="21" s="1"/>
  <c r="AT120" i="21" s="1"/>
  <c r="AY120" i="21" s="1"/>
  <c r="E119" i="21"/>
  <c r="AV118" i="21"/>
  <c r="AH307" i="21"/>
  <c r="AM306" i="21"/>
  <c r="AP306" i="21" s="1"/>
  <c r="AS306" i="21" s="1"/>
  <c r="AT306" i="21" s="1"/>
  <c r="AY306" i="21" s="1"/>
  <c r="AN310" i="21"/>
  <c r="AL309" i="21"/>
  <c r="AN217" i="21"/>
  <c r="AL216" i="21"/>
  <c r="AN124" i="21"/>
  <c r="AL123" i="21"/>
  <c r="AS22" i="21"/>
  <c r="AG31" i="21"/>
  <c r="AP23" i="21"/>
  <c r="AL25" i="21"/>
  <c r="AM24" i="21"/>
  <c r="AN26" i="21"/>
  <c r="AH27" i="21"/>
  <c r="AD69" i="21" l="1"/>
  <c r="H69" i="21" s="1"/>
  <c r="K70" i="21"/>
  <c r="AD229" i="21"/>
  <c r="H229" i="21" s="1"/>
  <c r="K230" i="21"/>
  <c r="AD348" i="21"/>
  <c r="H348" i="21" s="1"/>
  <c r="K349" i="21"/>
  <c r="E334" i="21"/>
  <c r="AK335" i="21"/>
  <c r="I253" i="21"/>
  <c r="F252" i="21"/>
  <c r="G252" i="21" s="1"/>
  <c r="AK242" i="21"/>
  <c r="E241" i="21"/>
  <c r="K157" i="21"/>
  <c r="AD156" i="21"/>
  <c r="H156" i="21" s="1"/>
  <c r="AK149" i="21"/>
  <c r="AK55" i="21"/>
  <c r="E56" i="21"/>
  <c r="AV213" i="21"/>
  <c r="AH308" i="21"/>
  <c r="AM307" i="21"/>
  <c r="AP307" i="21" s="1"/>
  <c r="AS307" i="21" s="1"/>
  <c r="AT307" i="21" s="1"/>
  <c r="AV307" i="21" s="1"/>
  <c r="AH122" i="21"/>
  <c r="AM121" i="21"/>
  <c r="AP121" i="21" s="1"/>
  <c r="AS121" i="21" s="1"/>
  <c r="AT121" i="21" s="1"/>
  <c r="AY121" i="21" s="1"/>
  <c r="AV306" i="21"/>
  <c r="E120" i="21"/>
  <c r="AV119" i="21"/>
  <c r="AH215" i="21"/>
  <c r="AM214" i="21"/>
  <c r="AP214" i="21" s="1"/>
  <c r="AS214" i="21" s="1"/>
  <c r="AT214" i="21" s="1"/>
  <c r="AV214" i="21" s="1"/>
  <c r="AN311" i="21"/>
  <c r="AL310" i="21"/>
  <c r="AN218" i="21"/>
  <c r="AL217" i="21"/>
  <c r="AL124" i="21"/>
  <c r="AN125" i="21"/>
  <c r="AT22" i="21"/>
  <c r="AV22" i="21" s="1"/>
  <c r="AX22" i="21"/>
  <c r="AS23" i="21"/>
  <c r="AG32" i="21"/>
  <c r="AP24" i="21"/>
  <c r="AH28" i="21"/>
  <c r="AL26" i="21"/>
  <c r="AM25" i="21"/>
  <c r="AN27" i="21"/>
  <c r="AD349" i="21" l="1"/>
  <c r="H349" i="21" s="1"/>
  <c r="K350" i="21"/>
  <c r="AD70" i="21"/>
  <c r="H70" i="21" s="1"/>
  <c r="K71" i="21"/>
  <c r="AD230" i="21"/>
  <c r="H230" i="21" s="1"/>
  <c r="K231" i="21"/>
  <c r="AK336" i="21"/>
  <c r="E335" i="21"/>
  <c r="F253" i="21"/>
  <c r="G253" i="21" s="1"/>
  <c r="I254" i="21"/>
  <c r="E242" i="21"/>
  <c r="AK243" i="21"/>
  <c r="AD157" i="21"/>
  <c r="H157" i="21" s="1"/>
  <c r="K158" i="21"/>
  <c r="AK150" i="21"/>
  <c r="E57" i="21"/>
  <c r="AK56" i="21"/>
  <c r="AY214" i="21"/>
  <c r="AY307" i="21"/>
  <c r="AH216" i="21"/>
  <c r="AM215" i="21"/>
  <c r="AP215" i="21" s="1"/>
  <c r="AS215" i="21" s="1"/>
  <c r="AT215" i="21" s="1"/>
  <c r="AV215" i="21" s="1"/>
  <c r="AH123" i="21"/>
  <c r="AM122" i="21"/>
  <c r="AP122" i="21" s="1"/>
  <c r="AS122" i="21" s="1"/>
  <c r="AT122" i="21" s="1"/>
  <c r="AY122" i="21" s="1"/>
  <c r="E121" i="21"/>
  <c r="AV120" i="21"/>
  <c r="AH309" i="21"/>
  <c r="AM308" i="21"/>
  <c r="AP308" i="21" s="1"/>
  <c r="AS308" i="21" s="1"/>
  <c r="AT308" i="21" s="1"/>
  <c r="AV308" i="21" s="1"/>
  <c r="AL311" i="21"/>
  <c r="AN312" i="21"/>
  <c r="AL218" i="21"/>
  <c r="AN219" i="21"/>
  <c r="AN126" i="21"/>
  <c r="AL125" i="21"/>
  <c r="AY22" i="21"/>
  <c r="H22" i="21" s="1"/>
  <c r="AT23" i="21"/>
  <c r="AV23" i="21" s="1"/>
  <c r="AS24" i="21"/>
  <c r="AG33" i="21"/>
  <c r="AP25" i="21"/>
  <c r="AS25" i="21" s="1"/>
  <c r="AH29" i="21"/>
  <c r="AL27" i="21"/>
  <c r="AM26" i="21"/>
  <c r="AN28" i="21"/>
  <c r="AD71" i="21" l="1"/>
  <c r="H71" i="21" s="1"/>
  <c r="K72" i="21"/>
  <c r="AD231" i="21"/>
  <c r="H231" i="21" s="1"/>
  <c r="K232" i="21"/>
  <c r="K351" i="21"/>
  <c r="AD350" i="21"/>
  <c r="H350" i="21" s="1"/>
  <c r="E336" i="21"/>
  <c r="AK337" i="21"/>
  <c r="F254" i="21"/>
  <c r="G254" i="21" s="1"/>
  <c r="I255" i="21"/>
  <c r="AK244" i="21"/>
  <c r="E243" i="21"/>
  <c r="K159" i="21"/>
  <c r="AD158" i="21"/>
  <c r="H158" i="21" s="1"/>
  <c r="AK151" i="21"/>
  <c r="AK57" i="21"/>
  <c r="E58" i="21"/>
  <c r="AY215" i="21"/>
  <c r="AH310" i="21"/>
  <c r="AM309" i="21"/>
  <c r="AP309" i="21" s="1"/>
  <c r="AS309" i="21" s="1"/>
  <c r="AT309" i="21" s="1"/>
  <c r="AY309" i="21" s="1"/>
  <c r="AH124" i="21"/>
  <c r="AM123" i="21"/>
  <c r="AP123" i="21" s="1"/>
  <c r="AS123" i="21" s="1"/>
  <c r="AT123" i="21" s="1"/>
  <c r="AY123" i="21" s="1"/>
  <c r="AY308" i="21"/>
  <c r="E122" i="21"/>
  <c r="AV121" i="21"/>
  <c r="AH217" i="21"/>
  <c r="AM216" i="21"/>
  <c r="AP216" i="21" s="1"/>
  <c r="AS216" i="21" s="1"/>
  <c r="AT216" i="21" s="1"/>
  <c r="AY216" i="21" s="1"/>
  <c r="AN313" i="21"/>
  <c r="AL312" i="21"/>
  <c r="AN220" i="21"/>
  <c r="AL219" i="21"/>
  <c r="AN127" i="21"/>
  <c r="AL126" i="21"/>
  <c r="AY23" i="21"/>
  <c r="AT25" i="21"/>
  <c r="AV25" i="21" s="1"/>
  <c r="AT24" i="21"/>
  <c r="AV24" i="21" s="1"/>
  <c r="AG34" i="21"/>
  <c r="AN29" i="21"/>
  <c r="AH30" i="21"/>
  <c r="AP26" i="21"/>
  <c r="AS26" i="21" s="1"/>
  <c r="AL28" i="21"/>
  <c r="AM27" i="21"/>
  <c r="AD232" i="21" l="1"/>
  <c r="H232" i="21" s="1"/>
  <c r="K233" i="21"/>
  <c r="AD72" i="21"/>
  <c r="H72" i="21" s="1"/>
  <c r="K73" i="21"/>
  <c r="AD351" i="21"/>
  <c r="H351" i="21" s="1"/>
  <c r="K352" i="21"/>
  <c r="AK338" i="21"/>
  <c r="E337" i="21"/>
  <c r="F255" i="21"/>
  <c r="G255" i="21" s="1"/>
  <c r="I256" i="21"/>
  <c r="E244" i="21"/>
  <c r="AK245" i="21"/>
  <c r="K160" i="21"/>
  <c r="AD159" i="21"/>
  <c r="H159" i="21" s="1"/>
  <c r="AK152" i="21"/>
  <c r="E59" i="21"/>
  <c r="AK58" i="21"/>
  <c r="AV309" i="21"/>
  <c r="AV216" i="21"/>
  <c r="AH218" i="21"/>
  <c r="AM217" i="21"/>
  <c r="AP217" i="21" s="1"/>
  <c r="AS217" i="21" s="1"/>
  <c r="AT217" i="21" s="1"/>
  <c r="AV217" i="21" s="1"/>
  <c r="AH125" i="21"/>
  <c r="AM124" i="21"/>
  <c r="AP124" i="21" s="1"/>
  <c r="AS124" i="21" s="1"/>
  <c r="AT124" i="21" s="1"/>
  <c r="AY124" i="21" s="1"/>
  <c r="E123" i="21"/>
  <c r="AV122" i="21"/>
  <c r="AH311" i="21"/>
  <c r="AM310" i="21"/>
  <c r="AP310" i="21" s="1"/>
  <c r="AS310" i="21" s="1"/>
  <c r="AT310" i="21" s="1"/>
  <c r="AV310" i="21" s="1"/>
  <c r="AN314" i="21"/>
  <c r="AL313" i="21"/>
  <c r="AN221" i="21"/>
  <c r="AL220" i="21"/>
  <c r="AN128" i="21"/>
  <c r="AL127" i="21"/>
  <c r="AY25" i="21"/>
  <c r="AY24" i="21"/>
  <c r="AT26" i="21"/>
  <c r="AV26" i="21" s="1"/>
  <c r="AG35" i="21"/>
  <c r="AH31" i="21"/>
  <c r="AP27" i="21"/>
  <c r="AS27" i="21" s="1"/>
  <c r="AL29" i="21"/>
  <c r="AM28" i="21"/>
  <c r="AN30" i="21"/>
  <c r="AD73" i="21" l="1"/>
  <c r="H73" i="21" s="1"/>
  <c r="K74" i="21"/>
  <c r="K353" i="21"/>
  <c r="AD352" i="21"/>
  <c r="H352" i="21" s="1"/>
  <c r="AD233" i="21"/>
  <c r="H233" i="21" s="1"/>
  <c r="K234" i="21"/>
  <c r="E338" i="21"/>
  <c r="AK339" i="21"/>
  <c r="F256" i="21"/>
  <c r="G256" i="21" s="1"/>
  <c r="I257" i="21"/>
  <c r="AK246" i="21"/>
  <c r="E245" i="21"/>
  <c r="K161" i="21"/>
  <c r="AD160" i="21"/>
  <c r="H160" i="21" s="1"/>
  <c r="AK153" i="21"/>
  <c r="AK59" i="21"/>
  <c r="E60" i="21"/>
  <c r="AY217" i="21"/>
  <c r="AH312" i="21"/>
  <c r="AM311" i="21"/>
  <c r="AP311" i="21" s="1"/>
  <c r="AS311" i="21" s="1"/>
  <c r="AT311" i="21" s="1"/>
  <c r="AY311" i="21" s="1"/>
  <c r="AH126" i="21"/>
  <c r="AM125" i="21"/>
  <c r="AP125" i="21" s="1"/>
  <c r="AS125" i="21" s="1"/>
  <c r="AT125" i="21" s="1"/>
  <c r="AY125" i="21" s="1"/>
  <c r="AY310" i="21"/>
  <c r="E124" i="21"/>
  <c r="AV123" i="21"/>
  <c r="AH219" i="21"/>
  <c r="AM218" i="21"/>
  <c r="AP218" i="21" s="1"/>
  <c r="AS218" i="21" s="1"/>
  <c r="AT218" i="21" s="1"/>
  <c r="AV218" i="21" s="1"/>
  <c r="AL314" i="21"/>
  <c r="AN315" i="21"/>
  <c r="AN222" i="21"/>
  <c r="AL221" i="21"/>
  <c r="AL128" i="21"/>
  <c r="AN129" i="21"/>
  <c r="AY26" i="21"/>
  <c r="AT27" i="21"/>
  <c r="AV27" i="21" s="1"/>
  <c r="AG36" i="21"/>
  <c r="AP28" i="21"/>
  <c r="AS28" i="21" s="1"/>
  <c r="AN31" i="21"/>
  <c r="AL30" i="21"/>
  <c r="AM29" i="21"/>
  <c r="AH32" i="21"/>
  <c r="AD353" i="21" l="1"/>
  <c r="H353" i="21" s="1"/>
  <c r="K354" i="21"/>
  <c r="AD234" i="21"/>
  <c r="H234" i="21" s="1"/>
  <c r="K235" i="21"/>
  <c r="K75" i="21"/>
  <c r="AD74" i="21"/>
  <c r="H74" i="21" s="1"/>
  <c r="E339" i="21"/>
  <c r="AK340" i="21"/>
  <c r="F257" i="21"/>
  <c r="G257" i="21" s="1"/>
  <c r="I258" i="21"/>
  <c r="E246" i="21"/>
  <c r="AK247" i="21"/>
  <c r="K162" i="21"/>
  <c r="AD161" i="21"/>
  <c r="H161" i="21" s="1"/>
  <c r="AK154" i="21"/>
  <c r="E61" i="21"/>
  <c r="AK60" i="21"/>
  <c r="AV311" i="21"/>
  <c r="AY218" i="21"/>
  <c r="AH220" i="21"/>
  <c r="AM219" i="21"/>
  <c r="AP219" i="21" s="1"/>
  <c r="AS219" i="21" s="1"/>
  <c r="AT219" i="21" s="1"/>
  <c r="AV219" i="21" s="1"/>
  <c r="AH127" i="21"/>
  <c r="AM126" i="21"/>
  <c r="AP126" i="21" s="1"/>
  <c r="AS126" i="21" s="1"/>
  <c r="AT126" i="21" s="1"/>
  <c r="AY126" i="21" s="1"/>
  <c r="E125" i="21"/>
  <c r="AV124" i="21"/>
  <c r="AH313" i="21"/>
  <c r="AM312" i="21"/>
  <c r="AP312" i="21" s="1"/>
  <c r="AS312" i="21" s="1"/>
  <c r="AT312" i="21" s="1"/>
  <c r="AV312" i="21" s="1"/>
  <c r="AN316" i="21"/>
  <c r="AL315" i="21"/>
  <c r="AL222" i="21"/>
  <c r="AN223" i="21"/>
  <c r="AN130" i="21"/>
  <c r="AL129" i="21"/>
  <c r="AY27" i="21"/>
  <c r="AT28" i="21"/>
  <c r="AV28" i="21" s="1"/>
  <c r="AG37" i="21"/>
  <c r="AP29" i="21"/>
  <c r="AS29" i="21" s="1"/>
  <c r="AH33" i="21"/>
  <c r="AL31" i="21"/>
  <c r="AM30" i="21"/>
  <c r="AN32" i="21"/>
  <c r="AD235" i="21" l="1"/>
  <c r="H235" i="21" s="1"/>
  <c r="K236" i="21"/>
  <c r="AD354" i="21"/>
  <c r="H354" i="21" s="1"/>
  <c r="K355" i="21"/>
  <c r="AD75" i="21"/>
  <c r="H75" i="21" s="1"/>
  <c r="K76" i="21"/>
  <c r="AK341" i="21"/>
  <c r="E340" i="21"/>
  <c r="F258" i="21"/>
  <c r="G258" i="21" s="1"/>
  <c r="I259" i="21"/>
  <c r="AK248" i="21"/>
  <c r="E247" i="21"/>
  <c r="AD162" i="21"/>
  <c r="H162" i="21" s="1"/>
  <c r="K163" i="21"/>
  <c r="AK155" i="21"/>
  <c r="AK61" i="21"/>
  <c r="E62" i="21"/>
  <c r="AY219" i="21"/>
  <c r="AH314" i="21"/>
  <c r="AM313" i="21"/>
  <c r="AP313" i="21" s="1"/>
  <c r="AS313" i="21" s="1"/>
  <c r="AT313" i="21" s="1"/>
  <c r="AY313" i="21" s="1"/>
  <c r="AH128" i="21"/>
  <c r="AM127" i="21"/>
  <c r="AP127" i="21" s="1"/>
  <c r="AS127" i="21" s="1"/>
  <c r="AT127" i="21" s="1"/>
  <c r="AY127" i="21" s="1"/>
  <c r="AY312" i="21"/>
  <c r="E126" i="21"/>
  <c r="AV125" i="21"/>
  <c r="AH221" i="21"/>
  <c r="AM220" i="21"/>
  <c r="AP220" i="21" s="1"/>
  <c r="AS220" i="21" s="1"/>
  <c r="AT220" i="21" s="1"/>
  <c r="AY220" i="21" s="1"/>
  <c r="AN317" i="21"/>
  <c r="AL316" i="21"/>
  <c r="AL223" i="21"/>
  <c r="AN224" i="21"/>
  <c r="AN131" i="21"/>
  <c r="AL130" i="21"/>
  <c r="AY28" i="21"/>
  <c r="AT29" i="21"/>
  <c r="AV29" i="21" s="1"/>
  <c r="AG38" i="21"/>
  <c r="AN33" i="21"/>
  <c r="AH34" i="21"/>
  <c r="AP30" i="21"/>
  <c r="AS30" i="21" s="1"/>
  <c r="AL32" i="21"/>
  <c r="AM31" i="21"/>
  <c r="AD355" i="21" l="1"/>
  <c r="H355" i="21" s="1"/>
  <c r="K356" i="21"/>
  <c r="K77" i="21"/>
  <c r="AD76" i="21"/>
  <c r="H76" i="21" s="1"/>
  <c r="AD236" i="21"/>
  <c r="H236" i="21" s="1"/>
  <c r="K237" i="21"/>
  <c r="K267" i="21"/>
  <c r="AD267" i="21" s="1"/>
  <c r="H267" i="21" s="1"/>
  <c r="E341" i="21"/>
  <c r="AK342" i="21"/>
  <c r="F259" i="21"/>
  <c r="G259" i="21" s="1"/>
  <c r="I260" i="21"/>
  <c r="E248" i="21"/>
  <c r="AK249" i="21"/>
  <c r="AD163" i="21"/>
  <c r="H163" i="21" s="1"/>
  <c r="K164" i="21"/>
  <c r="AK156" i="21"/>
  <c r="E63" i="21"/>
  <c r="AK62" i="21"/>
  <c r="AV313" i="21"/>
  <c r="E127" i="21"/>
  <c r="AV126" i="21"/>
  <c r="AV220" i="21"/>
  <c r="AH315" i="21"/>
  <c r="AM314" i="21"/>
  <c r="AP314" i="21" s="1"/>
  <c r="AS314" i="21" s="1"/>
  <c r="AT314" i="21" s="1"/>
  <c r="AY314" i="21" s="1"/>
  <c r="AH222" i="21"/>
  <c r="AM221" i="21"/>
  <c r="AP221" i="21" s="1"/>
  <c r="AS221" i="21" s="1"/>
  <c r="AT221" i="21" s="1"/>
  <c r="AY221" i="21" s="1"/>
  <c r="AH129" i="21"/>
  <c r="AM128" i="21"/>
  <c r="AP128" i="21" s="1"/>
  <c r="AS128" i="21" s="1"/>
  <c r="AT128" i="21" s="1"/>
  <c r="AY128" i="21" s="1"/>
  <c r="AL317" i="21"/>
  <c r="AN318" i="21"/>
  <c r="AN225" i="21"/>
  <c r="AL224" i="21"/>
  <c r="AL131" i="21"/>
  <c r="AN132" i="21"/>
  <c r="AY29" i="21"/>
  <c r="AT30" i="21"/>
  <c r="AV30" i="21" s="1"/>
  <c r="AG39" i="21"/>
  <c r="AL33" i="21"/>
  <c r="AM32" i="21"/>
  <c r="AN34" i="21"/>
  <c r="AP31" i="21"/>
  <c r="AS31" i="21" s="1"/>
  <c r="AH35" i="21"/>
  <c r="AD77" i="21" l="1"/>
  <c r="H77" i="21" s="1"/>
  <c r="K78" i="21"/>
  <c r="AD237" i="21"/>
  <c r="H237" i="21" s="1"/>
  <c r="K238" i="21"/>
  <c r="K357" i="21"/>
  <c r="AD356" i="21"/>
  <c r="H356" i="21" s="1"/>
  <c r="AK343" i="21"/>
  <c r="E342" i="21"/>
  <c r="I261" i="21"/>
  <c r="F260" i="21"/>
  <c r="G260" i="21" s="1"/>
  <c r="AK250" i="21"/>
  <c r="E249" i="21"/>
  <c r="AD164" i="21"/>
  <c r="H164" i="21" s="1"/>
  <c r="K165" i="21"/>
  <c r="AK157" i="21"/>
  <c r="E64" i="21"/>
  <c r="AK63" i="21"/>
  <c r="AV221" i="21"/>
  <c r="AV314" i="21"/>
  <c r="AH130" i="21"/>
  <c r="AM129" i="21"/>
  <c r="AP129" i="21" s="1"/>
  <c r="AS129" i="21" s="1"/>
  <c r="AT129" i="21" s="1"/>
  <c r="AY129" i="21" s="1"/>
  <c r="AH316" i="21"/>
  <c r="AM315" i="21"/>
  <c r="AP315" i="21" s="1"/>
  <c r="AS315" i="21" s="1"/>
  <c r="AT315" i="21" s="1"/>
  <c r="AY315" i="21" s="1"/>
  <c r="AH223" i="21"/>
  <c r="AM222" i="21"/>
  <c r="AP222" i="21" s="1"/>
  <c r="AS222" i="21" s="1"/>
  <c r="AT222" i="21" s="1"/>
  <c r="AY222" i="21" s="1"/>
  <c r="E128" i="21"/>
  <c r="AV127" i="21"/>
  <c r="AN319" i="21"/>
  <c r="AL318" i="21"/>
  <c r="AN226" i="21"/>
  <c r="AL225" i="21"/>
  <c r="AN133" i="21"/>
  <c r="AL132" i="21"/>
  <c r="AY30" i="21"/>
  <c r="AT31" i="21"/>
  <c r="AV31" i="21" s="1"/>
  <c r="AG40" i="21"/>
  <c r="AP32" i="21"/>
  <c r="AS32" i="21" s="1"/>
  <c r="AH36" i="21"/>
  <c r="AN35" i="21"/>
  <c r="AL34" i="21"/>
  <c r="AM33" i="21"/>
  <c r="K239" i="21" l="1"/>
  <c r="AD238" i="21"/>
  <c r="H238" i="21" s="1"/>
  <c r="K79" i="21"/>
  <c r="AD78" i="21"/>
  <c r="H78" i="21" s="1"/>
  <c r="K358" i="21"/>
  <c r="AD357" i="21"/>
  <c r="H357" i="21" s="1"/>
  <c r="E343" i="21"/>
  <c r="AK344" i="21"/>
  <c r="F261" i="21"/>
  <c r="G261" i="21" s="1"/>
  <c r="I262" i="21"/>
  <c r="E250" i="21"/>
  <c r="AK251" i="21"/>
  <c r="K166" i="21"/>
  <c r="AD165" i="21"/>
  <c r="H165" i="21" s="1"/>
  <c r="AK158" i="21"/>
  <c r="AK64" i="21"/>
  <c r="E65" i="21"/>
  <c r="AV315" i="21"/>
  <c r="AV222" i="21"/>
  <c r="E129" i="21"/>
  <c r="AV128" i="21"/>
  <c r="AH317" i="21"/>
  <c r="AM316" i="21"/>
  <c r="AP316" i="21" s="1"/>
  <c r="AS316" i="21" s="1"/>
  <c r="AT316" i="21" s="1"/>
  <c r="AY316" i="21" s="1"/>
  <c r="AH224" i="21"/>
  <c r="AM223" i="21"/>
  <c r="AP223" i="21" s="1"/>
  <c r="AS223" i="21" s="1"/>
  <c r="AT223" i="21" s="1"/>
  <c r="AV223" i="21" s="1"/>
  <c r="AH131" i="21"/>
  <c r="AM130" i="21"/>
  <c r="AP130" i="21" s="1"/>
  <c r="AS130" i="21" s="1"/>
  <c r="AT130" i="21" s="1"/>
  <c r="AY130" i="21" s="1"/>
  <c r="AN320" i="21"/>
  <c r="AL319" i="21"/>
  <c r="AL226" i="21"/>
  <c r="AN227" i="21"/>
  <c r="AN134" i="21"/>
  <c r="AL133" i="21"/>
  <c r="AY31" i="21"/>
  <c r="AT32" i="21"/>
  <c r="AV32" i="21" s="1"/>
  <c r="AG41" i="21"/>
  <c r="AP33" i="21"/>
  <c r="AS33" i="21" s="1"/>
  <c r="AL35" i="21"/>
  <c r="AM34" i="21"/>
  <c r="AN36" i="21"/>
  <c r="AH37" i="21"/>
  <c r="K80" i="21" l="1"/>
  <c r="AD80" i="21" s="1"/>
  <c r="H80" i="21" s="1"/>
  <c r="AD79" i="21"/>
  <c r="H79" i="21" s="1"/>
  <c r="AD358" i="21"/>
  <c r="H358" i="21" s="1"/>
  <c r="K359" i="21"/>
  <c r="AD359" i="21" s="1"/>
  <c r="H359" i="21" s="1"/>
  <c r="AD239" i="21"/>
  <c r="H239" i="21" s="1"/>
  <c r="K240" i="21"/>
  <c r="AK345" i="21"/>
  <c r="E344" i="21"/>
  <c r="F262" i="21"/>
  <c r="G262" i="21" s="1"/>
  <c r="I263" i="21"/>
  <c r="AK252" i="21"/>
  <c r="E251" i="21"/>
  <c r="AD166" i="21"/>
  <c r="H166" i="21" s="1"/>
  <c r="K167" i="21"/>
  <c r="AK159" i="21"/>
  <c r="E66" i="21"/>
  <c r="AK65" i="21"/>
  <c r="AV316" i="21"/>
  <c r="AY223" i="21"/>
  <c r="AH318" i="21"/>
  <c r="AM317" i="21"/>
  <c r="AP317" i="21" s="1"/>
  <c r="AS317" i="21" s="1"/>
  <c r="AT317" i="21" s="1"/>
  <c r="AY317" i="21" s="1"/>
  <c r="AH225" i="21"/>
  <c r="AM224" i="21"/>
  <c r="AP224" i="21" s="1"/>
  <c r="AS224" i="21" s="1"/>
  <c r="AT224" i="21" s="1"/>
  <c r="AY224" i="21" s="1"/>
  <c r="AH132" i="21"/>
  <c r="AM131" i="21"/>
  <c r="AP131" i="21" s="1"/>
  <c r="AS131" i="21" s="1"/>
  <c r="AT131" i="21" s="1"/>
  <c r="AY131" i="21" s="1"/>
  <c r="E130" i="21"/>
  <c r="AV129" i="21"/>
  <c r="AL320" i="21"/>
  <c r="AN321" i="21"/>
  <c r="AN228" i="21"/>
  <c r="AL227" i="21"/>
  <c r="AL134" i="21"/>
  <c r="AN135" i="21"/>
  <c r="AY32" i="21"/>
  <c r="AT33" i="21"/>
  <c r="AV33" i="21" s="1"/>
  <c r="AG42" i="21"/>
  <c r="AL36" i="21"/>
  <c r="AM35" i="21"/>
  <c r="AN37" i="21"/>
  <c r="AH38" i="21"/>
  <c r="AP34" i="21"/>
  <c r="AS34" i="21" s="1"/>
  <c r="K241" i="21" l="1"/>
  <c r="AD240" i="21"/>
  <c r="H240" i="21" s="1"/>
  <c r="E345" i="21"/>
  <c r="AK346" i="21"/>
  <c r="F263" i="21"/>
  <c r="G263" i="21" s="1"/>
  <c r="I264" i="21"/>
  <c r="E252" i="21"/>
  <c r="AK253" i="21"/>
  <c r="K168" i="21"/>
  <c r="AD167" i="21"/>
  <c r="H167" i="21" s="1"/>
  <c r="AK160" i="21"/>
  <c r="AK66" i="21"/>
  <c r="E67" i="21"/>
  <c r="AV224" i="21"/>
  <c r="AV317" i="21"/>
  <c r="AH133" i="21"/>
  <c r="AM132" i="21"/>
  <c r="AP132" i="21" s="1"/>
  <c r="AS132" i="21" s="1"/>
  <c r="AT132" i="21" s="1"/>
  <c r="AY132" i="21" s="1"/>
  <c r="AH319" i="21"/>
  <c r="AM318" i="21"/>
  <c r="AP318" i="21" s="1"/>
  <c r="AS318" i="21" s="1"/>
  <c r="AT318" i="21" s="1"/>
  <c r="AV318" i="21" s="1"/>
  <c r="E131" i="21"/>
  <c r="AV130" i="21"/>
  <c r="AH226" i="21"/>
  <c r="AM225" i="21"/>
  <c r="AP225" i="21" s="1"/>
  <c r="AS225" i="21" s="1"/>
  <c r="AT225" i="21" s="1"/>
  <c r="AV225" i="21" s="1"/>
  <c r="AN322" i="21"/>
  <c r="AL321" i="21"/>
  <c r="AL228" i="21"/>
  <c r="AN229" i="21"/>
  <c r="AN136" i="21"/>
  <c r="AL135" i="21"/>
  <c r="AY33" i="21"/>
  <c r="AT34" i="21"/>
  <c r="AV34" i="21" s="1"/>
  <c r="AG43" i="21"/>
  <c r="AH39" i="21"/>
  <c r="AP35" i="21"/>
  <c r="AS35" i="21" s="1"/>
  <c r="AN38" i="21"/>
  <c r="AL37" i="21"/>
  <c r="AM36" i="21"/>
  <c r="AD241" i="21" l="1"/>
  <c r="H241" i="21" s="1"/>
  <c r="K242" i="21"/>
  <c r="AK347" i="21"/>
  <c r="E346" i="21"/>
  <c r="I265" i="21"/>
  <c r="F264" i="21"/>
  <c r="G264" i="21" s="1"/>
  <c r="AK254" i="21"/>
  <c r="E253" i="21"/>
  <c r="AD168" i="21"/>
  <c r="H168" i="21" s="1"/>
  <c r="K169" i="21"/>
  <c r="AK161" i="21"/>
  <c r="E68" i="21"/>
  <c r="AK67" i="21"/>
  <c r="AY225" i="21"/>
  <c r="AY318" i="21"/>
  <c r="AH227" i="21"/>
  <c r="AM226" i="21"/>
  <c r="AP226" i="21" s="1"/>
  <c r="AS226" i="21" s="1"/>
  <c r="AT226" i="21" s="1"/>
  <c r="AY226" i="21" s="1"/>
  <c r="AH320" i="21"/>
  <c r="AM319" i="21"/>
  <c r="AP319" i="21" s="1"/>
  <c r="AS319" i="21" s="1"/>
  <c r="AT319" i="21" s="1"/>
  <c r="AY319" i="21" s="1"/>
  <c r="E132" i="21"/>
  <c r="AV131" i="21"/>
  <c r="AH134" i="21"/>
  <c r="AM133" i="21"/>
  <c r="AP133" i="21" s="1"/>
  <c r="AS133" i="21" s="1"/>
  <c r="AT133" i="21" s="1"/>
  <c r="AY133" i="21" s="1"/>
  <c r="AN323" i="21"/>
  <c r="AL322" i="21"/>
  <c r="AN230" i="21"/>
  <c r="AL229" i="21"/>
  <c r="AL136" i="21"/>
  <c r="AN137" i="21"/>
  <c r="AY34" i="21"/>
  <c r="AT35" i="21"/>
  <c r="AV35" i="21" s="1"/>
  <c r="AG44" i="21"/>
  <c r="AP36" i="21"/>
  <c r="AS36" i="21" s="1"/>
  <c r="AL38" i="21"/>
  <c r="AM37" i="21"/>
  <c r="AN39" i="21"/>
  <c r="AH40" i="21"/>
  <c r="AD242" i="21" l="1"/>
  <c r="H242" i="21" s="1"/>
  <c r="K243" i="21"/>
  <c r="AK348" i="21"/>
  <c r="E347" i="21"/>
  <c r="F265" i="21"/>
  <c r="G265" i="21" s="1"/>
  <c r="I266" i="21"/>
  <c r="F266" i="21" s="1"/>
  <c r="G266" i="21" s="1"/>
  <c r="E254" i="21"/>
  <c r="AK255" i="21"/>
  <c r="AD169" i="21"/>
  <c r="H169" i="21" s="1"/>
  <c r="K170" i="21"/>
  <c r="AK162" i="21"/>
  <c r="AK68" i="21"/>
  <c r="E69" i="21"/>
  <c r="AV319" i="21"/>
  <c r="AV226" i="21"/>
  <c r="AH135" i="21"/>
  <c r="AM134" i="21"/>
  <c r="AP134" i="21" s="1"/>
  <c r="AS134" i="21" s="1"/>
  <c r="AT134" i="21" s="1"/>
  <c r="AY134" i="21" s="1"/>
  <c r="AH321" i="21"/>
  <c r="AM320" i="21"/>
  <c r="AP320" i="21" s="1"/>
  <c r="AS320" i="21" s="1"/>
  <c r="AT320" i="21" s="1"/>
  <c r="AY320" i="21" s="1"/>
  <c r="E133" i="21"/>
  <c r="AV132" i="21"/>
  <c r="AH228" i="21"/>
  <c r="AM227" i="21"/>
  <c r="AP227" i="21" s="1"/>
  <c r="AS227" i="21" s="1"/>
  <c r="AT227" i="21" s="1"/>
  <c r="AY227" i="21" s="1"/>
  <c r="AL323" i="21"/>
  <c r="AN324" i="21"/>
  <c r="AL230" i="21"/>
  <c r="AN231" i="21"/>
  <c r="AN138" i="21"/>
  <c r="AL137" i="21"/>
  <c r="AY35" i="21"/>
  <c r="AT36" i="21"/>
  <c r="AV36" i="21" s="1"/>
  <c r="AG45" i="21"/>
  <c r="AP37" i="21"/>
  <c r="AS37" i="21" s="1"/>
  <c r="AL39" i="21"/>
  <c r="AM38" i="21"/>
  <c r="AN40" i="21"/>
  <c r="AH41" i="21"/>
  <c r="AD243" i="21" l="1"/>
  <c r="H243" i="21" s="1"/>
  <c r="K244" i="21"/>
  <c r="E348" i="21"/>
  <c r="AK349" i="21"/>
  <c r="AK256" i="21"/>
  <c r="E255" i="21"/>
  <c r="AD170" i="21"/>
  <c r="H170" i="21" s="1"/>
  <c r="K171" i="21"/>
  <c r="AK163" i="21"/>
  <c r="E70" i="21"/>
  <c r="AK69" i="21"/>
  <c r="AV227" i="21"/>
  <c r="AV320" i="21"/>
  <c r="AH229" i="21"/>
  <c r="AM228" i="21"/>
  <c r="AP228" i="21" s="1"/>
  <c r="AS228" i="21" s="1"/>
  <c r="AT228" i="21" s="1"/>
  <c r="AY228" i="21" s="1"/>
  <c r="AH322" i="21"/>
  <c r="AM321" i="21"/>
  <c r="AP321" i="21" s="1"/>
  <c r="AS321" i="21" s="1"/>
  <c r="AT321" i="21" s="1"/>
  <c r="AY321" i="21" s="1"/>
  <c r="E134" i="21"/>
  <c r="AV133" i="21"/>
  <c r="AH136" i="21"/>
  <c r="AM135" i="21"/>
  <c r="AP135" i="21" s="1"/>
  <c r="AS135" i="21" s="1"/>
  <c r="AT135" i="21" s="1"/>
  <c r="AY135" i="21" s="1"/>
  <c r="AN325" i="21"/>
  <c r="AL324" i="21"/>
  <c r="AN232" i="21"/>
  <c r="AL231" i="21"/>
  <c r="AL138" i="21"/>
  <c r="AN139" i="21"/>
  <c r="AY36" i="21"/>
  <c r="AT37" i="21"/>
  <c r="AV37" i="21" s="1"/>
  <c r="AG46" i="21"/>
  <c r="AN41" i="21"/>
  <c r="AP38" i="21"/>
  <c r="AS38" i="21" s="1"/>
  <c r="AH42" i="21"/>
  <c r="AL40" i="21"/>
  <c r="AM39" i="21"/>
  <c r="K245" i="21" l="1"/>
  <c r="AD244" i="21"/>
  <c r="H244" i="21" s="1"/>
  <c r="AK350" i="21"/>
  <c r="E349" i="21"/>
  <c r="E256" i="21"/>
  <c r="AK257" i="21"/>
  <c r="K172" i="21"/>
  <c r="AD171" i="21"/>
  <c r="H171" i="21" s="1"/>
  <c r="AK164" i="21"/>
  <c r="AK70" i="21"/>
  <c r="E71" i="21"/>
  <c r="AV321" i="21"/>
  <c r="AV228" i="21"/>
  <c r="E135" i="21"/>
  <c r="AV134" i="21"/>
  <c r="AH230" i="21"/>
  <c r="AM229" i="21"/>
  <c r="AP229" i="21" s="1"/>
  <c r="AS229" i="21" s="1"/>
  <c r="AT229" i="21" s="1"/>
  <c r="AY229" i="21" s="1"/>
  <c r="AH137" i="21"/>
  <c r="AM136" i="21"/>
  <c r="AP136" i="21" s="1"/>
  <c r="AS136" i="21" s="1"/>
  <c r="AT136" i="21" s="1"/>
  <c r="AY136" i="21" s="1"/>
  <c r="AH323" i="21"/>
  <c r="AM322" i="21"/>
  <c r="AP322" i="21" s="1"/>
  <c r="AS322" i="21" s="1"/>
  <c r="AT322" i="21" s="1"/>
  <c r="AY322" i="21" s="1"/>
  <c r="AN326" i="21"/>
  <c r="AL325" i="21"/>
  <c r="AL232" i="21"/>
  <c r="AN233" i="21"/>
  <c r="AL139" i="21"/>
  <c r="AN140" i="21"/>
  <c r="AY37" i="21"/>
  <c r="AT38" i="21"/>
  <c r="AV38" i="21" s="1"/>
  <c r="AG47" i="21"/>
  <c r="AP39" i="21"/>
  <c r="AS39" i="21" s="1"/>
  <c r="AL41" i="21"/>
  <c r="AM40" i="21"/>
  <c r="AH43" i="21"/>
  <c r="AN42" i="21"/>
  <c r="AD245" i="21" l="1"/>
  <c r="H245" i="21" s="1"/>
  <c r="K246" i="21"/>
  <c r="E350" i="21"/>
  <c r="AK351" i="21"/>
  <c r="AK258" i="21"/>
  <c r="E257" i="21"/>
  <c r="AD172" i="21"/>
  <c r="H172" i="21" s="1"/>
  <c r="K173" i="21"/>
  <c r="AD173" i="21" s="1"/>
  <c r="H173" i="21" s="1"/>
  <c r="AK165" i="21"/>
  <c r="E72" i="21"/>
  <c r="AK71" i="21"/>
  <c r="AV322" i="21"/>
  <c r="AV229" i="21"/>
  <c r="AH138" i="21"/>
  <c r="AM137" i="21"/>
  <c r="AP137" i="21" s="1"/>
  <c r="AS137" i="21" s="1"/>
  <c r="AT137" i="21" s="1"/>
  <c r="AY137" i="21" s="1"/>
  <c r="E136" i="21"/>
  <c r="AV135" i="21"/>
  <c r="AH324" i="21"/>
  <c r="AM323" i="21"/>
  <c r="AP323" i="21" s="1"/>
  <c r="AS323" i="21" s="1"/>
  <c r="AT323" i="21" s="1"/>
  <c r="AY323" i="21" s="1"/>
  <c r="AH231" i="21"/>
  <c r="AM230" i="21"/>
  <c r="AP230" i="21" s="1"/>
  <c r="AS230" i="21" s="1"/>
  <c r="AT230" i="21" s="1"/>
  <c r="AV230" i="21" s="1"/>
  <c r="AN327" i="21"/>
  <c r="AL326" i="21"/>
  <c r="AL233" i="21"/>
  <c r="AN234" i="21"/>
  <c r="AN141" i="21"/>
  <c r="AL140" i="21"/>
  <c r="AY38" i="21"/>
  <c r="AT39" i="21"/>
  <c r="AV39" i="21" s="1"/>
  <c r="AG48" i="21"/>
  <c r="AH44" i="21"/>
  <c r="AP40" i="21"/>
  <c r="AS40" i="21" s="1"/>
  <c r="AN43" i="21"/>
  <c r="AL42" i="21"/>
  <c r="AM41" i="21"/>
  <c r="K247" i="21" l="1"/>
  <c r="AD246" i="21"/>
  <c r="H246" i="21" s="1"/>
  <c r="AK352" i="21"/>
  <c r="E351" i="21"/>
  <c r="AK259" i="21"/>
  <c r="E258" i="21"/>
  <c r="AK166" i="21"/>
  <c r="AK72" i="21"/>
  <c r="E73" i="21"/>
  <c r="AY230" i="21"/>
  <c r="AV323" i="21"/>
  <c r="AH232" i="21"/>
  <c r="AM231" i="21"/>
  <c r="AP231" i="21" s="1"/>
  <c r="AS231" i="21" s="1"/>
  <c r="AT231" i="21" s="1"/>
  <c r="AY231" i="21" s="1"/>
  <c r="E137" i="21"/>
  <c r="AV136" i="21"/>
  <c r="AH325" i="21"/>
  <c r="AM324" i="21"/>
  <c r="AP324" i="21" s="1"/>
  <c r="AS324" i="21" s="1"/>
  <c r="AT324" i="21" s="1"/>
  <c r="AY324" i="21" s="1"/>
  <c r="AH139" i="21"/>
  <c r="AM138" i="21"/>
  <c r="AP138" i="21" s="1"/>
  <c r="AS138" i="21" s="1"/>
  <c r="AT138" i="21" s="1"/>
  <c r="AY138" i="21" s="1"/>
  <c r="AN328" i="21"/>
  <c r="AL327" i="21"/>
  <c r="AN235" i="21"/>
  <c r="AL234" i="21"/>
  <c r="AN142" i="21"/>
  <c r="AL141" i="21"/>
  <c r="AT40" i="21"/>
  <c r="AV40" i="21" s="1"/>
  <c r="AY39" i="21"/>
  <c r="AG49" i="21"/>
  <c r="AP41" i="21"/>
  <c r="AS41" i="21" s="1"/>
  <c r="AL43" i="21"/>
  <c r="AM42" i="21"/>
  <c r="AN44" i="21"/>
  <c r="AH45" i="21"/>
  <c r="K248" i="21" l="1"/>
  <c r="AD247" i="21"/>
  <c r="H247" i="21" s="1"/>
  <c r="E352" i="21"/>
  <c r="AK353" i="21"/>
  <c r="E259" i="21"/>
  <c r="AK260" i="21"/>
  <c r="AK167" i="21"/>
  <c r="E74" i="21"/>
  <c r="AK73" i="21"/>
  <c r="AV324" i="21"/>
  <c r="AV231" i="21"/>
  <c r="AH140" i="21"/>
  <c r="AM139" i="21"/>
  <c r="AP139" i="21" s="1"/>
  <c r="AS139" i="21" s="1"/>
  <c r="AT139" i="21" s="1"/>
  <c r="AY139" i="21" s="1"/>
  <c r="E138" i="21"/>
  <c r="AV137" i="21"/>
  <c r="AH326" i="21"/>
  <c r="AM325" i="21"/>
  <c r="AP325" i="21" s="1"/>
  <c r="AS325" i="21" s="1"/>
  <c r="AT325" i="21" s="1"/>
  <c r="AY325" i="21" s="1"/>
  <c r="AH233" i="21"/>
  <c r="AM232" i="21"/>
  <c r="AP232" i="21" s="1"/>
  <c r="AS232" i="21" s="1"/>
  <c r="AT232" i="21" s="1"/>
  <c r="AY232" i="21" s="1"/>
  <c r="AN329" i="21"/>
  <c r="AN330" i="21" s="1"/>
  <c r="AL328" i="21"/>
  <c r="AL235" i="21"/>
  <c r="AN236" i="21"/>
  <c r="AN237" i="21" s="1"/>
  <c r="AL142" i="21"/>
  <c r="AN143" i="21"/>
  <c r="AN144" i="21" s="1"/>
  <c r="AY40" i="21"/>
  <c r="AT41" i="21"/>
  <c r="AV41" i="21" s="1"/>
  <c r="AG50" i="21"/>
  <c r="AG51" i="21" s="1"/>
  <c r="AG52" i="21" s="1"/>
  <c r="AG53" i="21" s="1"/>
  <c r="AG54" i="21" s="1"/>
  <c r="AG55" i="21" s="1"/>
  <c r="AG56" i="21" s="1"/>
  <c r="AG57" i="21" s="1"/>
  <c r="AG58" i="21" s="1"/>
  <c r="AG59" i="21" s="1"/>
  <c r="AG60" i="21" s="1"/>
  <c r="AG61" i="21" s="1"/>
  <c r="AG62" i="21" s="1"/>
  <c r="AG63" i="21" s="1"/>
  <c r="AG64" i="21" s="1"/>
  <c r="AG65" i="21" s="1"/>
  <c r="AG66" i="21" s="1"/>
  <c r="AG67" i="21" s="1"/>
  <c r="AG68" i="21" s="1"/>
  <c r="AG69" i="21" s="1"/>
  <c r="AG70" i="21" s="1"/>
  <c r="AG71" i="21" s="1"/>
  <c r="AG72" i="21" s="1"/>
  <c r="AG73" i="21" s="1"/>
  <c r="AG74" i="21" s="1"/>
  <c r="AG75" i="21" s="1"/>
  <c r="AG76" i="21" s="1"/>
  <c r="AG77" i="21" s="1"/>
  <c r="AG78" i="21" s="1"/>
  <c r="AG79" i="21" s="1"/>
  <c r="AG80" i="21" s="1"/>
  <c r="AN45" i="21"/>
  <c r="AP42" i="21"/>
  <c r="AS42" i="21" s="1"/>
  <c r="AL44" i="21"/>
  <c r="AM43" i="21"/>
  <c r="AH46" i="21"/>
  <c r="AD248" i="21" l="1"/>
  <c r="H248" i="21" s="1"/>
  <c r="K249" i="21"/>
  <c r="AK354" i="21"/>
  <c r="AN331" i="21"/>
  <c r="E353" i="21"/>
  <c r="AK261" i="21"/>
  <c r="AN238" i="21"/>
  <c r="E260" i="21"/>
  <c r="AN145" i="21"/>
  <c r="AK168" i="21"/>
  <c r="AK74" i="21"/>
  <c r="E75" i="21"/>
  <c r="AV325" i="21"/>
  <c r="AV232" i="21"/>
  <c r="AH234" i="21"/>
  <c r="AM233" i="21"/>
  <c r="AP233" i="21" s="1"/>
  <c r="AS233" i="21" s="1"/>
  <c r="AT233" i="21" s="1"/>
  <c r="AY233" i="21" s="1"/>
  <c r="E139" i="21"/>
  <c r="AV138" i="21"/>
  <c r="AH327" i="21"/>
  <c r="AM326" i="21"/>
  <c r="AP326" i="21" s="1"/>
  <c r="AS326" i="21" s="1"/>
  <c r="AT326" i="21" s="1"/>
  <c r="AY326" i="21" s="1"/>
  <c r="AH141" i="21"/>
  <c r="AM140" i="21"/>
  <c r="AP140" i="21" s="1"/>
  <c r="AS140" i="21" s="1"/>
  <c r="AT140" i="21" s="1"/>
  <c r="AY140" i="21" s="1"/>
  <c r="AN360" i="21"/>
  <c r="AL329" i="21"/>
  <c r="AL330" i="21" s="1"/>
  <c r="AL236" i="21"/>
  <c r="AL237" i="21" s="1"/>
  <c r="AN267" i="21"/>
  <c r="AN174" i="21"/>
  <c r="AL143" i="21"/>
  <c r="AL144" i="21" s="1"/>
  <c r="AT42" i="21"/>
  <c r="AV42" i="21" s="1"/>
  <c r="AY41" i="21"/>
  <c r="AG81" i="21"/>
  <c r="AH47" i="21"/>
  <c r="AL45" i="21"/>
  <c r="AM44" i="21"/>
  <c r="AN46" i="21"/>
  <c r="AP43" i="21"/>
  <c r="AS43" i="21" s="1"/>
  <c r="AD249" i="21" l="1"/>
  <c r="H249" i="21" s="1"/>
  <c r="K250" i="21"/>
  <c r="AN332" i="21"/>
  <c r="AL331" i="21"/>
  <c r="AM330" i="21"/>
  <c r="E354" i="21"/>
  <c r="AK355" i="21"/>
  <c r="AN239" i="21"/>
  <c r="E261" i="21"/>
  <c r="AK262" i="21"/>
  <c r="AL238" i="21"/>
  <c r="AN146" i="21"/>
  <c r="AL145" i="21"/>
  <c r="AK169" i="21"/>
  <c r="E76" i="21"/>
  <c r="AK75" i="21"/>
  <c r="AV233" i="21"/>
  <c r="AH142" i="21"/>
  <c r="AM141" i="21"/>
  <c r="AP141" i="21" s="1"/>
  <c r="AS141" i="21" s="1"/>
  <c r="AT141" i="21" s="1"/>
  <c r="AY141" i="21" s="1"/>
  <c r="E140" i="21"/>
  <c r="AV139" i="21"/>
  <c r="AV326" i="21"/>
  <c r="AH328" i="21"/>
  <c r="AM327" i="21"/>
  <c r="AP327" i="21" s="1"/>
  <c r="AS327" i="21" s="1"/>
  <c r="AT327" i="21" s="1"/>
  <c r="AY327" i="21" s="1"/>
  <c r="AH235" i="21"/>
  <c r="AM234" i="21"/>
  <c r="AP234" i="21" s="1"/>
  <c r="AS234" i="21" s="1"/>
  <c r="AT234" i="21" s="1"/>
  <c r="AV234" i="21" s="1"/>
  <c r="AY42" i="21"/>
  <c r="AL360" i="21"/>
  <c r="AL267" i="21"/>
  <c r="AL174" i="21"/>
  <c r="AT43" i="21"/>
  <c r="AV43" i="21" s="1"/>
  <c r="AH48" i="21"/>
  <c r="AP44" i="21"/>
  <c r="AS44" i="21" s="1"/>
  <c r="AL46" i="21"/>
  <c r="AM45" i="21"/>
  <c r="AN47" i="21"/>
  <c r="AD250" i="21" l="1"/>
  <c r="H250" i="21" s="1"/>
  <c r="K251" i="21"/>
  <c r="AP330" i="21"/>
  <c r="AS330" i="21" s="1"/>
  <c r="AT330" i="21" s="1"/>
  <c r="AK356" i="21"/>
  <c r="AL332" i="21"/>
  <c r="AM331" i="21"/>
  <c r="E355" i="21"/>
  <c r="AN333" i="21"/>
  <c r="AL239" i="21"/>
  <c r="E262" i="21"/>
  <c r="AK263" i="21"/>
  <c r="AN240" i="21"/>
  <c r="AL146" i="21"/>
  <c r="AK170" i="21"/>
  <c r="AN147" i="21"/>
  <c r="AK76" i="21"/>
  <c r="E77" i="21"/>
  <c r="AY234" i="21"/>
  <c r="AV327" i="21"/>
  <c r="AH236" i="21"/>
  <c r="AH237" i="21" s="1"/>
  <c r="AM235" i="21"/>
  <c r="AP235" i="21" s="1"/>
  <c r="AS235" i="21" s="1"/>
  <c r="AT235" i="21" s="1"/>
  <c r="AY235" i="21" s="1"/>
  <c r="E141" i="21"/>
  <c r="AV140" i="21"/>
  <c r="AH329" i="21"/>
  <c r="AM328" i="21"/>
  <c r="AP328" i="21" s="1"/>
  <c r="AS328" i="21" s="1"/>
  <c r="AT328" i="21" s="1"/>
  <c r="AV328" i="21" s="1"/>
  <c r="AH143" i="21"/>
  <c r="AH144" i="21" s="1"/>
  <c r="AM142" i="21"/>
  <c r="AP142" i="21" s="1"/>
  <c r="AS142" i="21" s="1"/>
  <c r="AT142" i="21" s="1"/>
  <c r="AY142" i="21" s="1"/>
  <c r="AY43" i="21"/>
  <c r="AT44" i="21"/>
  <c r="AV44" i="21" s="1"/>
  <c r="AP45" i="21"/>
  <c r="AS45" i="21" s="1"/>
  <c r="AN48" i="21"/>
  <c r="AL47" i="21"/>
  <c r="AM46" i="21"/>
  <c r="AH49" i="21"/>
  <c r="K252" i="21" l="1"/>
  <c r="AD251" i="21"/>
  <c r="H251" i="21" s="1"/>
  <c r="E356" i="21"/>
  <c r="AP331" i="21"/>
  <c r="AS331" i="21" s="1"/>
  <c r="AT331" i="21" s="1"/>
  <c r="AK357" i="21"/>
  <c r="AY330" i="21"/>
  <c r="AV330" i="21"/>
  <c r="AN334" i="21"/>
  <c r="AL333" i="21"/>
  <c r="AM332" i="21"/>
  <c r="AH238" i="21"/>
  <c r="AM237" i="21"/>
  <c r="AK264" i="21"/>
  <c r="AN241" i="21"/>
  <c r="E263" i="21"/>
  <c r="AL240" i="21"/>
  <c r="AH145" i="21"/>
  <c r="AM144" i="21"/>
  <c r="AK171" i="21"/>
  <c r="AL147" i="21"/>
  <c r="AN148" i="21"/>
  <c r="E78" i="21"/>
  <c r="AK77" i="21"/>
  <c r="AV235" i="21"/>
  <c r="AY328" i="21"/>
  <c r="E142" i="21"/>
  <c r="AV141" i="21"/>
  <c r="AH174" i="21"/>
  <c r="AM174" i="21" s="1"/>
  <c r="AP174" i="21" s="1"/>
  <c r="AS174" i="21" s="1"/>
  <c r="AT174" i="21" s="1"/>
  <c r="AY174" i="21" s="1"/>
  <c r="AM143" i="21"/>
  <c r="AP143" i="21" s="1"/>
  <c r="AS143" i="21" s="1"/>
  <c r="AT143" i="21" s="1"/>
  <c r="AY143" i="21" s="1"/>
  <c r="AH360" i="21"/>
  <c r="AM360" i="21" s="1"/>
  <c r="AP360" i="21" s="1"/>
  <c r="AS360" i="21" s="1"/>
  <c r="AT360" i="21" s="1"/>
  <c r="AY360" i="21" s="1"/>
  <c r="AM329" i="21"/>
  <c r="AP329" i="21" s="1"/>
  <c r="AS329" i="21" s="1"/>
  <c r="AT329" i="21" s="1"/>
  <c r="AY329" i="21" s="1"/>
  <c r="AH267" i="21"/>
  <c r="AM267" i="21" s="1"/>
  <c r="AP267" i="21" s="1"/>
  <c r="AS267" i="21" s="1"/>
  <c r="AT267" i="21" s="1"/>
  <c r="AY267" i="21" s="1"/>
  <c r="AM236" i="21"/>
  <c r="AP236" i="21" s="1"/>
  <c r="AS236" i="21" s="1"/>
  <c r="AT236" i="21" s="1"/>
  <c r="AV236" i="21" s="1"/>
  <c r="AY44" i="21"/>
  <c r="AT45" i="21"/>
  <c r="AV45" i="21" s="1"/>
  <c r="AH50" i="21"/>
  <c r="AH51" i="21" s="1"/>
  <c r="AH52" i="21" s="1"/>
  <c r="AH53" i="21" s="1"/>
  <c r="AH54" i="21" s="1"/>
  <c r="AH55" i="21" s="1"/>
  <c r="AH56" i="21" s="1"/>
  <c r="AH57" i="21" s="1"/>
  <c r="AH58" i="21" s="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N49" i="21"/>
  <c r="AP46" i="21"/>
  <c r="AS46" i="21" s="1"/>
  <c r="AL48" i="21"/>
  <c r="AM47" i="21"/>
  <c r="K253" i="21" l="1"/>
  <c r="AD252" i="21"/>
  <c r="H252" i="21" s="1"/>
  <c r="AY331" i="21"/>
  <c r="AV331" i="21"/>
  <c r="AN335" i="21"/>
  <c r="AP332" i="21"/>
  <c r="AS332" i="21" s="1"/>
  <c r="AT332" i="21" s="1"/>
  <c r="AL334" i="21"/>
  <c r="AM333" i="21"/>
  <c r="AK358" i="21"/>
  <c r="E357" i="21"/>
  <c r="AP237" i="21"/>
  <c r="AS237" i="21" s="1"/>
  <c r="AT237" i="21" s="1"/>
  <c r="AH239" i="21"/>
  <c r="AM238" i="21"/>
  <c r="AN242" i="21"/>
  <c r="AL241" i="21"/>
  <c r="AK265" i="21"/>
  <c r="E264" i="21"/>
  <c r="AP144" i="21"/>
  <c r="AS144" i="21" s="1"/>
  <c r="AT144" i="21" s="1"/>
  <c r="AY144" i="21" s="1"/>
  <c r="AH146" i="21"/>
  <c r="AM145" i="21"/>
  <c r="AL148" i="21"/>
  <c r="AN149" i="21"/>
  <c r="AK172" i="21"/>
  <c r="AK78" i="21"/>
  <c r="E79" i="21"/>
  <c r="AV360" i="21"/>
  <c r="AY236" i="21"/>
  <c r="AV329" i="21"/>
  <c r="AV267" i="21"/>
  <c r="E143" i="21"/>
  <c r="E144" i="21" s="1"/>
  <c r="AV142" i="21"/>
  <c r="AY45" i="21"/>
  <c r="AT46" i="21"/>
  <c r="AV46" i="21" s="1"/>
  <c r="AP47" i="21"/>
  <c r="AS47" i="21" s="1"/>
  <c r="AL49" i="21"/>
  <c r="AM48" i="21"/>
  <c r="AN50" i="21"/>
  <c r="AN51" i="21" s="1"/>
  <c r="AH81" i="21"/>
  <c r="AD253" i="21" l="1"/>
  <c r="H253" i="21" s="1"/>
  <c r="K254" i="21"/>
  <c r="AP333" i="21"/>
  <c r="AS333" i="21" s="1"/>
  <c r="AT333" i="21" s="1"/>
  <c r="AN336" i="21"/>
  <c r="E358" i="21"/>
  <c r="AL335" i="21"/>
  <c r="AM334" i="21"/>
  <c r="AY332" i="21"/>
  <c r="AV332" i="21"/>
  <c r="AK359" i="21"/>
  <c r="AY237" i="21"/>
  <c r="AV237" i="21"/>
  <c r="AP238" i="21"/>
  <c r="AS238" i="21" s="1"/>
  <c r="AT238" i="21" s="1"/>
  <c r="AH240" i="21"/>
  <c r="AM239" i="21"/>
  <c r="AP239" i="21" s="1"/>
  <c r="AS239" i="21" s="1"/>
  <c r="AT239" i="21" s="1"/>
  <c r="AY239" i="21" s="1"/>
  <c r="AN243" i="21"/>
  <c r="E265" i="21"/>
  <c r="AK266" i="21"/>
  <c r="AL242" i="21"/>
  <c r="AP145" i="21"/>
  <c r="AS145" i="21" s="1"/>
  <c r="AT145" i="21" s="1"/>
  <c r="AY145" i="21" s="1"/>
  <c r="AH147" i="21"/>
  <c r="AM146" i="21"/>
  <c r="AK173" i="21"/>
  <c r="E145" i="21"/>
  <c r="AV144" i="21"/>
  <c r="AN150" i="21"/>
  <c r="AL149" i="21"/>
  <c r="E80" i="21"/>
  <c r="AN52" i="21"/>
  <c r="AK79" i="21"/>
  <c r="E174" i="21"/>
  <c r="AV174" i="21" s="1"/>
  <c r="AV143" i="21"/>
  <c r="AY46" i="21"/>
  <c r="AT47" i="21"/>
  <c r="AV47" i="21" s="1"/>
  <c r="AN81" i="21"/>
  <c r="AP48" i="21"/>
  <c r="AS48" i="21" s="1"/>
  <c r="AL50" i="21"/>
  <c r="AL51" i="21" s="1"/>
  <c r="AM49" i="21"/>
  <c r="AD254" i="21" l="1"/>
  <c r="H254" i="21" s="1"/>
  <c r="K255" i="21"/>
  <c r="AY333" i="21"/>
  <c r="AV333" i="21"/>
  <c r="AL336" i="21"/>
  <c r="AM335" i="21"/>
  <c r="AN337" i="21"/>
  <c r="AP334" i="21"/>
  <c r="AS334" i="21" s="1"/>
  <c r="AT334" i="21" s="1"/>
  <c r="E359" i="21"/>
  <c r="AY238" i="21"/>
  <c r="AV238" i="21"/>
  <c r="AV239" i="21"/>
  <c r="AH241" i="21"/>
  <c r="AM240" i="21"/>
  <c r="AP240" i="21" s="1"/>
  <c r="AS240" i="21" s="1"/>
  <c r="AT240" i="21" s="1"/>
  <c r="AY240" i="21" s="1"/>
  <c r="E266" i="21"/>
  <c r="AL243" i="21"/>
  <c r="AN244" i="21"/>
  <c r="AP146" i="21"/>
  <c r="AS146" i="21" s="1"/>
  <c r="AT146" i="21" s="1"/>
  <c r="AY146" i="21" s="1"/>
  <c r="AH148" i="21"/>
  <c r="AM147" i="21"/>
  <c r="AP147" i="21" s="1"/>
  <c r="AS147" i="21" s="1"/>
  <c r="AT147" i="21" s="1"/>
  <c r="AY147" i="21" s="1"/>
  <c r="AN151" i="21"/>
  <c r="E146" i="21"/>
  <c r="AV145" i="21"/>
  <c r="AL150" i="21"/>
  <c r="AN53" i="21"/>
  <c r="AL52" i="21"/>
  <c r="AM51" i="21"/>
  <c r="AK80" i="21"/>
  <c r="AY47" i="21"/>
  <c r="AT48" i="21"/>
  <c r="AV48" i="21" s="1"/>
  <c r="AP49" i="21"/>
  <c r="AS49" i="21" s="1"/>
  <c r="AL81" i="21"/>
  <c r="AM81" i="21" s="1"/>
  <c r="AM50" i="21"/>
  <c r="K256" i="21" l="1"/>
  <c r="AD255" i="21"/>
  <c r="H255" i="21" s="1"/>
  <c r="AY334" i="21"/>
  <c r="AV334" i="21"/>
  <c r="AN338" i="21"/>
  <c r="AL337" i="21"/>
  <c r="AM336" i="21"/>
  <c r="AV240" i="21"/>
  <c r="AP335" i="21"/>
  <c r="AS335" i="21" s="1"/>
  <c r="AT335" i="21" s="1"/>
  <c r="AH242" i="21"/>
  <c r="AM241" i="21"/>
  <c r="AL244" i="21"/>
  <c r="AN245" i="21"/>
  <c r="AH149" i="21"/>
  <c r="AM148" i="21"/>
  <c r="AP148" i="21" s="1"/>
  <c r="AS148" i="21" s="1"/>
  <c r="AT148" i="21" s="1"/>
  <c r="AY148" i="21" s="1"/>
  <c r="AL151" i="21"/>
  <c r="AV146" i="21"/>
  <c r="E147" i="21"/>
  <c r="AN152" i="21"/>
  <c r="AL53" i="21"/>
  <c r="AM52" i="21"/>
  <c r="AP51" i="21"/>
  <c r="AS51" i="21" s="1"/>
  <c r="AT51" i="21" s="1"/>
  <c r="AN54" i="21"/>
  <c r="AY48" i="21"/>
  <c r="AT49" i="21"/>
  <c r="AV49" i="21" s="1"/>
  <c r="D189" i="21"/>
  <c r="AP50" i="21"/>
  <c r="AS50" i="21" s="1"/>
  <c r="AP81" i="21"/>
  <c r="AS81" i="21" s="1"/>
  <c r="AD256" i="21" l="1"/>
  <c r="H256" i="21" s="1"/>
  <c r="K257" i="21"/>
  <c r="AY335" i="21"/>
  <c r="AV335" i="21"/>
  <c r="AP336" i="21"/>
  <c r="AS336" i="21" s="1"/>
  <c r="AT336" i="21" s="1"/>
  <c r="AL338" i="21"/>
  <c r="AM337" i="21"/>
  <c r="AN339" i="21"/>
  <c r="AP241" i="21"/>
  <c r="AS241" i="21" s="1"/>
  <c r="AT241" i="21" s="1"/>
  <c r="AH243" i="21"/>
  <c r="AM242" i="21"/>
  <c r="AP242" i="21" s="1"/>
  <c r="AS242" i="21" s="1"/>
  <c r="AT242" i="21" s="1"/>
  <c r="AY242" i="21" s="1"/>
  <c r="AN246" i="21"/>
  <c r="AL245" i="21"/>
  <c r="AH150" i="21"/>
  <c r="AM149" i="21"/>
  <c r="AN153" i="21"/>
  <c r="AL152" i="21"/>
  <c r="E148" i="21"/>
  <c r="AV147" i="21"/>
  <c r="AY51" i="21"/>
  <c r="AV51" i="21"/>
  <c r="AN55" i="21"/>
  <c r="AP52" i="21"/>
  <c r="AS52" i="21" s="1"/>
  <c r="AT52" i="21" s="1"/>
  <c r="AL54" i="21"/>
  <c r="AM53" i="21"/>
  <c r="AY49" i="21"/>
  <c r="AT50" i="21"/>
  <c r="AV50" i="21" s="1"/>
  <c r="AT81" i="21"/>
  <c r="AV81" i="21" s="1"/>
  <c r="D282" i="21"/>
  <c r="D96" i="21"/>
  <c r="D375" i="21"/>
  <c r="N190" i="21"/>
  <c r="P190" i="21" s="1"/>
  <c r="S190" i="21" s="1"/>
  <c r="G189" i="21"/>
  <c r="K189" i="21" s="1"/>
  <c r="P189" i="21" s="1"/>
  <c r="AD257" i="21" l="1"/>
  <c r="H257" i="21" s="1"/>
  <c r="K258" i="21"/>
  <c r="AN340" i="21"/>
  <c r="AY336" i="21"/>
  <c r="AV336" i="21"/>
  <c r="AP337" i="21"/>
  <c r="AS337" i="21" s="1"/>
  <c r="AT337" i="21" s="1"/>
  <c r="AL339" i="21"/>
  <c r="AM338" i="21"/>
  <c r="AV241" i="21"/>
  <c r="AY241" i="21"/>
  <c r="AH244" i="21"/>
  <c r="AM243" i="21"/>
  <c r="AV242" i="21"/>
  <c r="AL246" i="21"/>
  <c r="AN247" i="21"/>
  <c r="AP149" i="21"/>
  <c r="AS149" i="21" s="1"/>
  <c r="AT149" i="21" s="1"/>
  <c r="AY149" i="21" s="1"/>
  <c r="AH151" i="21"/>
  <c r="AM150" i="21"/>
  <c r="AP150" i="21" s="1"/>
  <c r="AS150" i="21" s="1"/>
  <c r="AT150" i="21" s="1"/>
  <c r="AY150" i="21" s="1"/>
  <c r="E149" i="21"/>
  <c r="AV148" i="21"/>
  <c r="AL153" i="21"/>
  <c r="AN154" i="21"/>
  <c r="AP53" i="21"/>
  <c r="AS53" i="21" s="1"/>
  <c r="AT53" i="21" s="1"/>
  <c r="AN56" i="21"/>
  <c r="AY52" i="21"/>
  <c r="AV52" i="21"/>
  <c r="AL55" i="21"/>
  <c r="AM54" i="21"/>
  <c r="AY50" i="21"/>
  <c r="AY81" i="21"/>
  <c r="G96" i="21"/>
  <c r="K96" i="21" s="1"/>
  <c r="P96" i="21" s="1"/>
  <c r="N97" i="21"/>
  <c r="P97" i="21" s="1"/>
  <c r="S97" i="21" s="1"/>
  <c r="G282" i="21"/>
  <c r="K282" i="21" s="1"/>
  <c r="P282" i="21" s="1"/>
  <c r="N283" i="21"/>
  <c r="P283" i="21" s="1"/>
  <c r="S283" i="21" s="1"/>
  <c r="S189" i="21"/>
  <c r="V177" i="21" s="1"/>
  <c r="V178" i="21"/>
  <c r="N376" i="21"/>
  <c r="P376" i="21" s="1"/>
  <c r="S376" i="21" s="1"/>
  <c r="G375" i="21"/>
  <c r="K375" i="21" s="1"/>
  <c r="P375" i="21" s="1"/>
  <c r="K259" i="21" l="1"/>
  <c r="AD258" i="21"/>
  <c r="H258" i="21" s="1"/>
  <c r="AP338" i="21"/>
  <c r="AS338" i="21" s="1"/>
  <c r="AT338" i="21" s="1"/>
  <c r="AL340" i="21"/>
  <c r="AM339" i="21"/>
  <c r="AY337" i="21"/>
  <c r="AV337" i="21"/>
  <c r="AN341" i="21"/>
  <c r="AP243" i="21"/>
  <c r="AS243" i="21" s="1"/>
  <c r="AT243" i="21" s="1"/>
  <c r="AH245" i="21"/>
  <c r="AM244" i="21"/>
  <c r="AN248" i="21"/>
  <c r="AL247" i="21"/>
  <c r="AH152" i="21"/>
  <c r="AM151" i="21"/>
  <c r="AN155" i="21"/>
  <c r="AL154" i="21"/>
  <c r="E150" i="21"/>
  <c r="AV149" i="21"/>
  <c r="AP54" i="21"/>
  <c r="AS54" i="21" s="1"/>
  <c r="AT54" i="21" s="1"/>
  <c r="AN57" i="21"/>
  <c r="AL56" i="21"/>
  <c r="AM55" i="21"/>
  <c r="AY53" i="21"/>
  <c r="AV53" i="21"/>
  <c r="S375" i="21"/>
  <c r="V363" i="21" s="1"/>
  <c r="V364" i="21"/>
  <c r="S282" i="21"/>
  <c r="V270" i="21" s="1"/>
  <c r="V271" i="21"/>
  <c r="V179" i="21"/>
  <c r="V180" i="21" s="1"/>
  <c r="V181" i="21" s="1"/>
  <c r="S96" i="21"/>
  <c r="V84" i="21" s="1"/>
  <c r="V85" i="21"/>
  <c r="AD259" i="21" l="1"/>
  <c r="H259" i="21" s="1"/>
  <c r="K260" i="21"/>
  <c r="AP339" i="21"/>
  <c r="AS339" i="21" s="1"/>
  <c r="AT339" i="21" s="1"/>
  <c r="AN342" i="21"/>
  <c r="AL341" i="21"/>
  <c r="AM340" i="21"/>
  <c r="AY338" i="21"/>
  <c r="AV338" i="21"/>
  <c r="AV243" i="21"/>
  <c r="AY243" i="21"/>
  <c r="AP244" i="21"/>
  <c r="AS244" i="21" s="1"/>
  <c r="AT244" i="21" s="1"/>
  <c r="AH246" i="21"/>
  <c r="AM245" i="21"/>
  <c r="AL248" i="21"/>
  <c r="AN249" i="21"/>
  <c r="AP151" i="21"/>
  <c r="AS151" i="21" s="1"/>
  <c r="AT151" i="21" s="1"/>
  <c r="AY151" i="21" s="1"/>
  <c r="AH153" i="21"/>
  <c r="AM152" i="21"/>
  <c r="AV150" i="21"/>
  <c r="E151" i="21"/>
  <c r="AN156" i="21"/>
  <c r="AL155" i="21"/>
  <c r="AN58" i="21"/>
  <c r="AY54" i="21"/>
  <c r="AV54" i="21"/>
  <c r="AP55" i="21"/>
  <c r="AS55" i="21" s="1"/>
  <c r="AT55" i="21" s="1"/>
  <c r="AL57" i="21"/>
  <c r="AM56" i="21"/>
  <c r="L115" i="21"/>
  <c r="V182" i="21"/>
  <c r="M115" i="21" s="1"/>
  <c r="M116" i="21" s="1"/>
  <c r="M117" i="21" s="1"/>
  <c r="M118" i="21" s="1"/>
  <c r="M119" i="21" s="1"/>
  <c r="M120" i="21" s="1"/>
  <c r="M121" i="21" s="1"/>
  <c r="M122" i="21" s="1"/>
  <c r="M123" i="21" s="1"/>
  <c r="M124" i="21" s="1"/>
  <c r="M125" i="21" s="1"/>
  <c r="M126" i="21" s="1"/>
  <c r="M127" i="21" s="1"/>
  <c r="M128" i="21" s="1"/>
  <c r="M129" i="21" s="1"/>
  <c r="M130" i="21" s="1"/>
  <c r="M131" i="21" s="1"/>
  <c r="M132" i="21" s="1"/>
  <c r="M133" i="21" s="1"/>
  <c r="M134" i="21" s="1"/>
  <c r="M135" i="21" s="1"/>
  <c r="M136" i="21" s="1"/>
  <c r="M137" i="21" s="1"/>
  <c r="M138" i="21" s="1"/>
  <c r="M139" i="21" s="1"/>
  <c r="M140" i="21" s="1"/>
  <c r="M141" i="21" s="1"/>
  <c r="M142" i="21" s="1"/>
  <c r="M143" i="21" s="1"/>
  <c r="V86" i="21"/>
  <c r="V87" i="21" s="1"/>
  <c r="V88" i="21" s="1"/>
  <c r="V89" i="21" s="1"/>
  <c r="V272" i="21"/>
  <c r="V273" i="21" s="1"/>
  <c r="V274" i="21" s="1"/>
  <c r="V365" i="21"/>
  <c r="V366" i="21" s="1"/>
  <c r="V367" i="21" s="1"/>
  <c r="K261" i="21" l="1"/>
  <c r="AD260" i="21"/>
  <c r="H260" i="21" s="1"/>
  <c r="AY339" i="21"/>
  <c r="AV339" i="21"/>
  <c r="AP340" i="21"/>
  <c r="AS340" i="21" s="1"/>
  <c r="AT340" i="21" s="1"/>
  <c r="AN343" i="21"/>
  <c r="AL342" i="21"/>
  <c r="AM341" i="21"/>
  <c r="AV244" i="21"/>
  <c r="AY244" i="21"/>
  <c r="AP245" i="21"/>
  <c r="AS245" i="21" s="1"/>
  <c r="AT245" i="21" s="1"/>
  <c r="AH247" i="21"/>
  <c r="AM246" i="21"/>
  <c r="AP246" i="21" s="1"/>
  <c r="AS246" i="21" s="1"/>
  <c r="AT246" i="21" s="1"/>
  <c r="AY246" i="21" s="1"/>
  <c r="AN250" i="21"/>
  <c r="AL249" i="21"/>
  <c r="AP152" i="21"/>
  <c r="AS152" i="21" s="1"/>
  <c r="AT152" i="21" s="1"/>
  <c r="AY152" i="21" s="1"/>
  <c r="AH154" i="21"/>
  <c r="AM153" i="21"/>
  <c r="AP153" i="21" s="1"/>
  <c r="AS153" i="21" s="1"/>
  <c r="AT153" i="21" s="1"/>
  <c r="AY153" i="21" s="1"/>
  <c r="AL156" i="21"/>
  <c r="M174" i="21"/>
  <c r="M144" i="21"/>
  <c r="M145" i="21" s="1"/>
  <c r="M146" i="21" s="1"/>
  <c r="M147" i="21" s="1"/>
  <c r="M148" i="21" s="1"/>
  <c r="M149" i="21" s="1"/>
  <c r="M150" i="21" s="1"/>
  <c r="M151" i="21" s="1"/>
  <c r="M152" i="21" s="1"/>
  <c r="M153" i="21" s="1"/>
  <c r="M154" i="21" s="1"/>
  <c r="M155" i="21" s="1"/>
  <c r="M156" i="21" s="1"/>
  <c r="M157" i="21" s="1"/>
  <c r="M158" i="21" s="1"/>
  <c r="M159" i="21" s="1"/>
  <c r="M160" i="21" s="1"/>
  <c r="M161" i="21" s="1"/>
  <c r="M162" i="21" s="1"/>
  <c r="M163" i="21" s="1"/>
  <c r="M164" i="21" s="1"/>
  <c r="M165" i="21" s="1"/>
  <c r="M166" i="21" s="1"/>
  <c r="M167" i="21" s="1"/>
  <c r="M168" i="21" s="1"/>
  <c r="M169" i="21" s="1"/>
  <c r="M170" i="21" s="1"/>
  <c r="M171" i="21" s="1"/>
  <c r="M172" i="21" s="1"/>
  <c r="M173" i="21" s="1"/>
  <c r="AN157" i="21"/>
  <c r="E152" i="21"/>
  <c r="AV151" i="21"/>
  <c r="AL58" i="21"/>
  <c r="AM57" i="21"/>
  <c r="AY55" i="21"/>
  <c r="AV55" i="21"/>
  <c r="AP56" i="21"/>
  <c r="AS56" i="21" s="1"/>
  <c r="AT56" i="21" s="1"/>
  <c r="AN59" i="21"/>
  <c r="L116" i="21"/>
  <c r="L117" i="21" s="1"/>
  <c r="S115" i="21"/>
  <c r="T115" i="21" s="1"/>
  <c r="R115" i="21"/>
  <c r="L301" i="21"/>
  <c r="L302" i="21" s="1"/>
  <c r="V368" i="21"/>
  <c r="M301" i="21" s="1"/>
  <c r="M302" i="21" s="1"/>
  <c r="M303" i="21" s="1"/>
  <c r="M304" i="21" s="1"/>
  <c r="M305" i="21" s="1"/>
  <c r="M306" i="21" s="1"/>
  <c r="M307" i="21" s="1"/>
  <c r="M308" i="21" s="1"/>
  <c r="M309" i="21" s="1"/>
  <c r="M310" i="21" s="1"/>
  <c r="M311" i="21" s="1"/>
  <c r="M312" i="21" s="1"/>
  <c r="M313" i="21" s="1"/>
  <c r="M314" i="21" s="1"/>
  <c r="M315" i="21" s="1"/>
  <c r="M316" i="21" s="1"/>
  <c r="M317" i="21" s="1"/>
  <c r="M318" i="21" s="1"/>
  <c r="M319" i="21" s="1"/>
  <c r="M320" i="21" s="1"/>
  <c r="M321" i="21" s="1"/>
  <c r="M322" i="21" s="1"/>
  <c r="M323" i="21" s="1"/>
  <c r="M324" i="21" s="1"/>
  <c r="M325" i="21" s="1"/>
  <c r="M326" i="21" s="1"/>
  <c r="M327" i="21" s="1"/>
  <c r="M328" i="21" s="1"/>
  <c r="M329" i="21" s="1"/>
  <c r="L208" i="21"/>
  <c r="V275" i="21"/>
  <c r="M208" i="21" s="1"/>
  <c r="M209" i="21" s="1"/>
  <c r="M210" i="21" s="1"/>
  <c r="M211" i="21" s="1"/>
  <c r="M212" i="21" s="1"/>
  <c r="M213" i="21" s="1"/>
  <c r="M214" i="21" s="1"/>
  <c r="M215" i="21" s="1"/>
  <c r="M216" i="21" s="1"/>
  <c r="M217" i="21" s="1"/>
  <c r="M218" i="21" s="1"/>
  <c r="M219" i="21" s="1"/>
  <c r="M220" i="21" s="1"/>
  <c r="M221" i="21" s="1"/>
  <c r="M222" i="21" s="1"/>
  <c r="M223" i="21" s="1"/>
  <c r="M224" i="21" s="1"/>
  <c r="M225" i="21" s="1"/>
  <c r="M226" i="21" s="1"/>
  <c r="M227" i="21" s="1"/>
  <c r="M228" i="21" s="1"/>
  <c r="M229" i="21" s="1"/>
  <c r="M230" i="21" s="1"/>
  <c r="M231" i="21" s="1"/>
  <c r="M232" i="21" s="1"/>
  <c r="M233" i="21" s="1"/>
  <c r="M234" i="21" s="1"/>
  <c r="M235" i="21" s="1"/>
  <c r="M236" i="21" s="1"/>
  <c r="L22" i="21"/>
  <c r="M22" i="2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L231" i="22"/>
  <c r="U218" i="22"/>
  <c r="H214" i="22"/>
  <c r="G211" i="22"/>
  <c r="U204" i="22"/>
  <c r="H200" i="22"/>
  <c r="G197" i="22"/>
  <c r="U183" i="22"/>
  <c r="H179" i="22"/>
  <c r="G176" i="22"/>
  <c r="K171" i="22"/>
  <c r="H167" i="22"/>
  <c r="G162" i="22"/>
  <c r="H153" i="22"/>
  <c r="J145" i="22"/>
  <c r="H141" i="22"/>
  <c r="P477" i="22"/>
  <c r="P473" i="22"/>
  <c r="P472" i="22"/>
  <c r="I470" i="22"/>
  <c r="I468" i="22"/>
  <c r="I466" i="22"/>
  <c r="I462" i="22"/>
  <c r="I460" i="22"/>
  <c r="I448" i="22"/>
  <c r="I513" i="22" s="1"/>
  <c r="M528" i="22" s="1"/>
  <c r="U528" i="22" s="1"/>
  <c r="AM528" i="22" s="1"/>
  <c r="I374" i="22"/>
  <c r="I372" i="22"/>
  <c r="I353" i="22"/>
  <c r="I347" i="22"/>
  <c r="I412" i="22" s="1"/>
  <c r="I269" i="22"/>
  <c r="P267" i="22"/>
  <c r="I265" i="22"/>
  <c r="I253" i="22"/>
  <c r="I249" i="22"/>
  <c r="P35" i="22"/>
  <c r="P27" i="22"/>
  <c r="I18" i="22"/>
  <c r="I17" i="22"/>
  <c r="I15" i="22"/>
  <c r="I11" i="22"/>
  <c r="I93" i="22" s="1"/>
  <c r="M108" i="22" s="1"/>
  <c r="U135" i="22"/>
  <c r="P508" i="22"/>
  <c r="P476" i="22"/>
  <c r="P471" i="22"/>
  <c r="P469" i="22"/>
  <c r="P462" i="22"/>
  <c r="P461" i="22"/>
  <c r="P455" i="22"/>
  <c r="P376" i="22"/>
  <c r="P374" i="22"/>
  <c r="P372" i="22"/>
  <c r="W372" i="22"/>
  <c r="P370" i="22"/>
  <c r="P368" i="22"/>
  <c r="P366" i="22"/>
  <c r="P364" i="22"/>
  <c r="P356" i="22"/>
  <c r="P273" i="22"/>
  <c r="P265" i="22"/>
  <c r="P262" i="22"/>
  <c r="P37" i="22"/>
  <c r="P34" i="22"/>
  <c r="AV246" i="21" l="1"/>
  <c r="K262" i="21"/>
  <c r="AD261" i="21"/>
  <c r="H261" i="21" s="1"/>
  <c r="AY340" i="21"/>
  <c r="AV340" i="21"/>
  <c r="AP341" i="21"/>
  <c r="AS341" i="21" s="1"/>
  <c r="AT341" i="21" s="1"/>
  <c r="AL343" i="21"/>
  <c r="AM342" i="21"/>
  <c r="AN344" i="21"/>
  <c r="M360" i="21"/>
  <c r="M330" i="21"/>
  <c r="M331" i="21" s="1"/>
  <c r="M332" i="21" s="1"/>
  <c r="M333" i="21" s="1"/>
  <c r="M334" i="21" s="1"/>
  <c r="M335" i="21" s="1"/>
  <c r="M336" i="21" s="1"/>
  <c r="M337" i="21" s="1"/>
  <c r="M338" i="21" s="1"/>
  <c r="M339" i="21" s="1"/>
  <c r="M340" i="21" s="1"/>
  <c r="M341" i="21" s="1"/>
  <c r="M342" i="21" s="1"/>
  <c r="M343" i="21" s="1"/>
  <c r="M344" i="21" s="1"/>
  <c r="M345" i="21" s="1"/>
  <c r="M346" i="21" s="1"/>
  <c r="M347" i="21" s="1"/>
  <c r="M348" i="21" s="1"/>
  <c r="M349" i="21" s="1"/>
  <c r="M350" i="21" s="1"/>
  <c r="M351" i="21" s="1"/>
  <c r="M352" i="21" s="1"/>
  <c r="M353" i="21" s="1"/>
  <c r="M354" i="21" s="1"/>
  <c r="M355" i="21" s="1"/>
  <c r="M356" i="21" s="1"/>
  <c r="M357" i="21" s="1"/>
  <c r="M358" i="21" s="1"/>
  <c r="M359" i="21" s="1"/>
  <c r="AV245" i="21"/>
  <c r="AY245" i="21"/>
  <c r="AH248" i="21"/>
  <c r="AM247" i="21"/>
  <c r="M267" i="21"/>
  <c r="M237" i="21"/>
  <c r="M238" i="21" s="1"/>
  <c r="M239" i="21" s="1"/>
  <c r="M240" i="21" s="1"/>
  <c r="M241" i="21" s="1"/>
  <c r="M242" i="21" s="1"/>
  <c r="M243" i="21" s="1"/>
  <c r="M244" i="21" s="1"/>
  <c r="M245" i="21" s="1"/>
  <c r="M246" i="21" s="1"/>
  <c r="M247" i="21" s="1"/>
  <c r="M248" i="21" s="1"/>
  <c r="M249" i="21" s="1"/>
  <c r="M250" i="21" s="1"/>
  <c r="M251" i="21" s="1"/>
  <c r="M252" i="21" s="1"/>
  <c r="M253" i="21" s="1"/>
  <c r="M254" i="21" s="1"/>
  <c r="M255" i="21" s="1"/>
  <c r="M256" i="21" s="1"/>
  <c r="M257" i="21" s="1"/>
  <c r="M258" i="21" s="1"/>
  <c r="M259" i="21" s="1"/>
  <c r="M260" i="21" s="1"/>
  <c r="M261" i="21" s="1"/>
  <c r="M262" i="21" s="1"/>
  <c r="M263" i="21" s="1"/>
  <c r="M264" i="21" s="1"/>
  <c r="M265" i="21" s="1"/>
  <c r="M266" i="21" s="1"/>
  <c r="AL250" i="21"/>
  <c r="AN251" i="21"/>
  <c r="AH155" i="21"/>
  <c r="AM154" i="21"/>
  <c r="AN158" i="21"/>
  <c r="E153" i="21"/>
  <c r="AV152" i="21"/>
  <c r="AL157" i="21"/>
  <c r="AY56" i="21"/>
  <c r="AV56" i="21"/>
  <c r="AP57" i="21"/>
  <c r="AS57" i="21" s="1"/>
  <c r="AT57" i="21" s="1"/>
  <c r="AN60" i="21"/>
  <c r="M81" i="21"/>
  <c r="M51" i="2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AL59" i="21"/>
  <c r="AM58" i="21"/>
  <c r="L303" i="21"/>
  <c r="L304" i="21" s="1"/>
  <c r="S302" i="21"/>
  <c r="R302" i="21"/>
  <c r="R301" i="21"/>
  <c r="S301" i="21"/>
  <c r="U301" i="21" s="1"/>
  <c r="R208" i="21"/>
  <c r="S208" i="21"/>
  <c r="U208" i="21" s="1"/>
  <c r="S117" i="21"/>
  <c r="R117" i="21"/>
  <c r="S116" i="21"/>
  <c r="T116" i="21" s="1"/>
  <c r="R116" i="21"/>
  <c r="S22" i="21"/>
  <c r="T22" i="21" s="1"/>
  <c r="R22" i="21"/>
  <c r="U115" i="21"/>
  <c r="L209" i="21"/>
  <c r="L118" i="21"/>
  <c r="L23" i="21"/>
  <c r="I247" i="22"/>
  <c r="I248" i="22"/>
  <c r="I263" i="22"/>
  <c r="I264" i="22"/>
  <c r="I357" i="22"/>
  <c r="I359" i="22"/>
  <c r="I369" i="22"/>
  <c r="I458" i="22"/>
  <c r="H6" i="22"/>
  <c r="P14" i="22"/>
  <c r="P32" i="22"/>
  <c r="P22" i="22"/>
  <c r="P26" i="22"/>
  <c r="P263" i="22"/>
  <c r="P459" i="22"/>
  <c r="W463" i="22"/>
  <c r="I456" i="22"/>
  <c r="P362" i="22"/>
  <c r="P463" i="22"/>
  <c r="P474" i="22"/>
  <c r="AD407" i="22"/>
  <c r="P271" i="22"/>
  <c r="H342" i="22"/>
  <c r="AD361" i="22"/>
  <c r="W363" i="22"/>
  <c r="P365" i="22"/>
  <c r="AD469" i="22"/>
  <c r="I255" i="22"/>
  <c r="I257" i="22"/>
  <c r="I271" i="22"/>
  <c r="I273" i="22"/>
  <c r="I275" i="22"/>
  <c r="I355" i="22"/>
  <c r="I371" i="22"/>
  <c r="AD271" i="22"/>
  <c r="I256" i="22"/>
  <c r="AD370" i="22"/>
  <c r="P275" i="22"/>
  <c r="W469" i="22"/>
  <c r="W471" i="22"/>
  <c r="I476" i="22"/>
  <c r="W11" i="22"/>
  <c r="V93" i="22" s="1"/>
  <c r="W100" i="22" s="1"/>
  <c r="I25" i="22"/>
  <c r="I39" i="22"/>
  <c r="I250" i="22"/>
  <c r="W263" i="22"/>
  <c r="I266" i="22"/>
  <c r="I367" i="22"/>
  <c r="I450" i="22"/>
  <c r="W347" i="22"/>
  <c r="V412" i="22" s="1"/>
  <c r="W419" i="22" s="1"/>
  <c r="I33" i="22"/>
  <c r="W40" i="22"/>
  <c r="I40" i="22"/>
  <c r="P40" i="22"/>
  <c r="I32" i="22"/>
  <c r="I23" i="22"/>
  <c r="I37" i="22"/>
  <c r="I71" i="22"/>
  <c r="I258" i="22"/>
  <c r="I349" i="22"/>
  <c r="AD364" i="22"/>
  <c r="I373" i="22"/>
  <c r="I452" i="22"/>
  <c r="AD246" i="22"/>
  <c r="AB311" i="22" s="1"/>
  <c r="AD318" i="22" s="1"/>
  <c r="I24" i="22"/>
  <c r="I31" i="22"/>
  <c r="P31" i="22"/>
  <c r="I351" i="22"/>
  <c r="I361" i="22"/>
  <c r="I365" i="22"/>
  <c r="AD461" i="22"/>
  <c r="P18" i="22"/>
  <c r="W262" i="22"/>
  <c r="AD275" i="22"/>
  <c r="I16" i="22"/>
  <c r="I26" i="22"/>
  <c r="I34" i="22"/>
  <c r="W265" i="22"/>
  <c r="AD273" i="22"/>
  <c r="AD356" i="22"/>
  <c r="I363" i="22"/>
  <c r="AD366" i="22"/>
  <c r="AD463" i="22"/>
  <c r="AD471" i="22"/>
  <c r="AD474" i="22"/>
  <c r="I474" i="22"/>
  <c r="AD362" i="22"/>
  <c r="AD472" i="22"/>
  <c r="I472" i="22"/>
  <c r="AD508" i="22"/>
  <c r="P448" i="22"/>
  <c r="P513" i="22" s="1"/>
  <c r="P520" i="22" s="1"/>
  <c r="W30" i="22"/>
  <c r="W38" i="22"/>
  <c r="I246" i="22"/>
  <c r="I311" i="22" s="1"/>
  <c r="M326" i="22" s="1"/>
  <c r="U326" i="22" s="1"/>
  <c r="AM326" i="22" s="1"/>
  <c r="AD363" i="22"/>
  <c r="W366" i="22"/>
  <c r="I454" i="22"/>
  <c r="I464" i="22"/>
  <c r="I508" i="22"/>
  <c r="AD476" i="22"/>
  <c r="I419" i="22"/>
  <c r="M427" i="22"/>
  <c r="U427" i="22" s="1"/>
  <c r="AM427" i="22" s="1"/>
  <c r="U108" i="22"/>
  <c r="L118" i="22"/>
  <c r="I100" i="22"/>
  <c r="I520" i="22"/>
  <c r="P28" i="22"/>
  <c r="I12" i="22"/>
  <c r="I19" i="22"/>
  <c r="I20" i="22"/>
  <c r="I27" i="22"/>
  <c r="I368" i="22"/>
  <c r="I376" i="22"/>
  <c r="AD29" i="22"/>
  <c r="I35" i="22"/>
  <c r="I259" i="22"/>
  <c r="I267" i="22"/>
  <c r="I270" i="22"/>
  <c r="I362" i="22"/>
  <c r="I459" i="22"/>
  <c r="P30" i="22"/>
  <c r="P36" i="22"/>
  <c r="P375" i="22"/>
  <c r="I13" i="22"/>
  <c r="I21" i="22"/>
  <c r="I29" i="22"/>
  <c r="AD32" i="22"/>
  <c r="W34" i="22"/>
  <c r="AD40" i="22"/>
  <c r="I252" i="22"/>
  <c r="I260" i="22"/>
  <c r="I268" i="22"/>
  <c r="I306" i="22"/>
  <c r="I356" i="22"/>
  <c r="I364" i="22"/>
  <c r="I407" i="22"/>
  <c r="I451" i="22"/>
  <c r="I473" i="22"/>
  <c r="AD260" i="22"/>
  <c r="I272" i="22"/>
  <c r="I352" i="22"/>
  <c r="I457" i="22"/>
  <c r="I467" i="22"/>
  <c r="AD467" i="22"/>
  <c r="W467" i="22"/>
  <c r="AD30" i="22"/>
  <c r="I251" i="22"/>
  <c r="AD262" i="22"/>
  <c r="I354" i="22"/>
  <c r="I375" i="22"/>
  <c r="P260" i="22"/>
  <c r="W261" i="22"/>
  <c r="P269" i="22"/>
  <c r="P360" i="22"/>
  <c r="P467" i="22"/>
  <c r="I22" i="22"/>
  <c r="AD26" i="22"/>
  <c r="I30" i="22"/>
  <c r="AD34" i="22"/>
  <c r="I38" i="22"/>
  <c r="I254" i="22"/>
  <c r="W260" i="22"/>
  <c r="I262" i="22"/>
  <c r="AD265" i="22"/>
  <c r="W267" i="22"/>
  <c r="I274" i="22"/>
  <c r="I350" i="22"/>
  <c r="I358" i="22"/>
  <c r="AD360" i="22"/>
  <c r="I366" i="22"/>
  <c r="W370" i="22"/>
  <c r="AD374" i="22"/>
  <c r="W374" i="22"/>
  <c r="I475" i="22"/>
  <c r="AD475" i="22"/>
  <c r="W273" i="22"/>
  <c r="W275" i="22"/>
  <c r="I455" i="22"/>
  <c r="I471" i="22"/>
  <c r="AD372" i="22"/>
  <c r="AD373" i="22"/>
  <c r="I453" i="22"/>
  <c r="I469" i="22"/>
  <c r="I477" i="22"/>
  <c r="W468" i="22"/>
  <c r="W470" i="22"/>
  <c r="W472" i="22"/>
  <c r="W476" i="22"/>
  <c r="C21" i="3"/>
  <c r="P25" i="22"/>
  <c r="P12" i="22"/>
  <c r="P16" i="22"/>
  <c r="P20" i="22"/>
  <c r="P24" i="22"/>
  <c r="AD270" i="22"/>
  <c r="P270" i="22"/>
  <c r="P15" i="22"/>
  <c r="P19" i="22"/>
  <c r="P23" i="22"/>
  <c r="P29" i="22"/>
  <c r="P33" i="22"/>
  <c r="P39" i="22"/>
  <c r="C27" i="3"/>
  <c r="W29" i="22"/>
  <c r="P261" i="22"/>
  <c r="P268" i="22"/>
  <c r="C99" i="3"/>
  <c r="F77" i="3"/>
  <c r="H241" i="22"/>
  <c r="P38" i="22"/>
  <c r="P71" i="22"/>
  <c r="AH311" i="22"/>
  <c r="M327" i="22" s="1"/>
  <c r="U327" i="22" s="1"/>
  <c r="V328" i="22" s="1"/>
  <c r="C83" i="3"/>
  <c r="P255" i="22"/>
  <c r="C87" i="3"/>
  <c r="P259" i="22"/>
  <c r="C91" i="3"/>
  <c r="P272" i="22"/>
  <c r="W272" i="22"/>
  <c r="P274" i="22"/>
  <c r="AD351" i="22"/>
  <c r="P351" i="22"/>
  <c r="P449" i="22"/>
  <c r="P306" i="22"/>
  <c r="W306" i="22"/>
  <c r="P349" i="22"/>
  <c r="C145" i="3"/>
  <c r="P264" i="22"/>
  <c r="W264" i="22"/>
  <c r="P266" i="22"/>
  <c r="P352" i="22"/>
  <c r="P348" i="22"/>
  <c r="P350" i="22"/>
  <c r="P363" i="22"/>
  <c r="P367" i="22"/>
  <c r="P357" i="22"/>
  <c r="P369" i="22"/>
  <c r="W369" i="22"/>
  <c r="P371" i="22"/>
  <c r="W371" i="22"/>
  <c r="P358" i="22"/>
  <c r="C155" i="3"/>
  <c r="P361" i="22"/>
  <c r="AD365" i="22"/>
  <c r="C165" i="3"/>
  <c r="P457" i="22"/>
  <c r="P373" i="22"/>
  <c r="P450" i="22"/>
  <c r="AD470" i="22"/>
  <c r="P470" i="22"/>
  <c r="P458" i="22"/>
  <c r="AD464" i="22"/>
  <c r="P464" i="22"/>
  <c r="P466" i="22"/>
  <c r="AD466" i="22"/>
  <c r="C227" i="3"/>
  <c r="P407" i="22"/>
  <c r="P451" i="22"/>
  <c r="P456" i="22"/>
  <c r="C217" i="3"/>
  <c r="P468" i="22"/>
  <c r="C229" i="3"/>
  <c r="P453" i="22"/>
  <c r="AD462" i="22"/>
  <c r="AD465" i="22"/>
  <c r="P452" i="22"/>
  <c r="P465" i="22"/>
  <c r="P475" i="22"/>
  <c r="C237" i="3"/>
  <c r="C170" i="3"/>
  <c r="C235" i="3"/>
  <c r="C169" i="3"/>
  <c r="C168" i="3"/>
  <c r="C167" i="3"/>
  <c r="C231" i="3"/>
  <c r="C161" i="3"/>
  <c r="C225" i="3"/>
  <c r="C159" i="3"/>
  <c r="C158" i="3"/>
  <c r="C223" i="3"/>
  <c r="C221" i="3"/>
  <c r="C219" i="3"/>
  <c r="C218" i="3"/>
  <c r="C152" i="3"/>
  <c r="C151" i="3"/>
  <c r="C150" i="3"/>
  <c r="C215" i="3"/>
  <c r="C149" i="3"/>
  <c r="C148" i="3"/>
  <c r="C213" i="3"/>
  <c r="C147" i="3"/>
  <c r="C146" i="3"/>
  <c r="F209" i="3"/>
  <c r="E209" i="3"/>
  <c r="D209" i="3"/>
  <c r="C209" i="3"/>
  <c r="F143" i="3"/>
  <c r="E143" i="3"/>
  <c r="D143" i="3"/>
  <c r="C143" i="3"/>
  <c r="C71" i="3"/>
  <c r="C106" i="3"/>
  <c r="C40" i="3"/>
  <c r="C105" i="3"/>
  <c r="C39" i="3"/>
  <c r="C104" i="3"/>
  <c r="C38" i="3"/>
  <c r="C103" i="3"/>
  <c r="C37" i="3"/>
  <c r="C102" i="3"/>
  <c r="C100" i="3"/>
  <c r="C34" i="3"/>
  <c r="C33" i="3"/>
  <c r="C98" i="3"/>
  <c r="C97" i="3"/>
  <c r="C31" i="3"/>
  <c r="C96" i="3"/>
  <c r="C30" i="3"/>
  <c r="C95" i="3"/>
  <c r="C29" i="3"/>
  <c r="C94" i="3"/>
  <c r="C93" i="3"/>
  <c r="C25" i="3"/>
  <c r="C90" i="3"/>
  <c r="C24" i="3"/>
  <c r="C88" i="3"/>
  <c r="C22" i="3"/>
  <c r="C86" i="3"/>
  <c r="C19" i="3"/>
  <c r="C84" i="3"/>
  <c r="C18" i="3"/>
  <c r="C17" i="3"/>
  <c r="C82" i="3"/>
  <c r="C16" i="3"/>
  <c r="C81" i="3"/>
  <c r="C15" i="3"/>
  <c r="C80" i="3"/>
  <c r="C79" i="3"/>
  <c r="C13" i="3"/>
  <c r="C78" i="3"/>
  <c r="D77" i="3"/>
  <c r="C77" i="3"/>
  <c r="F11" i="3"/>
  <c r="E11" i="3"/>
  <c r="D11" i="3"/>
  <c r="C11" i="3"/>
  <c r="H4" i="3"/>
  <c r="E4" i="3"/>
  <c r="C4" i="3"/>
  <c r="H3" i="3"/>
  <c r="E3" i="3"/>
  <c r="C3" i="3"/>
  <c r="D172" i="3"/>
  <c r="F89" i="3"/>
  <c r="D32" i="3"/>
  <c r="AM108" i="22" l="1"/>
  <c r="AE134" i="22"/>
  <c r="W139" i="22"/>
  <c r="K263" i="21"/>
  <c r="AD262" i="21"/>
  <c r="H262" i="21" s="1"/>
  <c r="AY341" i="21"/>
  <c r="AV341" i="21"/>
  <c r="AN345" i="21"/>
  <c r="AP342" i="21"/>
  <c r="AS342" i="21" s="1"/>
  <c r="AT342" i="21" s="1"/>
  <c r="AL344" i="21"/>
  <c r="AM343" i="21"/>
  <c r="AP247" i="21"/>
  <c r="AS247" i="21" s="1"/>
  <c r="AT247" i="21" s="1"/>
  <c r="AH249" i="21"/>
  <c r="AM248" i="21"/>
  <c r="AN252" i="21"/>
  <c r="AL251" i="21"/>
  <c r="AP154" i="21"/>
  <c r="AS154" i="21" s="1"/>
  <c r="AT154" i="21" s="1"/>
  <c r="AY154" i="21" s="1"/>
  <c r="AH156" i="21"/>
  <c r="AM155" i="21"/>
  <c r="AN159" i="21"/>
  <c r="AL158" i="21"/>
  <c r="AV153" i="21"/>
  <c r="E154" i="21"/>
  <c r="T301" i="21"/>
  <c r="AP58" i="21"/>
  <c r="AS58" i="21" s="1"/>
  <c r="AT58" i="21" s="1"/>
  <c r="AN61" i="21"/>
  <c r="AY57" i="21"/>
  <c r="AV57" i="21"/>
  <c r="AL60" i="21"/>
  <c r="AM59" i="21"/>
  <c r="T208" i="21"/>
  <c r="S304" i="21"/>
  <c r="R304" i="21"/>
  <c r="U116" i="21"/>
  <c r="R303" i="21"/>
  <c r="S303" i="21"/>
  <c r="T303" i="21" s="1"/>
  <c r="L210" i="21"/>
  <c r="L211" i="21" s="1"/>
  <c r="S209" i="21"/>
  <c r="T209" i="21" s="1"/>
  <c r="R209" i="21"/>
  <c r="U22" i="21"/>
  <c r="S118" i="21"/>
  <c r="R118" i="21"/>
  <c r="R23" i="21"/>
  <c r="S23" i="21"/>
  <c r="T23" i="21" s="1"/>
  <c r="L305" i="21"/>
  <c r="U302" i="21"/>
  <c r="T302" i="21"/>
  <c r="U117" i="21"/>
  <c r="T117" i="21"/>
  <c r="L119" i="21"/>
  <c r="L24" i="21"/>
  <c r="O165" i="22"/>
  <c r="H443" i="22"/>
  <c r="C12" i="3"/>
  <c r="C23" i="3"/>
  <c r="C153" i="3"/>
  <c r="AD347" i="22"/>
  <c r="AB412" i="22" s="1"/>
  <c r="AD419" i="22" s="1"/>
  <c r="AD263" i="22"/>
  <c r="W465" i="22"/>
  <c r="AD259" i="22"/>
  <c r="W269" i="22"/>
  <c r="W39" i="22"/>
  <c r="C20" i="3"/>
  <c r="C32" i="3"/>
  <c r="C238" i="3"/>
  <c r="AD33" i="22"/>
  <c r="AD261" i="22"/>
  <c r="AD21" i="22"/>
  <c r="AD268" i="22"/>
  <c r="AD35" i="22"/>
  <c r="AD28" i="22"/>
  <c r="W28" i="22"/>
  <c r="AD468" i="22"/>
  <c r="W37" i="22"/>
  <c r="AD369" i="22"/>
  <c r="C35" i="3"/>
  <c r="C220" i="3"/>
  <c r="AD368" i="22"/>
  <c r="W268" i="22"/>
  <c r="AD71" i="22"/>
  <c r="W35" i="22"/>
  <c r="AD451" i="22"/>
  <c r="AD39" i="22"/>
  <c r="W364" i="22"/>
  <c r="C101" i="3"/>
  <c r="C233" i="3"/>
  <c r="AD269" i="22"/>
  <c r="AD22" i="22"/>
  <c r="AD359" i="22"/>
  <c r="W31" i="22"/>
  <c r="P354" i="22"/>
  <c r="W21" i="22"/>
  <c r="P21" i="22"/>
  <c r="W452" i="22"/>
  <c r="W259" i="22"/>
  <c r="AK318" i="22"/>
  <c r="AD11" i="22"/>
  <c r="AB93" i="22" s="1"/>
  <c r="AD100" i="22" s="1"/>
  <c r="W33" i="22"/>
  <c r="C85" i="3"/>
  <c r="C211" i="3"/>
  <c r="C163" i="3"/>
  <c r="C232" i="3"/>
  <c r="C234" i="3"/>
  <c r="C171" i="3"/>
  <c r="C203" i="3"/>
  <c r="W359" i="22"/>
  <c r="P359" i="22"/>
  <c r="W353" i="22"/>
  <c r="P353" i="22"/>
  <c r="W355" i="22"/>
  <c r="P355" i="22"/>
  <c r="P17" i="22"/>
  <c r="W474" i="22"/>
  <c r="W466" i="22"/>
  <c r="W407" i="22"/>
  <c r="AD272" i="22"/>
  <c r="W375" i="22"/>
  <c r="N241" i="22"/>
  <c r="AD36" i="22"/>
  <c r="W266" i="22"/>
  <c r="AD247" i="22"/>
  <c r="W376" i="22"/>
  <c r="AD27" i="22"/>
  <c r="W246" i="22"/>
  <c r="V311" i="22" s="1"/>
  <c r="W318" i="22" s="1"/>
  <c r="W365" i="22"/>
  <c r="W32" i="22"/>
  <c r="B342" i="22"/>
  <c r="A24" i="11"/>
  <c r="A24" i="26"/>
  <c r="A24" i="27"/>
  <c r="A18" i="27"/>
  <c r="A18" i="26"/>
  <c r="A18" i="11"/>
  <c r="A23" i="27"/>
  <c r="A23" i="26"/>
  <c r="A23" i="11"/>
  <c r="B443" i="22"/>
  <c r="B241" i="22"/>
  <c r="E77" i="3"/>
  <c r="C214" i="3"/>
  <c r="C216" i="3"/>
  <c r="C157" i="3"/>
  <c r="C164" i="3"/>
  <c r="C269" i="3"/>
  <c r="W460" i="22"/>
  <c r="P460" i="22"/>
  <c r="W448" i="22"/>
  <c r="V513" i="22" s="1"/>
  <c r="W520" i="22" s="1"/>
  <c r="P11" i="22"/>
  <c r="P93" i="22" s="1"/>
  <c r="P100" i="22" s="1"/>
  <c r="W247" i="22"/>
  <c r="P247" i="22"/>
  <c r="W464" i="22"/>
  <c r="W373" i="22"/>
  <c r="W271" i="22"/>
  <c r="AD375" i="22"/>
  <c r="W270" i="22"/>
  <c r="AD266" i="22"/>
  <c r="C14" i="3"/>
  <c r="I14" i="22"/>
  <c r="AD37" i="22"/>
  <c r="AD264" i="22"/>
  <c r="C36" i="3"/>
  <c r="I36" i="22"/>
  <c r="W26" i="22"/>
  <c r="AD38" i="22"/>
  <c r="AD267" i="22"/>
  <c r="B6" i="22"/>
  <c r="C28" i="3"/>
  <c r="I28" i="22"/>
  <c r="AM327" i="22"/>
  <c r="I318" i="22"/>
  <c r="W461" i="22"/>
  <c r="W477" i="22"/>
  <c r="AD477" i="22"/>
  <c r="W361" i="22"/>
  <c r="AD452" i="22"/>
  <c r="W367" i="22"/>
  <c r="A25" i="11"/>
  <c r="A25" i="27"/>
  <c r="A25" i="26"/>
  <c r="P246" i="22"/>
  <c r="P311" i="22" s="1"/>
  <c r="P318" i="22" s="1"/>
  <c r="A27" i="27"/>
  <c r="A27" i="26"/>
  <c r="A27" i="11"/>
  <c r="W453" i="22"/>
  <c r="AD274" i="22"/>
  <c r="C89" i="3"/>
  <c r="C26" i="3"/>
  <c r="C160" i="3"/>
  <c r="C230" i="3"/>
  <c r="C172" i="3"/>
  <c r="AD454" i="22"/>
  <c r="P454" i="22"/>
  <c r="AD448" i="22"/>
  <c r="AB513" i="22" s="1"/>
  <c r="AD520" i="22" s="1"/>
  <c r="P347" i="22"/>
  <c r="P412" i="22" s="1"/>
  <c r="P419" i="22" s="1"/>
  <c r="C137" i="3"/>
  <c r="N6" i="22"/>
  <c r="I163" i="22" s="1"/>
  <c r="W13" i="22"/>
  <c r="P13" i="22"/>
  <c r="W508" i="22"/>
  <c r="W462" i="22"/>
  <c r="W454" i="22"/>
  <c r="AD371" i="22"/>
  <c r="W475" i="22"/>
  <c r="AD473" i="22"/>
  <c r="W362" i="22"/>
  <c r="W354" i="22"/>
  <c r="W36" i="22"/>
  <c r="AD457" i="22"/>
  <c r="W473" i="22"/>
  <c r="W451" i="22"/>
  <c r="W368" i="22"/>
  <c r="W360" i="22"/>
  <c r="AD255" i="22"/>
  <c r="AD31" i="22"/>
  <c r="AD15" i="22"/>
  <c r="AD13" i="22"/>
  <c r="AD376" i="22"/>
  <c r="W27" i="22"/>
  <c r="AD306" i="22"/>
  <c r="W274" i="22"/>
  <c r="W71" i="22"/>
  <c r="AD367" i="22"/>
  <c r="C212" i="3"/>
  <c r="C162" i="3"/>
  <c r="C222" i="3"/>
  <c r="I461" i="22"/>
  <c r="C224" i="3"/>
  <c r="I463" i="22"/>
  <c r="C226" i="3"/>
  <c r="I465" i="22"/>
  <c r="C210" i="3"/>
  <c r="I449" i="22"/>
  <c r="C144" i="3"/>
  <c r="I348" i="22"/>
  <c r="C166" i="3"/>
  <c r="I370" i="22"/>
  <c r="C156" i="3"/>
  <c r="I360" i="22"/>
  <c r="C228" i="3"/>
  <c r="C154" i="3"/>
  <c r="C236" i="3"/>
  <c r="C92" i="3"/>
  <c r="I261" i="22"/>
  <c r="V329" i="22"/>
  <c r="AN328" i="22"/>
  <c r="R126" i="22"/>
  <c r="AI122" i="22"/>
  <c r="P144" i="22" s="1"/>
  <c r="X144" i="22" s="1"/>
  <c r="AD355" i="22"/>
  <c r="AD460" i="22"/>
  <c r="P252" i="22"/>
  <c r="P253" i="22"/>
  <c r="W22" i="22"/>
  <c r="AD453" i="22"/>
  <c r="AD456" i="22"/>
  <c r="AD458" i="22"/>
  <c r="W457" i="22"/>
  <c r="AD459" i="22"/>
  <c r="AH412" i="22"/>
  <c r="AD349" i="22"/>
  <c r="W15" i="22"/>
  <c r="AD252" i="22"/>
  <c r="AN311" i="22"/>
  <c r="M332" i="22" s="1"/>
  <c r="AM332" i="22" s="1"/>
  <c r="N336" i="22" s="1"/>
  <c r="V336" i="22" s="1"/>
  <c r="W356" i="22"/>
  <c r="AD354" i="22"/>
  <c r="W255" i="22"/>
  <c r="W351" i="22"/>
  <c r="AH93" i="22"/>
  <c r="AD250" i="22"/>
  <c r="AD450" i="22"/>
  <c r="AD348" i="22"/>
  <c r="AD358" i="22"/>
  <c r="AH513" i="22"/>
  <c r="AD353" i="22"/>
  <c r="AD449" i="22"/>
  <c r="W250" i="22"/>
  <c r="P250" i="22"/>
  <c r="E28" i="3"/>
  <c r="E12" i="3"/>
  <c r="E20" i="3"/>
  <c r="E17" i="3"/>
  <c r="E25" i="3"/>
  <c r="D151" i="3"/>
  <c r="D167" i="3"/>
  <c r="E16" i="3"/>
  <c r="E24" i="3"/>
  <c r="D155" i="3"/>
  <c r="D171" i="3"/>
  <c r="D147" i="3"/>
  <c r="D163" i="3"/>
  <c r="E13" i="3"/>
  <c r="E21" i="3"/>
  <c r="E29" i="3"/>
  <c r="D159" i="3"/>
  <c r="D150" i="3"/>
  <c r="D158" i="3"/>
  <c r="D166" i="3"/>
  <c r="E15" i="3"/>
  <c r="E19" i="3"/>
  <c r="E23" i="3"/>
  <c r="E27" i="3"/>
  <c r="D145" i="3"/>
  <c r="D149" i="3"/>
  <c r="D153" i="3"/>
  <c r="D157" i="3"/>
  <c r="D161" i="3"/>
  <c r="D165" i="3"/>
  <c r="D169" i="3"/>
  <c r="D203" i="3"/>
  <c r="D146" i="3"/>
  <c r="D154" i="3"/>
  <c r="D162" i="3"/>
  <c r="D170" i="3"/>
  <c r="E14" i="3"/>
  <c r="E18" i="3"/>
  <c r="E22" i="3"/>
  <c r="E26" i="3"/>
  <c r="D144" i="3"/>
  <c r="D148" i="3"/>
  <c r="D152" i="3"/>
  <c r="D156" i="3"/>
  <c r="D160" i="3"/>
  <c r="D164" i="3"/>
  <c r="D168" i="3"/>
  <c r="E84" i="3"/>
  <c r="E85" i="3"/>
  <c r="E90" i="3"/>
  <c r="E91" i="3"/>
  <c r="E92" i="3"/>
  <c r="F12" i="3"/>
  <c r="F79" i="3"/>
  <c r="F81" i="3"/>
  <c r="F83" i="3"/>
  <c r="F85" i="3"/>
  <c r="F21" i="3"/>
  <c r="F23" i="3"/>
  <c r="F90" i="3"/>
  <c r="F92" i="3"/>
  <c r="F94" i="3"/>
  <c r="D30" i="3"/>
  <c r="D34" i="3"/>
  <c r="D36" i="3"/>
  <c r="D39" i="3"/>
  <c r="E80" i="3"/>
  <c r="E87" i="3"/>
  <c r="E88" i="3"/>
  <c r="E89" i="3"/>
  <c r="F26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E26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F13" i="3"/>
  <c r="F15" i="3"/>
  <c r="F82" i="3"/>
  <c r="F18" i="3"/>
  <c r="F19" i="3"/>
  <c r="F86" i="3"/>
  <c r="F22" i="3"/>
  <c r="F25" i="3"/>
  <c r="F27" i="3"/>
  <c r="F28" i="3"/>
  <c r="F137" i="3"/>
  <c r="F106" i="3"/>
  <c r="F105" i="3"/>
  <c r="F104" i="3"/>
  <c r="F103" i="3"/>
  <c r="F102" i="3"/>
  <c r="F101" i="3"/>
  <c r="F100" i="3"/>
  <c r="F99" i="3"/>
  <c r="F98" i="3"/>
  <c r="F97" i="3"/>
  <c r="F96" i="3"/>
  <c r="F95" i="3"/>
  <c r="E137" i="3"/>
  <c r="E106" i="3"/>
  <c r="E105" i="3"/>
  <c r="E104" i="3"/>
  <c r="E103" i="3"/>
  <c r="E102" i="3"/>
  <c r="E101" i="3"/>
  <c r="E100" i="3"/>
  <c r="E99" i="3"/>
  <c r="E98" i="3"/>
  <c r="E97" i="3"/>
  <c r="E96" i="3"/>
  <c r="E95" i="3"/>
  <c r="E78" i="3"/>
  <c r="E79" i="3"/>
  <c r="E81" i="3"/>
  <c r="E82" i="3"/>
  <c r="E83" i="3"/>
  <c r="E86" i="3"/>
  <c r="E93" i="3"/>
  <c r="E94" i="3"/>
  <c r="F71" i="3"/>
  <c r="F40" i="3"/>
  <c r="F39" i="3"/>
  <c r="F38" i="3"/>
  <c r="F37" i="3"/>
  <c r="F36" i="3"/>
  <c r="F35" i="3"/>
  <c r="F34" i="3"/>
  <c r="F33" i="3"/>
  <c r="F32" i="3"/>
  <c r="F31" i="3"/>
  <c r="F30" i="3"/>
  <c r="E71" i="3"/>
  <c r="E40" i="3"/>
  <c r="E39" i="3"/>
  <c r="E38" i="3"/>
  <c r="E37" i="3"/>
  <c r="E36" i="3"/>
  <c r="E35" i="3"/>
  <c r="E34" i="3"/>
  <c r="E33" i="3"/>
  <c r="E32" i="3"/>
  <c r="E31" i="3"/>
  <c r="E30" i="3"/>
  <c r="F78" i="3"/>
  <c r="F14" i="3"/>
  <c r="F80" i="3"/>
  <c r="F16" i="3"/>
  <c r="F17" i="3"/>
  <c r="F84" i="3"/>
  <c r="F20" i="3"/>
  <c r="F87" i="3"/>
  <c r="F88" i="3"/>
  <c r="F24" i="3"/>
  <c r="F91" i="3"/>
  <c r="F26" i="3"/>
  <c r="F93" i="3"/>
  <c r="F29" i="3"/>
  <c r="D31" i="3"/>
  <c r="D33" i="3"/>
  <c r="D35" i="3"/>
  <c r="D37" i="3"/>
  <c r="D38" i="3"/>
  <c r="D40" i="3"/>
  <c r="D71" i="3"/>
  <c r="F20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E20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D12" i="3"/>
  <c r="D78" i="3"/>
  <c r="D13" i="3"/>
  <c r="D79" i="3"/>
  <c r="D14" i="3"/>
  <c r="D80" i="3"/>
  <c r="D15" i="3"/>
  <c r="D81" i="3"/>
  <c r="D16" i="3"/>
  <c r="D82" i="3"/>
  <c r="D17" i="3"/>
  <c r="D83" i="3"/>
  <c r="D18" i="3"/>
  <c r="D84" i="3"/>
  <c r="D19" i="3"/>
  <c r="D85" i="3"/>
  <c r="D20" i="3"/>
  <c r="D86" i="3"/>
  <c r="D21" i="3"/>
  <c r="D87" i="3"/>
  <c r="D22" i="3"/>
  <c r="D88" i="3"/>
  <c r="D23" i="3"/>
  <c r="D89" i="3"/>
  <c r="D24" i="3"/>
  <c r="D90" i="3"/>
  <c r="D25" i="3"/>
  <c r="D91" i="3"/>
  <c r="D26" i="3"/>
  <c r="D92" i="3"/>
  <c r="D27" i="3"/>
  <c r="D93" i="3"/>
  <c r="D28" i="3"/>
  <c r="D94" i="3"/>
  <c r="D29" i="3"/>
  <c r="D95" i="3"/>
  <c r="D96" i="3"/>
  <c r="D97" i="3"/>
  <c r="D98" i="3"/>
  <c r="D99" i="3"/>
  <c r="D100" i="3"/>
  <c r="D101" i="3"/>
  <c r="D102" i="3"/>
  <c r="D103" i="3"/>
  <c r="D104" i="3"/>
  <c r="D105" i="3"/>
  <c r="D106" i="3"/>
  <c r="D137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69" i="3"/>
  <c r="A6" i="26"/>
  <c r="A47" i="26" s="1"/>
  <c r="A52" i="26"/>
  <c r="A93" i="26" s="1"/>
  <c r="A98" i="26"/>
  <c r="A139" i="26" s="1"/>
  <c r="A144" i="26"/>
  <c r="A185" i="26" s="1"/>
  <c r="K264" i="21" l="1"/>
  <c r="AD263" i="21"/>
  <c r="H263" i="21" s="1"/>
  <c r="AY342" i="21"/>
  <c r="AV342" i="21"/>
  <c r="AP343" i="21"/>
  <c r="AS343" i="21" s="1"/>
  <c r="AT343" i="21" s="1"/>
  <c r="AL345" i="21"/>
  <c r="AM344" i="21"/>
  <c r="AN346" i="21"/>
  <c r="AV247" i="21"/>
  <c r="AY247" i="21"/>
  <c r="AP248" i="21"/>
  <c r="AS248" i="21" s="1"/>
  <c r="AT248" i="21" s="1"/>
  <c r="AH250" i="21"/>
  <c r="AM249" i="21"/>
  <c r="AL252" i="21"/>
  <c r="AN253" i="21"/>
  <c r="AP155" i="21"/>
  <c r="AS155" i="21" s="1"/>
  <c r="AT155" i="21" s="1"/>
  <c r="AY155" i="21" s="1"/>
  <c r="AH157" i="21"/>
  <c r="AM156" i="21"/>
  <c r="AP156" i="21" s="1"/>
  <c r="AS156" i="21" s="1"/>
  <c r="AT156" i="21" s="1"/>
  <c r="AY156" i="21" s="1"/>
  <c r="AV154" i="21"/>
  <c r="E155" i="21"/>
  <c r="U209" i="21"/>
  <c r="AL159" i="21"/>
  <c r="AN160" i="21"/>
  <c r="U303" i="21"/>
  <c r="AP59" i="21"/>
  <c r="AS59" i="21" s="1"/>
  <c r="AT59" i="21" s="1"/>
  <c r="AL61" i="21"/>
  <c r="AM60" i="21"/>
  <c r="AN62" i="21"/>
  <c r="AY58" i="21"/>
  <c r="AV58" i="21"/>
  <c r="S305" i="21"/>
  <c r="R305" i="21"/>
  <c r="S211" i="21"/>
  <c r="R211" i="21"/>
  <c r="S210" i="21"/>
  <c r="U210" i="21" s="1"/>
  <c r="R210" i="21"/>
  <c r="S119" i="21"/>
  <c r="R119" i="21"/>
  <c r="S24" i="21"/>
  <c r="R24" i="21"/>
  <c r="L306" i="21"/>
  <c r="T304" i="21"/>
  <c r="U304" i="21"/>
  <c r="L212" i="21"/>
  <c r="L120" i="21"/>
  <c r="U118" i="21"/>
  <c r="T118" i="21"/>
  <c r="U23" i="21"/>
  <c r="L25" i="21"/>
  <c r="K3" i="20"/>
  <c r="C43" i="13" s="1"/>
  <c r="K3" i="37"/>
  <c r="A96" i="26"/>
  <c r="A97" i="26" s="1"/>
  <c r="A141" i="26"/>
  <c r="A53" i="26"/>
  <c r="A95" i="26"/>
  <c r="A142" i="26"/>
  <c r="A143" i="26" s="1"/>
  <c r="A187" i="26"/>
  <c r="A8" i="26"/>
  <c r="A49" i="26"/>
  <c r="A308" i="22"/>
  <c r="AX6" i="22"/>
  <c r="AX342" i="22"/>
  <c r="AX443" i="22"/>
  <c r="AX241" i="22"/>
  <c r="AD20" i="22"/>
  <c r="AD253" i="22"/>
  <c r="W253" i="22"/>
  <c r="A111" i="11"/>
  <c r="A109" i="27"/>
  <c r="A115" i="26"/>
  <c r="A106" i="11"/>
  <c r="A104" i="27"/>
  <c r="A110" i="26"/>
  <c r="M529" i="22"/>
  <c r="U529" i="22" s="1"/>
  <c r="AK520" i="22"/>
  <c r="A67" i="27"/>
  <c r="A70" i="26"/>
  <c r="A68" i="11"/>
  <c r="A61" i="11"/>
  <c r="A60" i="27"/>
  <c r="A63" i="26"/>
  <c r="A89" i="11"/>
  <c r="A88" i="27"/>
  <c r="A91" i="26"/>
  <c r="A63" i="11"/>
  <c r="A62" i="27"/>
  <c r="A65" i="26"/>
  <c r="AD350" i="22"/>
  <c r="W350" i="22"/>
  <c r="A147" i="27"/>
  <c r="A156" i="26"/>
  <c r="A150" i="11"/>
  <c r="A161" i="11"/>
  <c r="A158" i="27"/>
  <c r="A167" i="26"/>
  <c r="A152" i="11"/>
  <c r="A149" i="27"/>
  <c r="A158" i="26"/>
  <c r="P249" i="22"/>
  <c r="W25" i="22"/>
  <c r="A45" i="27"/>
  <c r="A45" i="26"/>
  <c r="A45" i="11"/>
  <c r="W252" i="22"/>
  <c r="W20" i="22"/>
  <c r="W459" i="22"/>
  <c r="W449" i="22"/>
  <c r="A19" i="27"/>
  <c r="A19" i="26"/>
  <c r="A19" i="11"/>
  <c r="A22" i="27"/>
  <c r="A22" i="26"/>
  <c r="A22" i="11"/>
  <c r="A28" i="11"/>
  <c r="A28" i="26"/>
  <c r="A28" i="27"/>
  <c r="W18" i="22"/>
  <c r="P251" i="22"/>
  <c r="A106" i="27"/>
  <c r="A112" i="26"/>
  <c r="A108" i="11"/>
  <c r="A107" i="27"/>
  <c r="A113" i="26"/>
  <c r="A109" i="11"/>
  <c r="A111" i="27"/>
  <c r="A117" i="26"/>
  <c r="A113" i="11"/>
  <c r="A102" i="27"/>
  <c r="A108" i="26"/>
  <c r="A104" i="11"/>
  <c r="A110" i="11"/>
  <c r="A108" i="27"/>
  <c r="A114" i="26"/>
  <c r="A71" i="27"/>
  <c r="A74" i="26"/>
  <c r="A72" i="11"/>
  <c r="A62" i="11"/>
  <c r="A61" i="27"/>
  <c r="A64" i="26"/>
  <c r="A65" i="11"/>
  <c r="A64" i="27"/>
  <c r="A67" i="26"/>
  <c r="A67" i="11"/>
  <c r="A66" i="27"/>
  <c r="A69" i="26"/>
  <c r="AD352" i="22"/>
  <c r="W352" i="22"/>
  <c r="A153" i="11"/>
  <c r="A150" i="27"/>
  <c r="A159" i="26"/>
  <c r="A149" i="11"/>
  <c r="A146" i="27"/>
  <c r="A155" i="26"/>
  <c r="A157" i="26"/>
  <c r="A151" i="11"/>
  <c r="A148" i="27"/>
  <c r="A153" i="27"/>
  <c r="A162" i="26"/>
  <c r="A156" i="11"/>
  <c r="M428" i="22"/>
  <c r="U428" i="22" s="1"/>
  <c r="AK419" i="22"/>
  <c r="AD455" i="22"/>
  <c r="W455" i="22"/>
  <c r="P248" i="22"/>
  <c r="AD18" i="22"/>
  <c r="A17" i="11"/>
  <c r="A17" i="27"/>
  <c r="A17" i="26"/>
  <c r="A20" i="11"/>
  <c r="A20" i="27"/>
  <c r="A20" i="26"/>
  <c r="AD25" i="22"/>
  <c r="W348" i="22"/>
  <c r="W456" i="22"/>
  <c r="W349" i="22"/>
  <c r="A315" i="22"/>
  <c r="A138" i="26"/>
  <c r="A184" i="26"/>
  <c r="A106" i="26"/>
  <c r="A103" i="27"/>
  <c r="A109" i="26"/>
  <c r="A105" i="11"/>
  <c r="A110" i="27"/>
  <c r="A116" i="26"/>
  <c r="A112" i="11"/>
  <c r="A114" i="27"/>
  <c r="A120" i="26"/>
  <c r="A116" i="11"/>
  <c r="A107" i="11"/>
  <c r="A105" i="27"/>
  <c r="A111" i="26"/>
  <c r="A114" i="11"/>
  <c r="A118" i="26"/>
  <c r="A112" i="27"/>
  <c r="M109" i="22"/>
  <c r="AK100" i="22"/>
  <c r="A63" i="27"/>
  <c r="A66" i="26"/>
  <c r="A64" i="11"/>
  <c r="A71" i="26"/>
  <c r="A69" i="11"/>
  <c r="A68" i="27"/>
  <c r="A71" i="11"/>
  <c r="A70" i="27"/>
  <c r="A73" i="26"/>
  <c r="W16" i="22"/>
  <c r="P256" i="22"/>
  <c r="A155" i="11"/>
  <c r="A152" i="27"/>
  <c r="A161" i="26"/>
  <c r="A159" i="11"/>
  <c r="A156" i="27"/>
  <c r="A165" i="26"/>
  <c r="A151" i="27"/>
  <c r="A160" i="26"/>
  <c r="A154" i="11"/>
  <c r="A160" i="11"/>
  <c r="A157" i="27"/>
  <c r="A166" i="26"/>
  <c r="AD357" i="22"/>
  <c r="W357" i="22"/>
  <c r="P254" i="22"/>
  <c r="W19" i="22"/>
  <c r="AB175" i="22"/>
  <c r="X165" i="22"/>
  <c r="P170" i="22" s="1"/>
  <c r="X170" i="22" s="1"/>
  <c r="A26" i="27"/>
  <c r="A26" i="26"/>
  <c r="A26" i="11"/>
  <c r="W12" i="22"/>
  <c r="W450" i="22"/>
  <c r="AD17" i="22"/>
  <c r="W17" i="22"/>
  <c r="A29" i="11"/>
  <c r="A29" i="27"/>
  <c r="A29" i="26"/>
  <c r="AD12" i="22"/>
  <c r="A115" i="11"/>
  <c r="A113" i="27"/>
  <c r="A119" i="26"/>
  <c r="A115" i="27"/>
  <c r="A121" i="26"/>
  <c r="A117" i="11"/>
  <c r="A133" i="11"/>
  <c r="A131" i="27"/>
  <c r="A137" i="26"/>
  <c r="P257" i="22"/>
  <c r="A66" i="11"/>
  <c r="A65" i="27"/>
  <c r="A68" i="26"/>
  <c r="A59" i="27"/>
  <c r="A62" i="26"/>
  <c r="A60" i="11"/>
  <c r="A75" i="26"/>
  <c r="A73" i="11"/>
  <c r="A72" i="27"/>
  <c r="A69" i="27"/>
  <c r="A72" i="26"/>
  <c r="A70" i="11"/>
  <c r="AD14" i="22"/>
  <c r="W14" i="22"/>
  <c r="A155" i="27"/>
  <c r="A164" i="26"/>
  <c r="A158" i="11"/>
  <c r="A174" i="27"/>
  <c r="A183" i="26"/>
  <c r="A177" i="11"/>
  <c r="A157" i="11"/>
  <c r="A154" i="27"/>
  <c r="A163" i="26"/>
  <c r="A145" i="27"/>
  <c r="A154" i="26"/>
  <c r="A148" i="11"/>
  <c r="P258" i="22"/>
  <c r="W24" i="22"/>
  <c r="AD24" i="22"/>
  <c r="A21" i="11"/>
  <c r="A21" i="27"/>
  <c r="A21" i="26"/>
  <c r="A90" i="22"/>
  <c r="A97" i="22"/>
  <c r="A16" i="26"/>
  <c r="A16" i="11"/>
  <c r="A16" i="27"/>
  <c r="A517" i="22"/>
  <c r="A510" i="22"/>
  <c r="A409" i="22"/>
  <c r="A416" i="22"/>
  <c r="W358" i="22"/>
  <c r="W458" i="22"/>
  <c r="W23" i="22"/>
  <c r="V330" i="22"/>
  <c r="AN329" i="22"/>
  <c r="AN93" i="22"/>
  <c r="M114" i="22" s="1"/>
  <c r="AM114" i="22" s="1"/>
  <c r="I226" i="22" s="1"/>
  <c r="N235" i="22" s="1"/>
  <c r="V235" i="22" s="1"/>
  <c r="T6" i="22"/>
  <c r="AN412" i="22"/>
  <c r="M433" i="22" s="1"/>
  <c r="AM433" i="22" s="1"/>
  <c r="N437" i="22" s="1"/>
  <c r="V437" i="22" s="1"/>
  <c r="A104" i="26"/>
  <c r="A140" i="26"/>
  <c r="A103" i="26"/>
  <c r="A46" i="26"/>
  <c r="A10" i="26"/>
  <c r="AN513" i="22"/>
  <c r="M534" i="22" s="1"/>
  <c r="AM534" i="22" s="1"/>
  <c r="N538" i="22" s="1"/>
  <c r="V538" i="22" s="1"/>
  <c r="A107" i="26"/>
  <c r="A102" i="26"/>
  <c r="A94" i="26"/>
  <c r="A15" i="26"/>
  <c r="A100" i="26"/>
  <c r="A11" i="26"/>
  <c r="A99" i="26"/>
  <c r="A150" i="26"/>
  <c r="A148" i="26"/>
  <c r="A48" i="26"/>
  <c r="A14" i="26"/>
  <c r="A9" i="26"/>
  <c r="A152" i="26"/>
  <c r="A186" i="26"/>
  <c r="A146" i="26"/>
  <c r="A105" i="26"/>
  <c r="A101" i="26"/>
  <c r="A13" i="26"/>
  <c r="A7" i="26"/>
  <c r="A153" i="26"/>
  <c r="A149" i="26"/>
  <c r="A145" i="26"/>
  <c r="A59" i="26"/>
  <c r="A55" i="26"/>
  <c r="A50" i="26"/>
  <c r="A51" i="26" s="1"/>
  <c r="A12" i="26"/>
  <c r="A58" i="26"/>
  <c r="A54" i="26"/>
  <c r="A60" i="26"/>
  <c r="A56" i="26"/>
  <c r="A151" i="26"/>
  <c r="A147" i="26"/>
  <c r="A92" i="26"/>
  <c r="A61" i="26"/>
  <c r="A57" i="26"/>
  <c r="A92" i="27"/>
  <c r="A89" i="27" s="1"/>
  <c r="A90" i="27" s="1"/>
  <c r="A91" i="27" s="1"/>
  <c r="A135" i="27"/>
  <c r="A49" i="27"/>
  <c r="A46" i="27" s="1"/>
  <c r="A47" i="27" s="1"/>
  <c r="A48" i="27" s="1"/>
  <c r="A6" i="27"/>
  <c r="AF6" i="22" l="1"/>
  <c r="M139" i="22" s="1"/>
  <c r="K265" i="21"/>
  <c r="AD264" i="21"/>
  <c r="H264" i="21" s="1"/>
  <c r="AY343" i="21"/>
  <c r="AV343" i="21"/>
  <c r="AP344" i="21"/>
  <c r="AS344" i="21" s="1"/>
  <c r="AT344" i="21" s="1"/>
  <c r="AN347" i="21"/>
  <c r="AL346" i="21"/>
  <c r="AM345" i="21"/>
  <c r="AV248" i="21"/>
  <c r="AY248" i="21"/>
  <c r="AP249" i="21"/>
  <c r="AS249" i="21" s="1"/>
  <c r="AT249" i="21" s="1"/>
  <c r="AH251" i="21"/>
  <c r="AM250" i="21"/>
  <c r="AN254" i="21"/>
  <c r="AL253" i="21"/>
  <c r="AH158" i="21"/>
  <c r="AM157" i="21"/>
  <c r="AP157" i="21" s="1"/>
  <c r="AS157" i="21" s="1"/>
  <c r="AT157" i="21" s="1"/>
  <c r="AY157" i="21" s="1"/>
  <c r="AN161" i="21"/>
  <c r="T210" i="21"/>
  <c r="AL160" i="21"/>
  <c r="E156" i="21"/>
  <c r="AV155" i="21"/>
  <c r="AY59" i="21"/>
  <c r="AV59" i="21"/>
  <c r="AL62" i="21"/>
  <c r="AM61" i="21"/>
  <c r="AN63" i="21"/>
  <c r="AP60" i="21"/>
  <c r="AS60" i="21" s="1"/>
  <c r="AT60" i="21" s="1"/>
  <c r="S306" i="21"/>
  <c r="R306" i="21"/>
  <c r="R212" i="21"/>
  <c r="S212" i="21"/>
  <c r="S120" i="21"/>
  <c r="R120" i="21"/>
  <c r="R25" i="21"/>
  <c r="S25" i="21"/>
  <c r="L307" i="21"/>
  <c r="T305" i="21"/>
  <c r="U305" i="21"/>
  <c r="L213" i="21"/>
  <c r="U211" i="21"/>
  <c r="T211" i="21"/>
  <c r="U119" i="21"/>
  <c r="T119" i="21"/>
  <c r="L121" i="21"/>
  <c r="U24" i="21"/>
  <c r="T24" i="21"/>
  <c r="L26" i="21"/>
  <c r="M109" i="37"/>
  <c r="M109" i="20"/>
  <c r="B514" i="22"/>
  <c r="P514" i="22" s="1"/>
  <c r="AF443" i="22"/>
  <c r="P528" i="22" s="1"/>
  <c r="B413" i="22"/>
  <c r="V413" i="22" s="1"/>
  <c r="AF342" i="22"/>
  <c r="P427" i="22" s="1"/>
  <c r="B312" i="22"/>
  <c r="B319" i="22" s="1"/>
  <c r="P319" i="22" s="1"/>
  <c r="AF241" i="22"/>
  <c r="P326" i="22" s="1"/>
  <c r="B94" i="22"/>
  <c r="AH94" i="22" s="1"/>
  <c r="K128" i="22"/>
  <c r="K129" i="22"/>
  <c r="A132" i="27"/>
  <c r="A133" i="27" s="1"/>
  <c r="A134" i="27" s="1"/>
  <c r="AD254" i="22"/>
  <c r="W254" i="22"/>
  <c r="AD256" i="22"/>
  <c r="W256" i="22"/>
  <c r="K194" i="22"/>
  <c r="K191" i="22"/>
  <c r="R196" i="22" s="1"/>
  <c r="AD248" i="22"/>
  <c r="W248" i="22"/>
  <c r="AM428" i="22"/>
  <c r="V429" i="22"/>
  <c r="AD249" i="22"/>
  <c r="W249" i="22"/>
  <c r="AD19" i="22"/>
  <c r="AD23" i="22"/>
  <c r="AD258" i="22"/>
  <c r="W258" i="22"/>
  <c r="AD257" i="22"/>
  <c r="W257" i="22"/>
  <c r="L149" i="22"/>
  <c r="U109" i="22"/>
  <c r="V530" i="22"/>
  <c r="AM529" i="22"/>
  <c r="AD16" i="22"/>
  <c r="AD251" i="22"/>
  <c r="W251" i="22"/>
  <c r="T443" i="22"/>
  <c r="T342" i="22"/>
  <c r="T241" i="22"/>
  <c r="AN330" i="22"/>
  <c r="V331" i="22"/>
  <c r="AN331" i="22" s="1"/>
  <c r="A11" i="27"/>
  <c r="A8" i="27"/>
  <c r="A56" i="27"/>
  <c r="A12" i="27"/>
  <c r="A52" i="27"/>
  <c r="A51" i="27"/>
  <c r="A7" i="27"/>
  <c r="A15" i="27"/>
  <c r="A55" i="27"/>
  <c r="A139" i="27"/>
  <c r="A143" i="27"/>
  <c r="A9" i="27"/>
  <c r="A13" i="27"/>
  <c r="A53" i="27"/>
  <c r="A57" i="27"/>
  <c r="A137" i="27"/>
  <c r="A141" i="27"/>
  <c r="A136" i="27"/>
  <c r="A140" i="27"/>
  <c r="A144" i="27"/>
  <c r="A10" i="27"/>
  <c r="A14" i="27"/>
  <c r="A50" i="27"/>
  <c r="A54" i="27"/>
  <c r="A58" i="27"/>
  <c r="A138" i="27"/>
  <c r="A142" i="27"/>
  <c r="P108" i="22" l="1"/>
  <c r="S139" i="22" s="1"/>
  <c r="I132" i="22"/>
  <c r="I137" i="22"/>
  <c r="AD265" i="21"/>
  <c r="H265" i="21" s="1"/>
  <c r="K266" i="21"/>
  <c r="AD266" i="21" s="1"/>
  <c r="H266" i="21" s="1"/>
  <c r="AP345" i="21"/>
  <c r="AS345" i="21" s="1"/>
  <c r="AT345" i="21" s="1"/>
  <c r="AY344" i="21"/>
  <c r="AV344" i="21"/>
  <c r="AL347" i="21"/>
  <c r="AM346" i="21"/>
  <c r="AN348" i="21"/>
  <c r="AY249" i="21"/>
  <c r="AV249" i="21"/>
  <c r="AP250" i="21"/>
  <c r="AS250" i="21" s="1"/>
  <c r="AT250" i="21" s="1"/>
  <c r="AH252" i="21"/>
  <c r="AM251" i="21"/>
  <c r="AL254" i="21"/>
  <c r="AN255" i="21"/>
  <c r="AH159" i="21"/>
  <c r="AM158" i="21"/>
  <c r="AP158" i="21" s="1"/>
  <c r="AS158" i="21" s="1"/>
  <c r="AT158" i="21" s="1"/>
  <c r="AY158" i="21" s="1"/>
  <c r="E157" i="21"/>
  <c r="AV156" i="21"/>
  <c r="AL161" i="21"/>
  <c r="AN162" i="21"/>
  <c r="AL63" i="21"/>
  <c r="AM62" i="21"/>
  <c r="AY60" i="21"/>
  <c r="AV60" i="21"/>
  <c r="AP61" i="21"/>
  <c r="AS61" i="21" s="1"/>
  <c r="AT61" i="21" s="1"/>
  <c r="AN64" i="21"/>
  <c r="R307" i="21"/>
  <c r="S307" i="21"/>
  <c r="S213" i="21"/>
  <c r="R213" i="21"/>
  <c r="S121" i="21"/>
  <c r="R121" i="21"/>
  <c r="S26" i="21"/>
  <c r="R26" i="21"/>
  <c r="L308" i="21"/>
  <c r="T306" i="21"/>
  <c r="U306" i="21"/>
  <c r="U212" i="21"/>
  <c r="T212" i="21"/>
  <c r="L214" i="21"/>
  <c r="L122" i="21"/>
  <c r="U120" i="21"/>
  <c r="T120" i="21"/>
  <c r="U25" i="21"/>
  <c r="T25" i="21"/>
  <c r="L27" i="21"/>
  <c r="N109" i="20"/>
  <c r="R109" i="20"/>
  <c r="N109" i="37"/>
  <c r="R109" i="37"/>
  <c r="AK319" i="22"/>
  <c r="AB514" i="22"/>
  <c r="W319" i="22"/>
  <c r="V514" i="22"/>
  <c r="AH312" i="22"/>
  <c r="AN514" i="22"/>
  <c r="V312" i="22"/>
  <c r="P413" i="22"/>
  <c r="AB413" i="22"/>
  <c r="AH413" i="22"/>
  <c r="I413" i="22"/>
  <c r="I414" i="22" s="1"/>
  <c r="I421" i="22" s="1"/>
  <c r="B414" i="22"/>
  <c r="AB414" i="22" s="1"/>
  <c r="AN413" i="22"/>
  <c r="B420" i="22"/>
  <c r="P420" i="22" s="1"/>
  <c r="AB312" i="22"/>
  <c r="AN312" i="22"/>
  <c r="I94" i="22"/>
  <c r="I108" i="22" s="1"/>
  <c r="G118" i="22" s="1"/>
  <c r="AD319" i="22"/>
  <c r="I514" i="22"/>
  <c r="I528" i="22" s="1"/>
  <c r="B313" i="22"/>
  <c r="V313" i="22" s="1"/>
  <c r="B521" i="22"/>
  <c r="P521" i="22" s="1"/>
  <c r="AH514" i="22"/>
  <c r="I312" i="22"/>
  <c r="I319" i="22" s="1"/>
  <c r="B515" i="22"/>
  <c r="AB515" i="22" s="1"/>
  <c r="P312" i="22"/>
  <c r="AH528" i="22"/>
  <c r="B101" i="22"/>
  <c r="AD101" i="22" s="1"/>
  <c r="P94" i="22"/>
  <c r="AN94" i="22"/>
  <c r="V94" i="22"/>
  <c r="B95" i="22"/>
  <c r="AB94" i="22"/>
  <c r="AA209" i="22"/>
  <c r="V531" i="22"/>
  <c r="AN530" i="22"/>
  <c r="AN429" i="22"/>
  <c r="V430" i="22"/>
  <c r="AJ152" i="22"/>
  <c r="R156" i="22" s="1"/>
  <c r="Z156" i="22" s="1"/>
  <c r="AM109" i="22"/>
  <c r="V110" i="22"/>
  <c r="A138" i="11"/>
  <c r="A94" i="11"/>
  <c r="A134" i="11" s="1"/>
  <c r="A179" i="11" l="1"/>
  <c r="A178" i="11"/>
  <c r="AY345" i="21"/>
  <c r="AV345" i="21"/>
  <c r="AN349" i="21"/>
  <c r="AP346" i="21"/>
  <c r="AS346" i="21" s="1"/>
  <c r="AT346" i="21" s="1"/>
  <c r="AL348" i="21"/>
  <c r="AM347" i="21"/>
  <c r="AY250" i="21"/>
  <c r="AV250" i="21"/>
  <c r="AP251" i="21"/>
  <c r="AS251" i="21" s="1"/>
  <c r="AT251" i="21" s="1"/>
  <c r="AH253" i="21"/>
  <c r="AM252" i="21"/>
  <c r="AP252" i="21" s="1"/>
  <c r="AS252" i="21" s="1"/>
  <c r="AT252" i="21" s="1"/>
  <c r="AY252" i="21" s="1"/>
  <c r="AL255" i="21"/>
  <c r="AN256" i="21"/>
  <c r="AH160" i="21"/>
  <c r="AM159" i="21"/>
  <c r="AP159" i="21" s="1"/>
  <c r="AS159" i="21" s="1"/>
  <c r="AT159" i="21" s="1"/>
  <c r="AY159" i="21" s="1"/>
  <c r="AN163" i="21"/>
  <c r="AL162" i="21"/>
  <c r="AV157" i="21"/>
  <c r="E158" i="21"/>
  <c r="AN65" i="21"/>
  <c r="AY61" i="21"/>
  <c r="AV61" i="21"/>
  <c r="AP62" i="21"/>
  <c r="AS62" i="21" s="1"/>
  <c r="AT62" i="21" s="1"/>
  <c r="AL64" i="21"/>
  <c r="AM63" i="21"/>
  <c r="S308" i="21"/>
  <c r="R308" i="21"/>
  <c r="S214" i="21"/>
  <c r="R214" i="21"/>
  <c r="S122" i="21"/>
  <c r="R122" i="21"/>
  <c r="R27" i="21"/>
  <c r="S27" i="21"/>
  <c r="L309" i="21"/>
  <c r="T307" i="21"/>
  <c r="U307" i="21"/>
  <c r="L215" i="21"/>
  <c r="U213" i="21"/>
  <c r="T213" i="21"/>
  <c r="U121" i="21"/>
  <c r="T121" i="21"/>
  <c r="L123" i="21"/>
  <c r="U26" i="21"/>
  <c r="T26" i="21"/>
  <c r="L28" i="21"/>
  <c r="O109" i="37"/>
  <c r="P109" i="37" s="1"/>
  <c r="Q109" i="37" s="1"/>
  <c r="K109" i="20"/>
  <c r="L3" i="20" s="1"/>
  <c r="A50" i="13" s="1"/>
  <c r="U124" i="20"/>
  <c r="U123" i="20"/>
  <c r="U124" i="37"/>
  <c r="U123" i="37"/>
  <c r="O109" i="20"/>
  <c r="P109" i="20" s="1"/>
  <c r="Q109" i="20" s="1"/>
  <c r="A57" i="11"/>
  <c r="A91" i="11"/>
  <c r="A96" i="11"/>
  <c r="A135" i="11"/>
  <c r="B421" i="22"/>
  <c r="W421" i="22" s="1"/>
  <c r="AK420" i="22"/>
  <c r="AK101" i="22"/>
  <c r="P414" i="22"/>
  <c r="I420" i="22"/>
  <c r="I427" i="22"/>
  <c r="AH427" i="22" s="1"/>
  <c r="V414" i="22"/>
  <c r="AD420" i="22"/>
  <c r="W420" i="22"/>
  <c r="B522" i="22"/>
  <c r="W522" i="22" s="1"/>
  <c r="P101" i="22"/>
  <c r="AB313" i="22"/>
  <c r="I515" i="22"/>
  <c r="I522" i="22" s="1"/>
  <c r="I521" i="22"/>
  <c r="I101" i="22"/>
  <c r="I95" i="22"/>
  <c r="I102" i="22" s="1"/>
  <c r="I326" i="22"/>
  <c r="AH326" i="22" s="1"/>
  <c r="I313" i="22"/>
  <c r="I320" i="22" s="1"/>
  <c r="V515" i="22"/>
  <c r="P515" i="22"/>
  <c r="B320" i="22"/>
  <c r="P313" i="22"/>
  <c r="W521" i="22"/>
  <c r="AD521" i="22"/>
  <c r="AK521" i="22"/>
  <c r="W101" i="22"/>
  <c r="P95" i="22"/>
  <c r="B102" i="22"/>
  <c r="AB95" i="22"/>
  <c r="V95" i="22"/>
  <c r="AN430" i="22"/>
  <c r="V431" i="22"/>
  <c r="AN110" i="22"/>
  <c r="V111" i="22"/>
  <c r="AE122" i="22"/>
  <c r="O134" i="22" s="1"/>
  <c r="I133" i="22" s="1"/>
  <c r="N126" i="22"/>
  <c r="AN531" i="22"/>
  <c r="V532" i="22"/>
  <c r="A53" i="11"/>
  <c r="A48" i="11"/>
  <c r="A100" i="11"/>
  <c r="A92" i="11"/>
  <c r="A136" i="11"/>
  <c r="A137" i="11" s="1"/>
  <c r="A97" i="11"/>
  <c r="A145" i="11"/>
  <c r="A140" i="11"/>
  <c r="A141" i="11"/>
  <c r="A101" i="11"/>
  <c r="A144" i="11"/>
  <c r="A142" i="11"/>
  <c r="A146" i="11"/>
  <c r="A139" i="11"/>
  <c r="A143" i="11"/>
  <c r="A147" i="11"/>
  <c r="A98" i="11"/>
  <c r="A102" i="11"/>
  <c r="A95" i="11"/>
  <c r="A99" i="11"/>
  <c r="A103" i="11"/>
  <c r="A58" i="11"/>
  <c r="A51" i="11"/>
  <c r="A55" i="11"/>
  <c r="A59" i="11"/>
  <c r="A54" i="11"/>
  <c r="A52" i="11"/>
  <c r="A56" i="11"/>
  <c r="A49" i="11" l="1"/>
  <c r="A93" i="11"/>
  <c r="AP347" i="21"/>
  <c r="AS347" i="21" s="1"/>
  <c r="AT347" i="21" s="1"/>
  <c r="AL349" i="21"/>
  <c r="AM348" i="21"/>
  <c r="AY346" i="21"/>
  <c r="AV346" i="21"/>
  <c r="AN350" i="21"/>
  <c r="AY251" i="21"/>
  <c r="AV251" i="21"/>
  <c r="AV252" i="21"/>
  <c r="AH254" i="21"/>
  <c r="AM253" i="21"/>
  <c r="AP253" i="21" s="1"/>
  <c r="AS253" i="21" s="1"/>
  <c r="AT253" i="21" s="1"/>
  <c r="AV253" i="21" s="1"/>
  <c r="AL256" i="21"/>
  <c r="AN257" i="21"/>
  <c r="AH161" i="21"/>
  <c r="AM160" i="21"/>
  <c r="E159" i="21"/>
  <c r="AV158" i="21"/>
  <c r="AN164" i="21"/>
  <c r="AL163" i="21"/>
  <c r="AY62" i="21"/>
  <c r="AV62" i="21"/>
  <c r="AP63" i="21"/>
  <c r="AS63" i="21" s="1"/>
  <c r="AT63" i="21" s="1"/>
  <c r="AL65" i="21"/>
  <c r="AM64" i="21"/>
  <c r="AN66" i="21"/>
  <c r="R309" i="21"/>
  <c r="S309" i="21"/>
  <c r="S215" i="21"/>
  <c r="R215" i="21"/>
  <c r="S123" i="21"/>
  <c r="R123" i="21"/>
  <c r="S28" i="21"/>
  <c r="R28" i="21"/>
  <c r="L310" i="21"/>
  <c r="T308" i="21"/>
  <c r="U308" i="21"/>
  <c r="U214" i="21"/>
  <c r="T214" i="21"/>
  <c r="L216" i="21"/>
  <c r="L124" i="21"/>
  <c r="U122" i="21"/>
  <c r="T122" i="21"/>
  <c r="U27" i="21"/>
  <c r="T27" i="21"/>
  <c r="L29" i="21"/>
  <c r="K109" i="37"/>
  <c r="L3" i="37" s="1"/>
  <c r="P421" i="22"/>
  <c r="AK421" i="22"/>
  <c r="AD421" i="22"/>
  <c r="AD522" i="22"/>
  <c r="P522" i="22"/>
  <c r="AK522" i="22"/>
  <c r="AD320" i="22"/>
  <c r="AK320" i="22"/>
  <c r="W320" i="22"/>
  <c r="P320" i="22"/>
  <c r="AK102" i="22"/>
  <c r="W102" i="22"/>
  <c r="P102" i="22"/>
  <c r="AD102" i="22"/>
  <c r="AN532" i="22"/>
  <c r="V533" i="22"/>
  <c r="AN533" i="22" s="1"/>
  <c r="AN111" i="22"/>
  <c r="X177" i="22"/>
  <c r="P182" i="22" s="1"/>
  <c r="X182" i="22" s="1"/>
  <c r="V112" i="22"/>
  <c r="AN431" i="22"/>
  <c r="V432" i="22"/>
  <c r="AN432" i="22" s="1"/>
  <c r="A6" i="11"/>
  <c r="A47" i="11" l="1"/>
  <c r="A46" i="11"/>
  <c r="AY253" i="21"/>
  <c r="AY347" i="21"/>
  <c r="AV347" i="21"/>
  <c r="AP348" i="21"/>
  <c r="AS348" i="21" s="1"/>
  <c r="AT348" i="21" s="1"/>
  <c r="AN351" i="21"/>
  <c r="AL350" i="21"/>
  <c r="AM349" i="21"/>
  <c r="AH255" i="21"/>
  <c r="AM254" i="21"/>
  <c r="AP254" i="21" s="1"/>
  <c r="AS254" i="21" s="1"/>
  <c r="AT254" i="21" s="1"/>
  <c r="AY254" i="21" s="1"/>
  <c r="AN258" i="21"/>
  <c r="AL257" i="21"/>
  <c r="AP160" i="21"/>
  <c r="AS160" i="21" s="1"/>
  <c r="AT160" i="21" s="1"/>
  <c r="AY160" i="21" s="1"/>
  <c r="AH162" i="21"/>
  <c r="AM161" i="21"/>
  <c r="AP161" i="21" s="1"/>
  <c r="AS161" i="21" s="1"/>
  <c r="AT161" i="21" s="1"/>
  <c r="AY161" i="21" s="1"/>
  <c r="AL164" i="21"/>
  <c r="AN165" i="21"/>
  <c r="E160" i="21"/>
  <c r="AV159" i="21"/>
  <c r="AN67" i="21"/>
  <c r="AY63" i="21"/>
  <c r="AV63" i="21"/>
  <c r="AP64" i="21"/>
  <c r="AS64" i="21" s="1"/>
  <c r="AT64" i="21" s="1"/>
  <c r="AL66" i="21"/>
  <c r="AM65" i="21"/>
  <c r="S310" i="21"/>
  <c r="R310" i="21"/>
  <c r="S216" i="21"/>
  <c r="R216" i="21"/>
  <c r="S124" i="21"/>
  <c r="R124" i="21"/>
  <c r="R29" i="21"/>
  <c r="S29" i="21"/>
  <c r="L311" i="21"/>
  <c r="T309" i="21"/>
  <c r="U309" i="21"/>
  <c r="L217" i="21"/>
  <c r="U215" i="21"/>
  <c r="T215" i="21"/>
  <c r="U123" i="21"/>
  <c r="T123" i="21"/>
  <c r="L125" i="21"/>
  <c r="U28" i="21"/>
  <c r="T28" i="21"/>
  <c r="L30" i="21"/>
  <c r="V113" i="22"/>
  <c r="X198" i="22"/>
  <c r="P203" i="22" s="1"/>
  <c r="X203" i="22" s="1"/>
  <c r="AN112" i="22"/>
  <c r="A13" i="11"/>
  <c r="A9" i="11"/>
  <c r="A12" i="11"/>
  <c r="A8" i="11"/>
  <c r="A11" i="11"/>
  <c r="A14" i="11"/>
  <c r="A15" i="11"/>
  <c r="A7" i="11"/>
  <c r="A10" i="11"/>
  <c r="AV254" i="21" l="1"/>
  <c r="AY348" i="21"/>
  <c r="AV348" i="21"/>
  <c r="AL351" i="21"/>
  <c r="AM350" i="21"/>
  <c r="AN352" i="21"/>
  <c r="AP349" i="21"/>
  <c r="AS349" i="21" s="1"/>
  <c r="AT349" i="21" s="1"/>
  <c r="AH256" i="21"/>
  <c r="AM255" i="21"/>
  <c r="AP255" i="21" s="1"/>
  <c r="AS255" i="21" s="1"/>
  <c r="AT255" i="21" s="1"/>
  <c r="AY255" i="21" s="1"/>
  <c r="AN259" i="21"/>
  <c r="AL258" i="21"/>
  <c r="AH163" i="21"/>
  <c r="AM162" i="21"/>
  <c r="AV160" i="21"/>
  <c r="E161" i="21"/>
  <c r="AN166" i="21"/>
  <c r="AL165" i="21"/>
  <c r="AP65" i="21"/>
  <c r="AS65" i="21" s="1"/>
  <c r="AT65" i="21" s="1"/>
  <c r="AL67" i="21"/>
  <c r="AM66" i="21"/>
  <c r="AY64" i="21"/>
  <c r="AV64" i="21"/>
  <c r="AN68" i="21"/>
  <c r="S311" i="21"/>
  <c r="R311" i="21"/>
  <c r="S217" i="21"/>
  <c r="R217" i="21"/>
  <c r="S125" i="21"/>
  <c r="R125" i="21"/>
  <c r="S30" i="21"/>
  <c r="T30" i="21" s="1"/>
  <c r="R30" i="21"/>
  <c r="L312" i="21"/>
  <c r="T310" i="21"/>
  <c r="U310" i="21"/>
  <c r="U216" i="21"/>
  <c r="T216" i="21"/>
  <c r="L218" i="21"/>
  <c r="L126" i="21"/>
  <c r="U124" i="21"/>
  <c r="T124" i="21"/>
  <c r="U29" i="21"/>
  <c r="T29" i="21"/>
  <c r="L31" i="21"/>
  <c r="X212" i="22"/>
  <c r="P217" i="22" s="1"/>
  <c r="X217" i="22" s="1"/>
  <c r="AN113" i="22"/>
  <c r="A4" i="26"/>
  <c r="D135" i="11"/>
  <c r="D91" i="11"/>
  <c r="D47" i="11"/>
  <c r="AV255" i="21" l="1"/>
  <c r="AY349" i="21"/>
  <c r="AV349" i="21"/>
  <c r="AL352" i="21"/>
  <c r="AM351" i="21"/>
  <c r="AP350" i="21"/>
  <c r="AS350" i="21" s="1"/>
  <c r="AT350" i="21" s="1"/>
  <c r="AN353" i="21"/>
  <c r="AH257" i="21"/>
  <c r="AM256" i="21"/>
  <c r="AL259" i="21"/>
  <c r="AN260" i="21"/>
  <c r="AP162" i="21"/>
  <c r="AS162" i="21" s="1"/>
  <c r="AT162" i="21" s="1"/>
  <c r="AY162" i="21" s="1"/>
  <c r="AH164" i="21"/>
  <c r="AM163" i="21"/>
  <c r="AP163" i="21" s="1"/>
  <c r="AS163" i="21" s="1"/>
  <c r="AT163" i="21" s="1"/>
  <c r="AY163" i="21" s="1"/>
  <c r="AL166" i="21"/>
  <c r="E162" i="21"/>
  <c r="AV161" i="21"/>
  <c r="AN167" i="21"/>
  <c r="AY65" i="21"/>
  <c r="AV65" i="21"/>
  <c r="AN69" i="21"/>
  <c r="AP66" i="21"/>
  <c r="AS66" i="21" s="1"/>
  <c r="AT66" i="21" s="1"/>
  <c r="AL68" i="21"/>
  <c r="AM67" i="21"/>
  <c r="S312" i="21"/>
  <c r="R312" i="21"/>
  <c r="S218" i="21"/>
  <c r="R218" i="21"/>
  <c r="S126" i="21"/>
  <c r="R126" i="21"/>
  <c r="R31" i="21"/>
  <c r="S31" i="21"/>
  <c r="T31" i="21" s="1"/>
  <c r="L313" i="21"/>
  <c r="T311" i="21"/>
  <c r="U311" i="21"/>
  <c r="L219" i="21"/>
  <c r="U217" i="21"/>
  <c r="T217" i="21"/>
  <c r="U125" i="21"/>
  <c r="T125" i="21"/>
  <c r="L127" i="21"/>
  <c r="U30" i="21"/>
  <c r="L32" i="21"/>
  <c r="D179" i="11"/>
  <c r="E15" i="26"/>
  <c r="E107" i="26"/>
  <c r="E144" i="27"/>
  <c r="D174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31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88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45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E153" i="26"/>
  <c r="D183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37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91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45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77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E147" i="11"/>
  <c r="D141" i="11"/>
  <c r="D140" i="11"/>
  <c r="D139" i="11"/>
  <c r="D138" i="11"/>
  <c r="D133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97" i="11"/>
  <c r="D96" i="11"/>
  <c r="D95" i="11"/>
  <c r="D94" i="11"/>
  <c r="D89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3" i="11"/>
  <c r="D52" i="11"/>
  <c r="D51" i="11"/>
  <c r="D50" i="11"/>
  <c r="D45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9" i="11"/>
  <c r="D8" i="11"/>
  <c r="D7" i="11"/>
  <c r="D6" i="11"/>
  <c r="AP351" i="21" l="1"/>
  <c r="AS351" i="21" s="1"/>
  <c r="AT351" i="21" s="1"/>
  <c r="AL353" i="21"/>
  <c r="AM352" i="21"/>
  <c r="AY350" i="21"/>
  <c r="AV350" i="21"/>
  <c r="AN354" i="21"/>
  <c r="AP256" i="21"/>
  <c r="AS256" i="21" s="1"/>
  <c r="AT256" i="21" s="1"/>
  <c r="AH258" i="21"/>
  <c r="AM257" i="21"/>
  <c r="AP257" i="21" s="1"/>
  <c r="AS257" i="21" s="1"/>
  <c r="AT257" i="21" s="1"/>
  <c r="AY257" i="21" s="1"/>
  <c r="AN261" i="21"/>
  <c r="AL260" i="21"/>
  <c r="AH165" i="21"/>
  <c r="AM164" i="21"/>
  <c r="AN168" i="21"/>
  <c r="E163" i="21"/>
  <c r="AV162" i="21"/>
  <c r="AL167" i="21"/>
  <c r="AP67" i="21"/>
  <c r="AS67" i="21" s="1"/>
  <c r="AT67" i="21" s="1"/>
  <c r="AL69" i="21"/>
  <c r="AM68" i="21"/>
  <c r="AN70" i="21"/>
  <c r="AY66" i="21"/>
  <c r="AV66" i="21"/>
  <c r="R313" i="21"/>
  <c r="S313" i="21"/>
  <c r="S219" i="21"/>
  <c r="R219" i="21"/>
  <c r="S127" i="21"/>
  <c r="R127" i="21"/>
  <c r="S32" i="21"/>
  <c r="T32" i="21" s="1"/>
  <c r="R32" i="21"/>
  <c r="L314" i="21"/>
  <c r="T312" i="21"/>
  <c r="U312" i="21"/>
  <c r="U218" i="21"/>
  <c r="T218" i="21"/>
  <c r="L220" i="21"/>
  <c r="L128" i="21"/>
  <c r="U126" i="21"/>
  <c r="T126" i="21"/>
  <c r="U31" i="21"/>
  <c r="L33" i="21"/>
  <c r="E15" i="11"/>
  <c r="E101" i="27"/>
  <c r="E103" i="11"/>
  <c r="E15" i="27"/>
  <c r="D93" i="26"/>
  <c r="D47" i="26"/>
  <c r="D185" i="26"/>
  <c r="AN355" i="21" l="1"/>
  <c r="AY351" i="21"/>
  <c r="AV351" i="21"/>
  <c r="AP352" i="21"/>
  <c r="AS352" i="21" s="1"/>
  <c r="AT352" i="21" s="1"/>
  <c r="AL354" i="21"/>
  <c r="AM353" i="21"/>
  <c r="AV256" i="21"/>
  <c r="AY256" i="21"/>
  <c r="AH259" i="21"/>
  <c r="AM258" i="21"/>
  <c r="AP258" i="21" s="1"/>
  <c r="AS258" i="21" s="1"/>
  <c r="AT258" i="21" s="1"/>
  <c r="AY258" i="21" s="1"/>
  <c r="AV257" i="21"/>
  <c r="AL261" i="21"/>
  <c r="AN262" i="21"/>
  <c r="AP164" i="21"/>
  <c r="AS164" i="21" s="1"/>
  <c r="AT164" i="21" s="1"/>
  <c r="AY164" i="21" s="1"/>
  <c r="AH166" i="21"/>
  <c r="AM165" i="21"/>
  <c r="AN169" i="21"/>
  <c r="AL168" i="21"/>
  <c r="E164" i="21"/>
  <c r="AV163" i="21"/>
  <c r="AP68" i="21"/>
  <c r="AS68" i="21" s="1"/>
  <c r="AT68" i="21" s="1"/>
  <c r="AL70" i="21"/>
  <c r="AM69" i="21"/>
  <c r="AY67" i="21"/>
  <c r="AV67" i="21"/>
  <c r="AN71" i="21"/>
  <c r="S314" i="21"/>
  <c r="R314" i="21"/>
  <c r="S220" i="21"/>
  <c r="R220" i="21"/>
  <c r="S128" i="21"/>
  <c r="R128" i="21"/>
  <c r="R33" i="21"/>
  <c r="S33" i="21"/>
  <c r="T33" i="21" s="1"/>
  <c r="L315" i="21"/>
  <c r="T313" i="21"/>
  <c r="U313" i="21"/>
  <c r="L221" i="21"/>
  <c r="U219" i="21"/>
  <c r="T219" i="21"/>
  <c r="U127" i="21"/>
  <c r="T127" i="21"/>
  <c r="L129" i="21"/>
  <c r="U32" i="21"/>
  <c r="L34" i="21"/>
  <c r="H152" i="27"/>
  <c r="G152" i="27"/>
  <c r="G15" i="27"/>
  <c r="F15" i="26"/>
  <c r="F15" i="27"/>
  <c r="F15" i="11"/>
  <c r="H153" i="27"/>
  <c r="G153" i="27"/>
  <c r="H151" i="27"/>
  <c r="G151" i="27"/>
  <c r="G144" i="27"/>
  <c r="F144" i="27"/>
  <c r="F153" i="26"/>
  <c r="F147" i="11"/>
  <c r="H65" i="27"/>
  <c r="G65" i="27"/>
  <c r="H69" i="27"/>
  <c r="G69" i="27"/>
  <c r="G88" i="27"/>
  <c r="H88" i="27"/>
  <c r="H110" i="27"/>
  <c r="G110" i="27"/>
  <c r="H114" i="27"/>
  <c r="G114" i="27"/>
  <c r="G24" i="27"/>
  <c r="H24" i="27"/>
  <c r="G28" i="27"/>
  <c r="H28" i="27"/>
  <c r="H174" i="27"/>
  <c r="G174" i="27"/>
  <c r="H157" i="27"/>
  <c r="G157" i="27"/>
  <c r="H154" i="27"/>
  <c r="G154" i="27"/>
  <c r="H155" i="27"/>
  <c r="G155" i="27"/>
  <c r="G66" i="27"/>
  <c r="H66" i="27"/>
  <c r="G70" i="27"/>
  <c r="H70" i="27"/>
  <c r="E58" i="27"/>
  <c r="E59" i="11"/>
  <c r="E61" i="26"/>
  <c r="H111" i="27"/>
  <c r="G111" i="27"/>
  <c r="G115" i="27"/>
  <c r="H115" i="27"/>
  <c r="G25" i="27"/>
  <c r="H25" i="27"/>
  <c r="H29" i="27"/>
  <c r="G29" i="27"/>
  <c r="H158" i="27"/>
  <c r="G158" i="27"/>
  <c r="H67" i="27"/>
  <c r="G67" i="27"/>
  <c r="H71" i="27"/>
  <c r="G71" i="27"/>
  <c r="G108" i="27"/>
  <c r="H108" i="27"/>
  <c r="H112" i="27"/>
  <c r="G112" i="27"/>
  <c r="H131" i="27"/>
  <c r="G131" i="27"/>
  <c r="G26" i="27"/>
  <c r="H26" i="27"/>
  <c r="H45" i="27"/>
  <c r="G45" i="27"/>
  <c r="H156" i="27"/>
  <c r="G156" i="27"/>
  <c r="G68" i="27"/>
  <c r="H68" i="27"/>
  <c r="H72" i="27"/>
  <c r="G72" i="27"/>
  <c r="G101" i="27"/>
  <c r="F101" i="27"/>
  <c r="F107" i="26"/>
  <c r="F103" i="11"/>
  <c r="H109" i="27"/>
  <c r="G109" i="27"/>
  <c r="H113" i="27"/>
  <c r="G113" i="27"/>
  <c r="H23" i="27"/>
  <c r="G23" i="27"/>
  <c r="H27" i="27"/>
  <c r="G27" i="27"/>
  <c r="D139" i="26"/>
  <c r="AL355" i="21" l="1"/>
  <c r="AM354" i="21"/>
  <c r="AY352" i="21"/>
  <c r="AV352" i="21"/>
  <c r="AN356" i="21"/>
  <c r="AP353" i="21"/>
  <c r="AS353" i="21" s="1"/>
  <c r="AT353" i="21" s="1"/>
  <c r="AV258" i="21"/>
  <c r="AH260" i="21"/>
  <c r="AM259" i="21"/>
  <c r="AL262" i="21"/>
  <c r="AN263" i="21"/>
  <c r="AP165" i="21"/>
  <c r="AS165" i="21" s="1"/>
  <c r="AT165" i="21" s="1"/>
  <c r="AY165" i="21" s="1"/>
  <c r="AH167" i="21"/>
  <c r="AM166" i="21"/>
  <c r="AV164" i="21"/>
  <c r="E165" i="21"/>
  <c r="AN170" i="21"/>
  <c r="AL169" i="21"/>
  <c r="AY68" i="21"/>
  <c r="AV68" i="21"/>
  <c r="AN72" i="21"/>
  <c r="AP69" i="21"/>
  <c r="AS69" i="21" s="1"/>
  <c r="AT69" i="21" s="1"/>
  <c r="AL71" i="21"/>
  <c r="AM70" i="21"/>
  <c r="R315" i="21"/>
  <c r="S315" i="21"/>
  <c r="S221" i="21"/>
  <c r="R221" i="21"/>
  <c r="S129" i="21"/>
  <c r="R129" i="21"/>
  <c r="S34" i="21"/>
  <c r="R34" i="21"/>
  <c r="L316" i="21"/>
  <c r="T314" i="21"/>
  <c r="U314" i="21"/>
  <c r="U220" i="21"/>
  <c r="T220" i="21"/>
  <c r="L222" i="21"/>
  <c r="L130" i="21"/>
  <c r="U128" i="21"/>
  <c r="T128" i="21"/>
  <c r="U33" i="21"/>
  <c r="L35" i="21"/>
  <c r="F27" i="27"/>
  <c r="F27" i="11"/>
  <c r="F27" i="26"/>
  <c r="E27" i="11"/>
  <c r="E27" i="27"/>
  <c r="E27" i="26"/>
  <c r="H23" i="26"/>
  <c r="H23" i="11"/>
  <c r="F23" i="27"/>
  <c r="F23" i="26"/>
  <c r="F23" i="11"/>
  <c r="G23" i="26"/>
  <c r="G23" i="11"/>
  <c r="G119" i="26"/>
  <c r="G115" i="11"/>
  <c r="H115" i="11"/>
  <c r="H119" i="26"/>
  <c r="G115" i="26"/>
  <c r="G111" i="11"/>
  <c r="E72" i="27"/>
  <c r="E75" i="26"/>
  <c r="E73" i="11"/>
  <c r="G73" i="11"/>
  <c r="G75" i="26"/>
  <c r="F68" i="27"/>
  <c r="F69" i="11"/>
  <c r="F71" i="26"/>
  <c r="F113" i="27"/>
  <c r="F119" i="26"/>
  <c r="F115" i="11"/>
  <c r="E113" i="27"/>
  <c r="E115" i="11"/>
  <c r="E119" i="26"/>
  <c r="F109" i="27"/>
  <c r="F115" i="26"/>
  <c r="F111" i="11"/>
  <c r="G165" i="26"/>
  <c r="G159" i="11"/>
  <c r="G15" i="11"/>
  <c r="G15" i="26"/>
  <c r="E23" i="27"/>
  <c r="E23" i="26"/>
  <c r="E23" i="11"/>
  <c r="G27" i="26"/>
  <c r="G27" i="11"/>
  <c r="H27" i="26"/>
  <c r="H27" i="11"/>
  <c r="H75" i="26"/>
  <c r="H73" i="11"/>
  <c r="F45" i="27"/>
  <c r="F45" i="11"/>
  <c r="F45" i="26"/>
  <c r="E26" i="27"/>
  <c r="E26" i="26"/>
  <c r="E26" i="11"/>
  <c r="H137" i="26"/>
  <c r="H133" i="11"/>
  <c r="E112" i="27"/>
  <c r="E114" i="11"/>
  <c r="E118" i="26"/>
  <c r="H118" i="26"/>
  <c r="H114" i="11"/>
  <c r="F108" i="27"/>
  <c r="F114" i="26"/>
  <c r="F110" i="11"/>
  <c r="F71" i="27"/>
  <c r="F72" i="11"/>
  <c r="F74" i="26"/>
  <c r="F67" i="27"/>
  <c r="F70" i="26"/>
  <c r="F68" i="11"/>
  <c r="G70" i="26"/>
  <c r="G68" i="11"/>
  <c r="G167" i="26"/>
  <c r="G161" i="11"/>
  <c r="H167" i="26"/>
  <c r="H161" i="11"/>
  <c r="E158" i="27"/>
  <c r="E167" i="26"/>
  <c r="E161" i="11"/>
  <c r="F29" i="27"/>
  <c r="F29" i="26"/>
  <c r="F29" i="11"/>
  <c r="H25" i="11"/>
  <c r="H25" i="26"/>
  <c r="E25" i="27"/>
  <c r="E25" i="26"/>
  <c r="E25" i="11"/>
  <c r="G113" i="11"/>
  <c r="G117" i="26"/>
  <c r="G69" i="26"/>
  <c r="G67" i="11"/>
  <c r="H164" i="26"/>
  <c r="H158" i="11"/>
  <c r="H163" i="26"/>
  <c r="H157" i="11"/>
  <c r="F24" i="27"/>
  <c r="F24" i="26"/>
  <c r="F24" i="11"/>
  <c r="G112" i="11"/>
  <c r="G116" i="26"/>
  <c r="F69" i="27"/>
  <c r="F70" i="11"/>
  <c r="F72" i="26"/>
  <c r="G72" i="26"/>
  <c r="G70" i="11"/>
  <c r="E69" i="27"/>
  <c r="E70" i="11"/>
  <c r="E72" i="26"/>
  <c r="E65" i="27"/>
  <c r="E68" i="26"/>
  <c r="E66" i="11"/>
  <c r="G160" i="26"/>
  <c r="G154" i="11"/>
  <c r="E109" i="27"/>
  <c r="E111" i="11"/>
  <c r="E115" i="26"/>
  <c r="H111" i="11"/>
  <c r="H115" i="26"/>
  <c r="F72" i="27"/>
  <c r="F75" i="26"/>
  <c r="F73" i="11"/>
  <c r="H71" i="26"/>
  <c r="H69" i="11"/>
  <c r="E69" i="11"/>
  <c r="E71" i="26"/>
  <c r="E68" i="27"/>
  <c r="G45" i="26"/>
  <c r="G45" i="11"/>
  <c r="H26" i="26"/>
  <c r="H26" i="11"/>
  <c r="G26" i="26"/>
  <c r="G26" i="11"/>
  <c r="E131" i="27"/>
  <c r="E133" i="11"/>
  <c r="E137" i="26"/>
  <c r="G118" i="26"/>
  <c r="G114" i="11"/>
  <c r="H114" i="26"/>
  <c r="H110" i="11"/>
  <c r="E108" i="27"/>
  <c r="E110" i="11"/>
  <c r="E114" i="26"/>
  <c r="H72" i="11"/>
  <c r="H74" i="26"/>
  <c r="E71" i="27"/>
  <c r="E74" i="26"/>
  <c r="E72" i="11"/>
  <c r="F158" i="27"/>
  <c r="F167" i="26"/>
  <c r="F161" i="11"/>
  <c r="G25" i="26"/>
  <c r="G25" i="11"/>
  <c r="F25" i="26"/>
  <c r="F25" i="27"/>
  <c r="F25" i="11"/>
  <c r="H121" i="26"/>
  <c r="H117" i="11"/>
  <c r="H117" i="26"/>
  <c r="H113" i="11"/>
  <c r="H69" i="26"/>
  <c r="H67" i="11"/>
  <c r="E66" i="27"/>
  <c r="E67" i="11"/>
  <c r="E69" i="26"/>
  <c r="F66" i="27"/>
  <c r="F67" i="11"/>
  <c r="F69" i="26"/>
  <c r="F155" i="27"/>
  <c r="F164" i="26"/>
  <c r="F158" i="11"/>
  <c r="G164" i="26"/>
  <c r="G158" i="11"/>
  <c r="G163" i="26"/>
  <c r="G157" i="11"/>
  <c r="G183" i="26"/>
  <c r="G177" i="11"/>
  <c r="H183" i="26"/>
  <c r="H177" i="11"/>
  <c r="E174" i="27"/>
  <c r="E183" i="26"/>
  <c r="E177" i="11"/>
  <c r="H28" i="11"/>
  <c r="H28" i="26"/>
  <c r="F28" i="26"/>
  <c r="F28" i="11"/>
  <c r="F28" i="27"/>
  <c r="G28" i="26"/>
  <c r="G28" i="11"/>
  <c r="E24" i="27"/>
  <c r="E24" i="11"/>
  <c r="E24" i="26"/>
  <c r="F114" i="27"/>
  <c r="F120" i="26"/>
  <c r="F116" i="11"/>
  <c r="E110" i="27"/>
  <c r="E116" i="26"/>
  <c r="E112" i="11"/>
  <c r="H66" i="11"/>
  <c r="H68" i="26"/>
  <c r="F151" i="27"/>
  <c r="F160" i="26"/>
  <c r="F154" i="11"/>
  <c r="H162" i="26"/>
  <c r="H156" i="11"/>
  <c r="E152" i="27"/>
  <c r="E161" i="26"/>
  <c r="E155" i="11"/>
  <c r="F152" i="27"/>
  <c r="F161" i="26"/>
  <c r="F155" i="11"/>
  <c r="E45" i="27"/>
  <c r="E45" i="26"/>
  <c r="E45" i="11"/>
  <c r="F26" i="27"/>
  <c r="F26" i="26"/>
  <c r="F26" i="11"/>
  <c r="F131" i="27"/>
  <c r="F133" i="11"/>
  <c r="F137" i="26"/>
  <c r="F112" i="27"/>
  <c r="F118" i="26"/>
  <c r="F114" i="11"/>
  <c r="G114" i="26"/>
  <c r="G110" i="11"/>
  <c r="G107" i="26"/>
  <c r="G103" i="11"/>
  <c r="E115" i="27"/>
  <c r="E121" i="26"/>
  <c r="E117" i="11"/>
  <c r="F115" i="27"/>
  <c r="F117" i="11"/>
  <c r="F121" i="26"/>
  <c r="F111" i="27"/>
  <c r="F113" i="11"/>
  <c r="F117" i="26"/>
  <c r="H73" i="26"/>
  <c r="H71" i="11"/>
  <c r="G71" i="11"/>
  <c r="G73" i="26"/>
  <c r="E154" i="27"/>
  <c r="E157" i="11"/>
  <c r="E163" i="26"/>
  <c r="F154" i="27"/>
  <c r="F163" i="26"/>
  <c r="F157" i="11"/>
  <c r="H166" i="26"/>
  <c r="H160" i="11"/>
  <c r="F174" i="27"/>
  <c r="F183" i="26"/>
  <c r="F177" i="11"/>
  <c r="E28" i="27"/>
  <c r="E28" i="26"/>
  <c r="E28" i="11"/>
  <c r="H24" i="26"/>
  <c r="H24" i="11"/>
  <c r="G116" i="11"/>
  <c r="G120" i="26"/>
  <c r="H72" i="26"/>
  <c r="H70" i="11"/>
  <c r="F66" i="11"/>
  <c r="F65" i="27"/>
  <c r="F68" i="26"/>
  <c r="G68" i="26"/>
  <c r="G66" i="11"/>
  <c r="E151" i="27"/>
  <c r="E160" i="26"/>
  <c r="E154" i="11"/>
  <c r="E153" i="27"/>
  <c r="E162" i="26"/>
  <c r="E156" i="11"/>
  <c r="G162" i="26"/>
  <c r="G156" i="11"/>
  <c r="H161" i="26"/>
  <c r="H155" i="11"/>
  <c r="G69" i="11"/>
  <c r="G71" i="26"/>
  <c r="G153" i="26"/>
  <c r="G147" i="11"/>
  <c r="H165" i="26"/>
  <c r="H159" i="11"/>
  <c r="E156" i="27"/>
  <c r="E165" i="26"/>
  <c r="E159" i="11"/>
  <c r="F156" i="27"/>
  <c r="F165" i="26"/>
  <c r="F159" i="11"/>
  <c r="H45" i="26"/>
  <c r="H45" i="11"/>
  <c r="G137" i="26"/>
  <c r="G133" i="11"/>
  <c r="G74" i="26"/>
  <c r="G72" i="11"/>
  <c r="H68" i="11"/>
  <c r="H70" i="26"/>
  <c r="E67" i="27"/>
  <c r="E70" i="26"/>
  <c r="E68" i="11"/>
  <c r="E29" i="27"/>
  <c r="E29" i="26"/>
  <c r="E29" i="11"/>
  <c r="G29" i="26"/>
  <c r="G29" i="11"/>
  <c r="H29" i="11"/>
  <c r="H29" i="26"/>
  <c r="G121" i="26"/>
  <c r="G117" i="11"/>
  <c r="E111" i="27"/>
  <c r="E117" i="26"/>
  <c r="E113" i="11"/>
  <c r="F70" i="27"/>
  <c r="F71" i="11"/>
  <c r="F73" i="26"/>
  <c r="E70" i="27"/>
  <c r="E71" i="11"/>
  <c r="E73" i="26"/>
  <c r="E155" i="27"/>
  <c r="E164" i="26"/>
  <c r="E158" i="11"/>
  <c r="E157" i="27"/>
  <c r="E166" i="26"/>
  <c r="E160" i="11"/>
  <c r="F157" i="27"/>
  <c r="F160" i="11"/>
  <c r="F166" i="26"/>
  <c r="G166" i="26"/>
  <c r="G160" i="11"/>
  <c r="G24" i="26"/>
  <c r="G24" i="11"/>
  <c r="H116" i="11"/>
  <c r="H120" i="26"/>
  <c r="E114" i="27"/>
  <c r="E120" i="26"/>
  <c r="E116" i="11"/>
  <c r="H116" i="26"/>
  <c r="H112" i="11"/>
  <c r="F110" i="27"/>
  <c r="F116" i="26"/>
  <c r="F112" i="11"/>
  <c r="G58" i="27"/>
  <c r="F58" i="27"/>
  <c r="F61" i="26"/>
  <c r="F59" i="11"/>
  <c r="E88" i="27"/>
  <c r="E91" i="26"/>
  <c r="E89" i="11"/>
  <c r="F88" i="27"/>
  <c r="F89" i="11"/>
  <c r="F91" i="26"/>
  <c r="H89" i="11"/>
  <c r="H91" i="26"/>
  <c r="G91" i="26"/>
  <c r="G89" i="11"/>
  <c r="H154" i="11"/>
  <c r="H160" i="26"/>
  <c r="F153" i="27"/>
  <c r="F156" i="11"/>
  <c r="F162" i="26"/>
  <c r="G155" i="11"/>
  <c r="G161" i="26"/>
  <c r="AY353" i="21" l="1"/>
  <c r="AV353" i="21"/>
  <c r="AP354" i="21"/>
  <c r="AS354" i="21" s="1"/>
  <c r="AT354" i="21" s="1"/>
  <c r="AN357" i="21"/>
  <c r="AL356" i="21"/>
  <c r="AM355" i="21"/>
  <c r="AP259" i="21"/>
  <c r="AS259" i="21" s="1"/>
  <c r="AT259" i="21" s="1"/>
  <c r="AH261" i="21"/>
  <c r="AM260" i="21"/>
  <c r="AN264" i="21"/>
  <c r="AL263" i="21"/>
  <c r="AP166" i="21"/>
  <c r="AS166" i="21" s="1"/>
  <c r="AT166" i="21" s="1"/>
  <c r="AY166" i="21" s="1"/>
  <c r="AH168" i="21"/>
  <c r="AM167" i="21"/>
  <c r="AP167" i="21" s="1"/>
  <c r="AS167" i="21" s="1"/>
  <c r="AT167" i="21" s="1"/>
  <c r="AY167" i="21" s="1"/>
  <c r="AL170" i="21"/>
  <c r="E166" i="21"/>
  <c r="AV165" i="21"/>
  <c r="AN171" i="21"/>
  <c r="AY69" i="21"/>
  <c r="AV69" i="21"/>
  <c r="AP70" i="21"/>
  <c r="AS70" i="21" s="1"/>
  <c r="AT70" i="21" s="1"/>
  <c r="AN73" i="21"/>
  <c r="AL72" i="21"/>
  <c r="AM71" i="21"/>
  <c r="S316" i="21"/>
  <c r="R316" i="21"/>
  <c r="S222" i="21"/>
  <c r="R222" i="21"/>
  <c r="S130" i="21"/>
  <c r="R130" i="21"/>
  <c r="R35" i="21"/>
  <c r="S35" i="21"/>
  <c r="T35" i="21" s="1"/>
  <c r="U315" i="21"/>
  <c r="T315" i="21"/>
  <c r="L317" i="21"/>
  <c r="L223" i="21"/>
  <c r="U221" i="21"/>
  <c r="T221" i="21"/>
  <c r="U129" i="21"/>
  <c r="T129" i="21"/>
  <c r="L131" i="21"/>
  <c r="U34" i="21"/>
  <c r="T34" i="21"/>
  <c r="L36" i="21"/>
  <c r="H15" i="26"/>
  <c r="H15" i="11"/>
  <c r="G61" i="26"/>
  <c r="G59" i="11"/>
  <c r="H153" i="26"/>
  <c r="H147" i="11"/>
  <c r="H107" i="26"/>
  <c r="H103" i="11"/>
  <c r="AY354" i="21" l="1"/>
  <c r="AV354" i="21"/>
  <c r="AL357" i="21"/>
  <c r="AM356" i="21"/>
  <c r="AP355" i="21"/>
  <c r="AS355" i="21" s="1"/>
  <c r="AT355" i="21" s="1"/>
  <c r="AN358" i="21"/>
  <c r="AY259" i="21"/>
  <c r="AV259" i="21"/>
  <c r="AP260" i="21"/>
  <c r="AS260" i="21" s="1"/>
  <c r="AT260" i="21" s="1"/>
  <c r="AH262" i="21"/>
  <c r="AM261" i="21"/>
  <c r="AP261" i="21" s="1"/>
  <c r="AS261" i="21" s="1"/>
  <c r="AT261" i="21" s="1"/>
  <c r="AY261" i="21" s="1"/>
  <c r="AL264" i="21"/>
  <c r="AN265" i="21"/>
  <c r="AH169" i="21"/>
  <c r="AM168" i="21"/>
  <c r="AN172" i="21"/>
  <c r="E167" i="21"/>
  <c r="AV166" i="21"/>
  <c r="AL171" i="21"/>
  <c r="AY70" i="21"/>
  <c r="AV70" i="21"/>
  <c r="AN74" i="21"/>
  <c r="AP71" i="21"/>
  <c r="AS71" i="21" s="1"/>
  <c r="AT71" i="21" s="1"/>
  <c r="AL73" i="21"/>
  <c r="AM72" i="21"/>
  <c r="S317" i="21"/>
  <c r="R317" i="21"/>
  <c r="S223" i="21"/>
  <c r="R223" i="21"/>
  <c r="R131" i="21"/>
  <c r="S131" i="21"/>
  <c r="S36" i="21"/>
  <c r="R36" i="21"/>
  <c r="L318" i="21"/>
  <c r="U316" i="21"/>
  <c r="T316" i="21"/>
  <c r="L224" i="21"/>
  <c r="U222" i="21"/>
  <c r="T222" i="21"/>
  <c r="L132" i="21"/>
  <c r="U130" i="21"/>
  <c r="T130" i="21"/>
  <c r="U35" i="21"/>
  <c r="L37" i="21"/>
  <c r="H61" i="26"/>
  <c r="H59" i="11"/>
  <c r="AV261" i="21" l="1"/>
  <c r="AP356" i="21"/>
  <c r="AS356" i="21" s="1"/>
  <c r="AT356" i="21" s="1"/>
  <c r="AY355" i="21"/>
  <c r="AV355" i="21"/>
  <c r="AN359" i="21"/>
  <c r="AL358" i="21"/>
  <c r="AM357" i="21"/>
  <c r="AY260" i="21"/>
  <c r="AV260" i="21"/>
  <c r="AH263" i="21"/>
  <c r="AM262" i="21"/>
  <c r="AN266" i="21"/>
  <c r="AL265" i="21"/>
  <c r="AP168" i="21"/>
  <c r="AS168" i="21" s="1"/>
  <c r="AT168" i="21" s="1"/>
  <c r="AY168" i="21" s="1"/>
  <c r="AH170" i="21"/>
  <c r="AM169" i="21"/>
  <c r="AL172" i="21"/>
  <c r="AN173" i="21"/>
  <c r="AV167" i="21"/>
  <c r="E168" i="21"/>
  <c r="AY71" i="21"/>
  <c r="AV71" i="21"/>
  <c r="AL74" i="21"/>
  <c r="AM73" i="21"/>
  <c r="AP72" i="21"/>
  <c r="AS72" i="21" s="1"/>
  <c r="AT72" i="21" s="1"/>
  <c r="AN75" i="21"/>
  <c r="S318" i="21"/>
  <c r="R318" i="21"/>
  <c r="S224" i="21"/>
  <c r="R224" i="21"/>
  <c r="S132" i="21"/>
  <c r="R132" i="21"/>
  <c r="R37" i="21"/>
  <c r="S37" i="21"/>
  <c r="T37" i="21" s="1"/>
  <c r="U317" i="21"/>
  <c r="T317" i="21"/>
  <c r="L319" i="21"/>
  <c r="U223" i="21"/>
  <c r="T223" i="21"/>
  <c r="L225" i="21"/>
  <c r="U131" i="21"/>
  <c r="T131" i="21"/>
  <c r="L133" i="21"/>
  <c r="U36" i="21"/>
  <c r="T36" i="21"/>
  <c r="L38" i="21"/>
  <c r="D138" i="27"/>
  <c r="D137" i="27"/>
  <c r="D136" i="27"/>
  <c r="D135" i="27"/>
  <c r="D95" i="27"/>
  <c r="D94" i="27"/>
  <c r="D93" i="27"/>
  <c r="D92" i="27"/>
  <c r="D52" i="27"/>
  <c r="D51" i="27"/>
  <c r="D50" i="27"/>
  <c r="D49" i="27"/>
  <c r="D9" i="27"/>
  <c r="D8" i="27"/>
  <c r="D7" i="27"/>
  <c r="D6" i="27"/>
  <c r="D147" i="26"/>
  <c r="D146" i="26"/>
  <c r="D145" i="26"/>
  <c r="D144" i="26"/>
  <c r="D101" i="26"/>
  <c r="D100" i="26"/>
  <c r="D99" i="26"/>
  <c r="D98" i="26"/>
  <c r="D55" i="26"/>
  <c r="D54" i="26"/>
  <c r="D53" i="26"/>
  <c r="D52" i="26"/>
  <c r="D9" i="26"/>
  <c r="D8" i="26"/>
  <c r="D7" i="26"/>
  <c r="D6" i="26"/>
  <c r="AY356" i="21" l="1"/>
  <c r="AV356" i="21"/>
  <c r="AP357" i="21"/>
  <c r="AS357" i="21" s="1"/>
  <c r="AT357" i="21" s="1"/>
  <c r="AL359" i="21"/>
  <c r="AM359" i="21" s="1"/>
  <c r="AM358" i="21"/>
  <c r="AP262" i="21"/>
  <c r="AS262" i="21" s="1"/>
  <c r="AT262" i="21" s="1"/>
  <c r="AH264" i="21"/>
  <c r="AM263" i="21"/>
  <c r="AP263" i="21" s="1"/>
  <c r="AS263" i="21" s="1"/>
  <c r="AT263" i="21" s="1"/>
  <c r="AY263" i="21" s="1"/>
  <c r="AL266" i="21"/>
  <c r="AP169" i="21"/>
  <c r="AS169" i="21" s="1"/>
  <c r="AT169" i="21" s="1"/>
  <c r="AY169" i="21" s="1"/>
  <c r="AH171" i="21"/>
  <c r="AM170" i="21"/>
  <c r="AP170" i="21" s="1"/>
  <c r="AS170" i="21" s="1"/>
  <c r="AT170" i="21" s="1"/>
  <c r="AY170" i="21" s="1"/>
  <c r="AV168" i="21"/>
  <c r="E169" i="21"/>
  <c r="AL173" i="21"/>
  <c r="AY72" i="21"/>
  <c r="AV72" i="21"/>
  <c r="AN76" i="21"/>
  <c r="AL75" i="21"/>
  <c r="AM74" i="21"/>
  <c r="AP73" i="21"/>
  <c r="AS73" i="21" s="1"/>
  <c r="AT73" i="21" s="1"/>
  <c r="R319" i="21"/>
  <c r="S319" i="21"/>
  <c r="S225" i="21"/>
  <c r="R225" i="21"/>
  <c r="S133" i="21"/>
  <c r="R133" i="21"/>
  <c r="S38" i="21"/>
  <c r="T38" i="21" s="1"/>
  <c r="R38" i="21"/>
  <c r="L320" i="21"/>
  <c r="U318" i="21"/>
  <c r="T318" i="21"/>
  <c r="L226" i="21"/>
  <c r="U224" i="21"/>
  <c r="T224" i="21"/>
  <c r="L134" i="21"/>
  <c r="U132" i="21"/>
  <c r="T132" i="21"/>
  <c r="U37" i="21"/>
  <c r="L39" i="21"/>
  <c r="H148" i="27"/>
  <c r="H105" i="27"/>
  <c r="AP358" i="21" l="1"/>
  <c r="AS358" i="21" s="1"/>
  <c r="AT358" i="21" s="1"/>
  <c r="AP359" i="21"/>
  <c r="AS359" i="21" s="1"/>
  <c r="AT359" i="21" s="1"/>
  <c r="AY357" i="21"/>
  <c r="AV357" i="21"/>
  <c r="AH265" i="21"/>
  <c r="AM264" i="21"/>
  <c r="AV263" i="21"/>
  <c r="AY262" i="21"/>
  <c r="AV262" i="21"/>
  <c r="AH172" i="21"/>
  <c r="AM171" i="21"/>
  <c r="AP171" i="21" s="1"/>
  <c r="AS171" i="21" s="1"/>
  <c r="AT171" i="21" s="1"/>
  <c r="AY171" i="21" s="1"/>
  <c r="E170" i="21"/>
  <c r="AV169" i="21"/>
  <c r="AN77" i="21"/>
  <c r="AY73" i="21"/>
  <c r="AV73" i="21"/>
  <c r="AP74" i="21"/>
  <c r="AS74" i="21" s="1"/>
  <c r="AT74" i="21" s="1"/>
  <c r="AL76" i="21"/>
  <c r="AM75" i="21"/>
  <c r="S320" i="21"/>
  <c r="R320" i="21"/>
  <c r="S226" i="21"/>
  <c r="R226" i="21"/>
  <c r="S134" i="21"/>
  <c r="R134" i="21"/>
  <c r="R39" i="21"/>
  <c r="S39" i="21"/>
  <c r="T39" i="21" s="1"/>
  <c r="U319" i="21"/>
  <c r="T319" i="21"/>
  <c r="L321" i="21"/>
  <c r="U225" i="21"/>
  <c r="T225" i="21"/>
  <c r="L227" i="21"/>
  <c r="U133" i="21"/>
  <c r="T133" i="21"/>
  <c r="L135" i="21"/>
  <c r="U38" i="21"/>
  <c r="L40" i="21"/>
  <c r="H63" i="27"/>
  <c r="H60" i="27"/>
  <c r="H61" i="27"/>
  <c r="H62" i="27"/>
  <c r="H19" i="27"/>
  <c r="H64" i="27"/>
  <c r="H150" i="27"/>
  <c r="H103" i="27"/>
  <c r="H59" i="27"/>
  <c r="AY358" i="21" l="1"/>
  <c r="AV358" i="21"/>
  <c r="AY359" i="21"/>
  <c r="AV359" i="21"/>
  <c r="AP264" i="21"/>
  <c r="AS264" i="21" s="1"/>
  <c r="AT264" i="21" s="1"/>
  <c r="AH266" i="21"/>
  <c r="AM266" i="21" s="1"/>
  <c r="AP266" i="21" s="1"/>
  <c r="AS266" i="21" s="1"/>
  <c r="AT266" i="21" s="1"/>
  <c r="AY266" i="21" s="1"/>
  <c r="AM265" i="21"/>
  <c r="AH173" i="21"/>
  <c r="AM173" i="21" s="1"/>
  <c r="AM172" i="21"/>
  <c r="AP172" i="21" s="1"/>
  <c r="AS172" i="21" s="1"/>
  <c r="AT172" i="21" s="1"/>
  <c r="AY172" i="21" s="1"/>
  <c r="E171" i="21"/>
  <c r="AV170" i="21"/>
  <c r="AL77" i="21"/>
  <c r="AM76" i="21"/>
  <c r="AP75" i="21"/>
  <c r="AS75" i="21" s="1"/>
  <c r="AT75" i="21" s="1"/>
  <c r="AY74" i="21"/>
  <c r="AV74" i="21"/>
  <c r="AN78" i="21"/>
  <c r="R321" i="21"/>
  <c r="S321" i="21"/>
  <c r="S227" i="21"/>
  <c r="R227" i="21"/>
  <c r="R135" i="21"/>
  <c r="S135" i="21"/>
  <c r="S40" i="21"/>
  <c r="T40" i="21" s="1"/>
  <c r="R40" i="21"/>
  <c r="L322" i="21"/>
  <c r="U320" i="21"/>
  <c r="T320" i="21"/>
  <c r="L228" i="21"/>
  <c r="U226" i="21"/>
  <c r="T226" i="21"/>
  <c r="L136" i="21"/>
  <c r="U134" i="21"/>
  <c r="T134" i="21"/>
  <c r="U39" i="21"/>
  <c r="L41" i="21"/>
  <c r="H102" i="27"/>
  <c r="H146" i="27"/>
  <c r="H18" i="27"/>
  <c r="H20" i="27"/>
  <c r="H16" i="27"/>
  <c r="H21" i="27"/>
  <c r="H106" i="27"/>
  <c r="H17" i="27"/>
  <c r="H107" i="27"/>
  <c r="H104" i="27"/>
  <c r="H147" i="27"/>
  <c r="H145" i="27"/>
  <c r="H149" i="27"/>
  <c r="H22" i="27"/>
  <c r="AY264" i="21" l="1"/>
  <c r="AV264" i="21"/>
  <c r="AP265" i="21"/>
  <c r="AS265" i="21" s="1"/>
  <c r="AT265" i="21" s="1"/>
  <c r="AV266" i="21"/>
  <c r="AP173" i="21"/>
  <c r="AS173" i="21" s="1"/>
  <c r="AT173" i="21" s="1"/>
  <c r="AY173" i="21" s="1"/>
  <c r="AV171" i="21"/>
  <c r="E172" i="21"/>
  <c r="AY75" i="21"/>
  <c r="AV75" i="21"/>
  <c r="AP76" i="21"/>
  <c r="AS76" i="21" s="1"/>
  <c r="AT76" i="21" s="1"/>
  <c r="AN79" i="21"/>
  <c r="AL78" i="21"/>
  <c r="AM77" i="21"/>
  <c r="S322" i="21"/>
  <c r="R322" i="21"/>
  <c r="S228" i="21"/>
  <c r="R228" i="21"/>
  <c r="S136" i="21"/>
  <c r="R136" i="21"/>
  <c r="R41" i="21"/>
  <c r="S41" i="21"/>
  <c r="T41" i="21" s="1"/>
  <c r="U321" i="21"/>
  <c r="T321" i="21"/>
  <c r="L323" i="21"/>
  <c r="U227" i="21"/>
  <c r="T227" i="21"/>
  <c r="L229" i="21"/>
  <c r="U135" i="21"/>
  <c r="T135" i="21"/>
  <c r="L137" i="21"/>
  <c r="U40" i="21"/>
  <c r="L42" i="21"/>
  <c r="E63" i="27"/>
  <c r="E66" i="26"/>
  <c r="E64" i="11"/>
  <c r="E59" i="27"/>
  <c r="E60" i="11"/>
  <c r="E62" i="26"/>
  <c r="E62" i="27"/>
  <c r="E63" i="11"/>
  <c r="E65" i="26"/>
  <c r="E64" i="27"/>
  <c r="E67" i="26"/>
  <c r="E65" i="11"/>
  <c r="E61" i="27"/>
  <c r="E64" i="26"/>
  <c r="E62" i="11"/>
  <c r="E63" i="26"/>
  <c r="E61" i="11"/>
  <c r="E60" i="27"/>
  <c r="AY265" i="21" l="1"/>
  <c r="AV265" i="21"/>
  <c r="E173" i="21"/>
  <c r="AV173" i="21" s="1"/>
  <c r="AV172" i="21"/>
  <c r="AL79" i="21"/>
  <c r="AM78" i="21"/>
  <c r="AY76" i="21"/>
  <c r="AV76" i="21"/>
  <c r="AP77" i="21"/>
  <c r="AS77" i="21" s="1"/>
  <c r="AT77" i="21" s="1"/>
  <c r="AN80" i="21"/>
  <c r="S323" i="21"/>
  <c r="R323" i="21"/>
  <c r="S229" i="21"/>
  <c r="R229" i="21"/>
  <c r="S137" i="21"/>
  <c r="R137" i="21"/>
  <c r="S42" i="21"/>
  <c r="R42" i="21"/>
  <c r="L324" i="21"/>
  <c r="U322" i="21"/>
  <c r="T322" i="21"/>
  <c r="L230" i="21"/>
  <c r="U228" i="21"/>
  <c r="T228" i="21"/>
  <c r="L138" i="21"/>
  <c r="U136" i="21"/>
  <c r="T136" i="21"/>
  <c r="U41" i="21"/>
  <c r="L43" i="21"/>
  <c r="G62" i="27"/>
  <c r="G64" i="27"/>
  <c r="G60" i="27"/>
  <c r="E22" i="26"/>
  <c r="E22" i="27"/>
  <c r="E22" i="11"/>
  <c r="E107" i="27"/>
  <c r="E113" i="26"/>
  <c r="E109" i="11"/>
  <c r="E146" i="27"/>
  <c r="E149" i="11"/>
  <c r="E155" i="26"/>
  <c r="E149" i="27"/>
  <c r="E158" i="26"/>
  <c r="E152" i="11"/>
  <c r="G63" i="27"/>
  <c r="E21" i="27"/>
  <c r="E21" i="26"/>
  <c r="E21" i="11"/>
  <c r="E17" i="27"/>
  <c r="E17" i="26"/>
  <c r="E17" i="11"/>
  <c r="E103" i="27"/>
  <c r="E109" i="26"/>
  <c r="E105" i="11"/>
  <c r="E106" i="27"/>
  <c r="E112" i="26"/>
  <c r="E108" i="11"/>
  <c r="E148" i="27"/>
  <c r="E157" i="26"/>
  <c r="E151" i="11"/>
  <c r="G59" i="27"/>
  <c r="G61" i="27"/>
  <c r="E20" i="27"/>
  <c r="E20" i="26"/>
  <c r="E20" i="11"/>
  <c r="E16" i="27"/>
  <c r="E16" i="11"/>
  <c r="E16" i="26"/>
  <c r="E102" i="27"/>
  <c r="E108" i="26"/>
  <c r="E104" i="11"/>
  <c r="E105" i="27"/>
  <c r="E107" i="11"/>
  <c r="E111" i="26"/>
  <c r="E145" i="27"/>
  <c r="E154" i="26"/>
  <c r="E148" i="11"/>
  <c r="E18" i="27"/>
  <c r="E18" i="26"/>
  <c r="E18" i="11"/>
  <c r="E19" i="11"/>
  <c r="E19" i="27"/>
  <c r="E19" i="26"/>
  <c r="E104" i="27"/>
  <c r="E106" i="11"/>
  <c r="E110" i="26"/>
  <c r="E150" i="27"/>
  <c r="E153" i="11"/>
  <c r="E159" i="26"/>
  <c r="E147" i="27"/>
  <c r="E156" i="26"/>
  <c r="E150" i="11"/>
  <c r="AY77" i="21" l="1"/>
  <c r="AV77" i="21"/>
  <c r="AP78" i="21"/>
  <c r="AS78" i="21" s="1"/>
  <c r="AT78" i="21" s="1"/>
  <c r="AL80" i="21"/>
  <c r="AM80" i="21" s="1"/>
  <c r="AM79" i="21"/>
  <c r="S324" i="21"/>
  <c r="R324" i="21"/>
  <c r="S230" i="21"/>
  <c r="R230" i="21"/>
  <c r="S138" i="21"/>
  <c r="R138" i="21"/>
  <c r="R43" i="21"/>
  <c r="S43" i="21"/>
  <c r="U323" i="21"/>
  <c r="T323" i="21"/>
  <c r="L325" i="21"/>
  <c r="U229" i="21"/>
  <c r="T229" i="21"/>
  <c r="L231" i="21"/>
  <c r="U137" i="21"/>
  <c r="T137" i="21"/>
  <c r="L139" i="21"/>
  <c r="U42" i="21"/>
  <c r="T42" i="21"/>
  <c r="L44" i="21"/>
  <c r="G107" i="27"/>
  <c r="G65" i="26"/>
  <c r="G63" i="11"/>
  <c r="G106" i="27"/>
  <c r="G65" i="11"/>
  <c r="G67" i="26"/>
  <c r="F61" i="27"/>
  <c r="F62" i="11"/>
  <c r="F64" i="26"/>
  <c r="G149" i="27"/>
  <c r="G150" i="27"/>
  <c r="G17" i="27"/>
  <c r="G16" i="27"/>
  <c r="F64" i="27"/>
  <c r="F65" i="11"/>
  <c r="F67" i="26"/>
  <c r="G103" i="27"/>
  <c r="G102" i="27"/>
  <c r="G64" i="11"/>
  <c r="G66" i="26"/>
  <c r="G61" i="11"/>
  <c r="G63" i="26"/>
  <c r="G145" i="27"/>
  <c r="G148" i="27"/>
  <c r="G20" i="27"/>
  <c r="G19" i="27"/>
  <c r="G62" i="11"/>
  <c r="G64" i="26"/>
  <c r="G60" i="11"/>
  <c r="G62" i="26"/>
  <c r="F59" i="27"/>
  <c r="F60" i="11"/>
  <c r="F62" i="26"/>
  <c r="G147" i="27"/>
  <c r="F63" i="27"/>
  <c r="F64" i="11"/>
  <c r="F66" i="26"/>
  <c r="G18" i="27"/>
  <c r="F60" i="27"/>
  <c r="F63" i="26"/>
  <c r="F61" i="11"/>
  <c r="F62" i="27"/>
  <c r="F65" i="26"/>
  <c r="F63" i="11"/>
  <c r="G104" i="27"/>
  <c r="G105" i="27"/>
  <c r="G146" i="27"/>
  <c r="G22" i="27"/>
  <c r="G21" i="27"/>
  <c r="AY78" i="21" l="1"/>
  <c r="AV78" i="21"/>
  <c r="AP79" i="21"/>
  <c r="AS79" i="21" s="1"/>
  <c r="AT79" i="21" s="1"/>
  <c r="AP80" i="21"/>
  <c r="AS80" i="21" s="1"/>
  <c r="AT80" i="21" s="1"/>
  <c r="R325" i="21"/>
  <c r="S325" i="21"/>
  <c r="S231" i="21"/>
  <c r="R231" i="21"/>
  <c r="S139" i="21"/>
  <c r="R139" i="21"/>
  <c r="S44" i="21"/>
  <c r="T44" i="21" s="1"/>
  <c r="R44" i="21"/>
  <c r="U324" i="21"/>
  <c r="T324" i="21"/>
  <c r="L326" i="21"/>
  <c r="L232" i="21"/>
  <c r="U230" i="21"/>
  <c r="T230" i="21"/>
  <c r="U138" i="21"/>
  <c r="T138" i="21"/>
  <c r="L140" i="21"/>
  <c r="U43" i="21"/>
  <c r="T43" i="21"/>
  <c r="L45" i="21"/>
  <c r="F21" i="27"/>
  <c r="F21" i="26"/>
  <c r="F21" i="11"/>
  <c r="F146" i="27"/>
  <c r="F155" i="26"/>
  <c r="F149" i="11"/>
  <c r="F104" i="27"/>
  <c r="F110" i="26"/>
  <c r="F106" i="11"/>
  <c r="G20" i="26"/>
  <c r="G20" i="11"/>
  <c r="G16" i="11"/>
  <c r="G16" i="26"/>
  <c r="F18" i="27"/>
  <c r="F18" i="26"/>
  <c r="F18" i="11"/>
  <c r="G154" i="26"/>
  <c r="G148" i="11"/>
  <c r="F147" i="27"/>
  <c r="F156" i="26"/>
  <c r="F150" i="11"/>
  <c r="F16" i="27"/>
  <c r="F16" i="26"/>
  <c r="F16" i="11"/>
  <c r="F150" i="27"/>
  <c r="F159" i="26"/>
  <c r="F153" i="11"/>
  <c r="G110" i="26"/>
  <c r="G106" i="11"/>
  <c r="F106" i="27"/>
  <c r="F112" i="26"/>
  <c r="F108" i="11"/>
  <c r="H60" i="11"/>
  <c r="H62" i="26"/>
  <c r="G18" i="26"/>
  <c r="G18" i="11"/>
  <c r="G22" i="11"/>
  <c r="G22" i="26"/>
  <c r="G155" i="26"/>
  <c r="G149" i="11"/>
  <c r="G159" i="26"/>
  <c r="G153" i="11"/>
  <c r="F19" i="27"/>
  <c r="F19" i="11"/>
  <c r="F19" i="26"/>
  <c r="F148" i="27"/>
  <c r="F157" i="26"/>
  <c r="F151" i="11"/>
  <c r="F102" i="27"/>
  <c r="F108" i="26"/>
  <c r="F104" i="11"/>
  <c r="G109" i="11"/>
  <c r="G113" i="26"/>
  <c r="G109" i="26"/>
  <c r="G105" i="11"/>
  <c r="H63" i="26"/>
  <c r="H61" i="11"/>
  <c r="F22" i="27"/>
  <c r="F22" i="26"/>
  <c r="F22" i="11"/>
  <c r="F105" i="27"/>
  <c r="F111" i="26"/>
  <c r="F107" i="11"/>
  <c r="G17" i="26"/>
  <c r="G17" i="11"/>
  <c r="G19" i="26"/>
  <c r="G19" i="11"/>
  <c r="G156" i="26"/>
  <c r="G150" i="11"/>
  <c r="G151" i="11"/>
  <c r="G157" i="26"/>
  <c r="F17" i="26"/>
  <c r="F17" i="27"/>
  <c r="F17" i="11"/>
  <c r="F149" i="27"/>
  <c r="F152" i="11"/>
  <c r="F158" i="26"/>
  <c r="G108" i="26"/>
  <c r="G104" i="11"/>
  <c r="G111" i="26"/>
  <c r="G107" i="11"/>
  <c r="H67" i="26"/>
  <c r="H65" i="11"/>
  <c r="H63" i="11"/>
  <c r="H65" i="26"/>
  <c r="F107" i="27"/>
  <c r="F109" i="11"/>
  <c r="F113" i="26"/>
  <c r="G21" i="26"/>
  <c r="G21" i="11"/>
  <c r="G158" i="26"/>
  <c r="G152" i="11"/>
  <c r="F20" i="27"/>
  <c r="F20" i="26"/>
  <c r="F20" i="11"/>
  <c r="F145" i="27"/>
  <c r="F148" i="11"/>
  <c r="F154" i="26"/>
  <c r="F103" i="27"/>
  <c r="F105" i="11"/>
  <c r="F109" i="26"/>
  <c r="G112" i="26"/>
  <c r="G108" i="11"/>
  <c r="H64" i="11"/>
  <c r="H66" i="26"/>
  <c r="H64" i="26"/>
  <c r="H62" i="11"/>
  <c r="AY80" i="21" l="1"/>
  <c r="AV80" i="21"/>
  <c r="AY79" i="21"/>
  <c r="AV79" i="21"/>
  <c r="S326" i="21"/>
  <c r="R326" i="21"/>
  <c r="S232" i="21"/>
  <c r="R232" i="21"/>
  <c r="S140" i="21"/>
  <c r="R140" i="21"/>
  <c r="R45" i="21"/>
  <c r="S45" i="21"/>
  <c r="U325" i="21"/>
  <c r="T325" i="21"/>
  <c r="L327" i="21"/>
  <c r="U231" i="21"/>
  <c r="T231" i="21"/>
  <c r="L233" i="21"/>
  <c r="L141" i="21"/>
  <c r="U139" i="21"/>
  <c r="T139" i="21"/>
  <c r="U44" i="21"/>
  <c r="L46" i="21"/>
  <c r="H110" i="26"/>
  <c r="H106" i="11"/>
  <c r="H150" i="11"/>
  <c r="H156" i="26"/>
  <c r="H159" i="26"/>
  <c r="H153" i="11"/>
  <c r="H22" i="26"/>
  <c r="H22" i="11"/>
  <c r="H19" i="11"/>
  <c r="H19" i="26"/>
  <c r="H113" i="26"/>
  <c r="H109" i="11"/>
  <c r="H158" i="26"/>
  <c r="H152" i="11"/>
  <c r="H20" i="11"/>
  <c r="H20" i="26"/>
  <c r="H18" i="26"/>
  <c r="H18" i="11"/>
  <c r="H108" i="11"/>
  <c r="H112" i="26"/>
  <c r="H107" i="11"/>
  <c r="H111" i="26"/>
  <c r="H109" i="26"/>
  <c r="H105" i="11"/>
  <c r="H155" i="26"/>
  <c r="H149" i="11"/>
  <c r="H16" i="11"/>
  <c r="H16" i="26"/>
  <c r="H104" i="11"/>
  <c r="H108" i="26"/>
  <c r="H157" i="26"/>
  <c r="H151" i="11"/>
  <c r="H154" i="26"/>
  <c r="H148" i="11"/>
  <c r="H17" i="11"/>
  <c r="H17" i="26"/>
  <c r="H21" i="26"/>
  <c r="H21" i="11"/>
  <c r="R327" i="21" l="1"/>
  <c r="S327" i="21"/>
  <c r="S233" i="21"/>
  <c r="R233" i="21"/>
  <c r="S141" i="21"/>
  <c r="R141" i="21"/>
  <c r="S46" i="21"/>
  <c r="R46" i="21"/>
  <c r="U326" i="21"/>
  <c r="T326" i="21"/>
  <c r="L328" i="21"/>
  <c r="L234" i="21"/>
  <c r="U232" i="21"/>
  <c r="T232" i="21"/>
  <c r="U140" i="21"/>
  <c r="T140" i="21"/>
  <c r="L142" i="21"/>
  <c r="U45" i="21"/>
  <c r="T45" i="21"/>
  <c r="L47" i="21"/>
  <c r="A4" i="11"/>
  <c r="S328" i="21" l="1"/>
  <c r="R328" i="21"/>
  <c r="S234" i="21"/>
  <c r="R234" i="21"/>
  <c r="S142" i="21"/>
  <c r="R142" i="21"/>
  <c r="R47" i="21"/>
  <c r="S47" i="21"/>
  <c r="U327" i="21"/>
  <c r="T327" i="21"/>
  <c r="L329" i="21"/>
  <c r="L330" i="21" s="1"/>
  <c r="U233" i="21"/>
  <c r="T233" i="21"/>
  <c r="L235" i="21"/>
  <c r="L143" i="21"/>
  <c r="L144" i="21" s="1"/>
  <c r="U141" i="21"/>
  <c r="T141" i="21"/>
  <c r="U46" i="21"/>
  <c r="T46" i="21"/>
  <c r="L48" i="21"/>
  <c r="A98" i="27"/>
  <c r="A94" i="27"/>
  <c r="A99" i="27"/>
  <c r="A97" i="27"/>
  <c r="A96" i="27"/>
  <c r="A100" i="27"/>
  <c r="A95" i="27"/>
  <c r="A101" i="27"/>
  <c r="A93" i="27"/>
  <c r="S330" i="21" l="1"/>
  <c r="L331" i="21"/>
  <c r="R330" i="21"/>
  <c r="S144" i="21"/>
  <c r="L145" i="21"/>
  <c r="R144" i="21"/>
  <c r="S329" i="21"/>
  <c r="R329" i="21"/>
  <c r="S235" i="21"/>
  <c r="R235" i="21"/>
  <c r="S143" i="21"/>
  <c r="R143" i="21"/>
  <c r="S48" i="21"/>
  <c r="R48" i="21"/>
  <c r="U328" i="21"/>
  <c r="T328" i="21"/>
  <c r="L360" i="21"/>
  <c r="L236" i="21"/>
  <c r="L237" i="21" s="1"/>
  <c r="U234" i="21"/>
  <c r="T234" i="21"/>
  <c r="U142" i="21"/>
  <c r="T142" i="21"/>
  <c r="L174" i="21"/>
  <c r="U47" i="21"/>
  <c r="T47" i="21"/>
  <c r="L49" i="21"/>
  <c r="P429" i="22"/>
  <c r="P530" i="22"/>
  <c r="S331" i="21" l="1"/>
  <c r="L332" i="21"/>
  <c r="R331" i="21"/>
  <c r="T330" i="21"/>
  <c r="U330" i="21"/>
  <c r="S237" i="21"/>
  <c r="L238" i="21"/>
  <c r="R237" i="21"/>
  <c r="L146" i="21"/>
  <c r="S145" i="21"/>
  <c r="R145" i="21"/>
  <c r="T144" i="21"/>
  <c r="U144" i="21"/>
  <c r="S360" i="21"/>
  <c r="R360" i="21"/>
  <c r="S236" i="21"/>
  <c r="R236" i="21"/>
  <c r="S174" i="21"/>
  <c r="R174" i="21"/>
  <c r="R49" i="21"/>
  <c r="S49" i="21"/>
  <c r="T49" i="21" s="1"/>
  <c r="U329" i="21"/>
  <c r="T329" i="21"/>
  <c r="U235" i="21"/>
  <c r="T235" i="21"/>
  <c r="L267" i="21"/>
  <c r="U143" i="21"/>
  <c r="T143" i="21"/>
  <c r="U48" i="21"/>
  <c r="T48" i="21"/>
  <c r="L50" i="21"/>
  <c r="L51" i="21" s="1"/>
  <c r="P328" i="22"/>
  <c r="AH429" i="22"/>
  <c r="AH530" i="22"/>
  <c r="P110" i="22"/>
  <c r="S332" i="21" l="1"/>
  <c r="L333" i="21"/>
  <c r="R332" i="21"/>
  <c r="T331" i="21"/>
  <c r="U331" i="21"/>
  <c r="S238" i="21"/>
  <c r="L239" i="21"/>
  <c r="R238" i="21"/>
  <c r="T237" i="21"/>
  <c r="U237" i="21"/>
  <c r="T145" i="21"/>
  <c r="U145" i="21"/>
  <c r="L147" i="21"/>
  <c r="R146" i="21"/>
  <c r="S146" i="21"/>
  <c r="S51" i="21"/>
  <c r="L52" i="21"/>
  <c r="R51" i="21"/>
  <c r="S267" i="21"/>
  <c r="R267" i="21"/>
  <c r="S50" i="21"/>
  <c r="R50" i="21"/>
  <c r="U360" i="21"/>
  <c r="T360" i="21"/>
  <c r="U236" i="21"/>
  <c r="T236" i="21"/>
  <c r="U174" i="21"/>
  <c r="T174" i="21"/>
  <c r="U49" i="21"/>
  <c r="L81" i="21"/>
  <c r="AH328" i="22"/>
  <c r="AH110" i="22"/>
  <c r="T165" i="22"/>
  <c r="L170" i="22" s="1"/>
  <c r="T170" i="22" s="1"/>
  <c r="L152" i="22" s="1"/>
  <c r="O158" i="22" s="1"/>
  <c r="L334" i="21" l="1"/>
  <c r="S333" i="21"/>
  <c r="R333" i="21"/>
  <c r="U332" i="21"/>
  <c r="T332" i="21"/>
  <c r="S239" i="21"/>
  <c r="L240" i="21"/>
  <c r="R239" i="21"/>
  <c r="T238" i="21"/>
  <c r="U238" i="21"/>
  <c r="L148" i="21"/>
  <c r="S147" i="21"/>
  <c r="R147" i="21"/>
  <c r="U146" i="21"/>
  <c r="T146" i="21"/>
  <c r="S52" i="21"/>
  <c r="L53" i="21"/>
  <c r="R52" i="21"/>
  <c r="T51" i="21"/>
  <c r="U51" i="21"/>
  <c r="R81" i="21"/>
  <c r="S81" i="21"/>
  <c r="T81" i="21" s="1"/>
  <c r="U267" i="21"/>
  <c r="T267" i="21"/>
  <c r="U50" i="21"/>
  <c r="T50" i="21"/>
  <c r="Z342" i="22"/>
  <c r="P432" i="22" s="1"/>
  <c r="AH432" i="22" s="1"/>
  <c r="P430" i="22"/>
  <c r="P531" i="22"/>
  <c r="U333" i="21" l="1"/>
  <c r="T333" i="21"/>
  <c r="L335" i="21"/>
  <c r="S334" i="21"/>
  <c r="R334" i="21"/>
  <c r="L241" i="21"/>
  <c r="S240" i="21"/>
  <c r="R240" i="21"/>
  <c r="U239" i="21"/>
  <c r="T239" i="21"/>
  <c r="T147" i="21"/>
  <c r="U147" i="21"/>
  <c r="L149" i="21"/>
  <c r="S148" i="21"/>
  <c r="R148" i="21"/>
  <c r="S53" i="21"/>
  <c r="L54" i="21"/>
  <c r="R53" i="21"/>
  <c r="T52" i="21"/>
  <c r="U52" i="21"/>
  <c r="U81" i="21"/>
  <c r="AH430" i="22"/>
  <c r="Z6" i="22"/>
  <c r="AH531" i="22"/>
  <c r="Z443" i="22"/>
  <c r="P533" i="22" s="1"/>
  <c r="AH533" i="22" s="1"/>
  <c r="Z241" i="22"/>
  <c r="P331" i="22" s="1"/>
  <c r="AH331" i="22" s="1"/>
  <c r="P329" i="22"/>
  <c r="T334" i="21" l="1"/>
  <c r="U334" i="21"/>
  <c r="L336" i="21"/>
  <c r="S335" i="21"/>
  <c r="R335" i="21"/>
  <c r="U240" i="21"/>
  <c r="T240" i="21"/>
  <c r="L242" i="21"/>
  <c r="S241" i="21"/>
  <c r="R241" i="21"/>
  <c r="T148" i="21"/>
  <c r="U148" i="21"/>
  <c r="L150" i="21"/>
  <c r="R149" i="21"/>
  <c r="S149" i="21"/>
  <c r="L55" i="21"/>
  <c r="S54" i="21"/>
  <c r="R54" i="21"/>
  <c r="U53" i="21"/>
  <c r="T53" i="21"/>
  <c r="W209" i="22"/>
  <c r="O212" i="22" s="1"/>
  <c r="P113" i="22"/>
  <c r="AH113" i="22" s="1"/>
  <c r="P111" i="22"/>
  <c r="AH111" i="22" s="1"/>
  <c r="X175" i="22"/>
  <c r="O177" i="22" s="1"/>
  <c r="P431" i="22"/>
  <c r="P532" i="22"/>
  <c r="AH329" i="22"/>
  <c r="L337" i="21" l="1"/>
  <c r="R336" i="21"/>
  <c r="S336" i="21"/>
  <c r="T335" i="21"/>
  <c r="U335" i="21"/>
  <c r="T241" i="21"/>
  <c r="U241" i="21"/>
  <c r="L243" i="21"/>
  <c r="S242" i="21"/>
  <c r="R242" i="21"/>
  <c r="L151" i="21"/>
  <c r="R150" i="21"/>
  <c r="S150" i="21"/>
  <c r="U149" i="21"/>
  <c r="T149" i="21"/>
  <c r="U54" i="21"/>
  <c r="T54" i="21"/>
  <c r="L56" i="21"/>
  <c r="R55" i="21"/>
  <c r="S55" i="21"/>
  <c r="T212" i="22"/>
  <c r="L217" i="22" s="1"/>
  <c r="T217" i="22" s="1"/>
  <c r="AA152" i="22" s="1"/>
  <c r="AG158" i="22" s="1"/>
  <c r="P330" i="22"/>
  <c r="T177" i="22"/>
  <c r="L182" i="22" s="1"/>
  <c r="T182" i="22" s="1"/>
  <c r="Q152" i="22" s="1"/>
  <c r="U158" i="22" s="1"/>
  <c r="G194" i="22"/>
  <c r="AH532" i="22"/>
  <c r="P529" i="22"/>
  <c r="AH529" i="22" s="1"/>
  <c r="AH431" i="22"/>
  <c r="P428" i="22"/>
  <c r="AH428" i="22" s="1"/>
  <c r="U336" i="21" l="1"/>
  <c r="T336" i="21"/>
  <c r="L338" i="21"/>
  <c r="R337" i="21"/>
  <c r="S337" i="21"/>
  <c r="T242" i="21"/>
  <c r="U242" i="21"/>
  <c r="L244" i="21"/>
  <c r="R243" i="21"/>
  <c r="S243" i="21"/>
  <c r="U150" i="21"/>
  <c r="T150" i="21"/>
  <c r="L152" i="21"/>
  <c r="S151" i="21"/>
  <c r="R151" i="21"/>
  <c r="L57" i="21"/>
  <c r="S56" i="21"/>
  <c r="R56" i="21"/>
  <c r="T55" i="21"/>
  <c r="U55" i="21"/>
  <c r="AP534" i="22"/>
  <c r="AP529" i="22"/>
  <c r="AP433" i="22"/>
  <c r="AP428" i="22"/>
  <c r="I428" i="22"/>
  <c r="AH330" i="22"/>
  <c r="P327" i="22"/>
  <c r="AH327" i="22" s="1"/>
  <c r="AH433" i="22"/>
  <c r="AH534" i="22"/>
  <c r="P112" i="22"/>
  <c r="AH112" i="22" s="1"/>
  <c r="G191" i="22"/>
  <c r="N196" i="22" s="1"/>
  <c r="O198" i="22" s="1"/>
  <c r="I327" i="22"/>
  <c r="L339" i="21" l="1"/>
  <c r="S338" i="21"/>
  <c r="R338" i="21"/>
  <c r="U337" i="21"/>
  <c r="T337" i="21"/>
  <c r="L245" i="21"/>
  <c r="R244" i="21"/>
  <c r="S244" i="21"/>
  <c r="U243" i="21"/>
  <c r="T243" i="21"/>
  <c r="T151" i="21"/>
  <c r="U151" i="21"/>
  <c r="L153" i="21"/>
  <c r="R152" i="21"/>
  <c r="S152" i="21"/>
  <c r="T56" i="21"/>
  <c r="U56" i="21"/>
  <c r="L58" i="21"/>
  <c r="S57" i="21"/>
  <c r="R57" i="21"/>
  <c r="AP332" i="22"/>
  <c r="AP327" i="22"/>
  <c r="AH332" i="22"/>
  <c r="I109" i="22"/>
  <c r="G149" i="22" s="1"/>
  <c r="J437" i="22"/>
  <c r="R437" i="22" s="1"/>
  <c r="J538" i="22"/>
  <c r="R538" i="22" s="1"/>
  <c r="I529" i="22"/>
  <c r="I433" i="22"/>
  <c r="T198" i="22"/>
  <c r="L203" i="22" s="1"/>
  <c r="T203" i="22" s="1"/>
  <c r="V152" i="22" s="1"/>
  <c r="AA158" i="22" s="1"/>
  <c r="P109" i="22"/>
  <c r="AH109" i="22" s="1"/>
  <c r="T338" i="21" l="1"/>
  <c r="U338" i="21"/>
  <c r="L340" i="21"/>
  <c r="S339" i="21"/>
  <c r="R339" i="21"/>
  <c r="U244" i="21"/>
  <c r="T244" i="21"/>
  <c r="L246" i="21"/>
  <c r="S245" i="21"/>
  <c r="R245" i="21"/>
  <c r="L154" i="21"/>
  <c r="R153" i="21"/>
  <c r="S153" i="21"/>
  <c r="U152" i="21"/>
  <c r="T152" i="21"/>
  <c r="U57" i="21"/>
  <c r="T57" i="21"/>
  <c r="L59" i="21"/>
  <c r="S58" i="21"/>
  <c r="R58" i="21"/>
  <c r="AP114" i="22"/>
  <c r="X229" i="22" s="1"/>
  <c r="I534" i="22"/>
  <c r="I332" i="22"/>
  <c r="J336" i="22"/>
  <c r="R336" i="22" s="1"/>
  <c r="I114" i="22"/>
  <c r="AP109" i="22"/>
  <c r="AF152" i="22"/>
  <c r="N156" i="22" s="1"/>
  <c r="L341" i="21" l="1"/>
  <c r="S340" i="21"/>
  <c r="R340" i="21"/>
  <c r="U339" i="21"/>
  <c r="T339" i="21"/>
  <c r="T245" i="21"/>
  <c r="U245" i="21"/>
  <c r="L247" i="21"/>
  <c r="R246" i="21"/>
  <c r="S246" i="21"/>
  <c r="U153" i="21"/>
  <c r="T153" i="21"/>
  <c r="L155" i="21"/>
  <c r="R154" i="21"/>
  <c r="S154" i="21"/>
  <c r="L60" i="21"/>
  <c r="R59" i="21"/>
  <c r="S59" i="21"/>
  <c r="U58" i="21"/>
  <c r="T58" i="21"/>
  <c r="AM157" i="22"/>
  <c r="R231" i="22"/>
  <c r="V156" i="22"/>
  <c r="T340" i="21" l="1"/>
  <c r="U340" i="21"/>
  <c r="L342" i="21"/>
  <c r="R341" i="21"/>
  <c r="S341" i="21"/>
  <c r="U246" i="21"/>
  <c r="T246" i="21"/>
  <c r="L248" i="21"/>
  <c r="R247" i="21"/>
  <c r="S247" i="21"/>
  <c r="L156" i="21"/>
  <c r="S155" i="21"/>
  <c r="R155" i="21"/>
  <c r="T154" i="21"/>
  <c r="U154" i="21"/>
  <c r="T59" i="21"/>
  <c r="U59" i="21"/>
  <c r="L61" i="21"/>
  <c r="S60" i="21"/>
  <c r="R60" i="21"/>
  <c r="N223" i="22"/>
  <c r="R230" i="22" s="1"/>
  <c r="O157" i="22"/>
  <c r="U134" i="22"/>
  <c r="L343" i="21" l="1"/>
  <c r="R342" i="21"/>
  <c r="S342" i="21"/>
  <c r="T341" i="21"/>
  <c r="U341" i="21"/>
  <c r="L249" i="21"/>
  <c r="R248" i="21"/>
  <c r="S248" i="21"/>
  <c r="T247" i="21"/>
  <c r="U247" i="21"/>
  <c r="U155" i="21"/>
  <c r="T155" i="21"/>
  <c r="L157" i="21"/>
  <c r="R156" i="21"/>
  <c r="S156" i="21"/>
  <c r="L62" i="21"/>
  <c r="S61" i="21"/>
  <c r="R61" i="21"/>
  <c r="T60" i="21"/>
  <c r="U60" i="21"/>
  <c r="AH108" i="22"/>
  <c r="AH114" i="22" s="1"/>
  <c r="AA134" i="22"/>
  <c r="L144" i="22" s="1"/>
  <c r="T144" i="22" s="1"/>
  <c r="T342" i="21" l="1"/>
  <c r="U342" i="21"/>
  <c r="L344" i="21"/>
  <c r="R343" i="21"/>
  <c r="S343" i="21"/>
  <c r="U248" i="21"/>
  <c r="T248" i="21"/>
  <c r="L250" i="21"/>
  <c r="R249" i="21"/>
  <c r="S249" i="21"/>
  <c r="L158" i="21"/>
  <c r="R157" i="21"/>
  <c r="S157" i="21"/>
  <c r="T156" i="21"/>
  <c r="U156" i="21"/>
  <c r="U61" i="21"/>
  <c r="T61" i="21"/>
  <c r="L63" i="21"/>
  <c r="R62" i="21"/>
  <c r="S62" i="21"/>
  <c r="F223" i="22"/>
  <c r="L345" i="21" l="1"/>
  <c r="R344" i="21"/>
  <c r="S344" i="21"/>
  <c r="T343" i="21"/>
  <c r="U343" i="21"/>
  <c r="T249" i="21"/>
  <c r="U249" i="21"/>
  <c r="L251" i="21"/>
  <c r="R250" i="21"/>
  <c r="S250" i="21"/>
  <c r="U157" i="21"/>
  <c r="T157" i="21"/>
  <c r="L159" i="21"/>
  <c r="S158" i="21"/>
  <c r="R158" i="21"/>
  <c r="L64" i="21"/>
  <c r="S63" i="21"/>
  <c r="R63" i="21"/>
  <c r="U62" i="21"/>
  <c r="T62" i="21"/>
  <c r="L230" i="22"/>
  <c r="F224" i="22"/>
  <c r="E226" i="22" s="1"/>
  <c r="J235" i="22" s="1"/>
  <c r="R235" i="22" s="1"/>
  <c r="T344" i="21" l="1"/>
  <c r="U344" i="21"/>
  <c r="L346" i="21"/>
  <c r="R345" i="21"/>
  <c r="S345" i="21"/>
  <c r="L252" i="21"/>
  <c r="S251" i="21"/>
  <c r="R251" i="21"/>
  <c r="T250" i="21"/>
  <c r="U250" i="21"/>
  <c r="T158" i="21"/>
  <c r="U158" i="21"/>
  <c r="L160" i="21"/>
  <c r="R159" i="21"/>
  <c r="S159" i="21"/>
  <c r="T63" i="21"/>
  <c r="U63" i="21"/>
  <c r="L65" i="21"/>
  <c r="R64" i="21"/>
  <c r="S64" i="21"/>
  <c r="L229" i="22"/>
  <c r="L347" i="21" l="1"/>
  <c r="R346" i="21"/>
  <c r="S346" i="21"/>
  <c r="U345" i="21"/>
  <c r="T345" i="21"/>
  <c r="T251" i="21"/>
  <c r="U251" i="21"/>
  <c r="L253" i="21"/>
  <c r="S252" i="21"/>
  <c r="R252" i="21"/>
  <c r="L161" i="21"/>
  <c r="R160" i="21"/>
  <c r="S160" i="21"/>
  <c r="U159" i="21"/>
  <c r="T159" i="21"/>
  <c r="L66" i="21"/>
  <c r="R65" i="21"/>
  <c r="S65" i="21"/>
  <c r="U64" i="21"/>
  <c r="T64" i="21"/>
  <c r="T346" i="21" l="1"/>
  <c r="U346" i="21"/>
  <c r="L348" i="21"/>
  <c r="S347" i="21"/>
  <c r="R347" i="21"/>
  <c r="T252" i="21"/>
  <c r="U252" i="21"/>
  <c r="L254" i="21"/>
  <c r="R253" i="21"/>
  <c r="S253" i="21"/>
  <c r="T160" i="21"/>
  <c r="U160" i="21"/>
  <c r="L162" i="21"/>
  <c r="S161" i="21"/>
  <c r="R161" i="21"/>
  <c r="U65" i="21"/>
  <c r="T65" i="21"/>
  <c r="L67" i="21"/>
  <c r="S66" i="21"/>
  <c r="R66" i="21"/>
  <c r="L349" i="21" l="1"/>
  <c r="R348" i="21"/>
  <c r="S348" i="21"/>
  <c r="T347" i="21"/>
  <c r="U347" i="21"/>
  <c r="U253" i="21"/>
  <c r="T253" i="21"/>
  <c r="L255" i="21"/>
  <c r="R254" i="21"/>
  <c r="S254" i="21"/>
  <c r="T161" i="21"/>
  <c r="U161" i="21"/>
  <c r="L163" i="21"/>
  <c r="S162" i="21"/>
  <c r="R162" i="21"/>
  <c r="T66" i="21"/>
  <c r="U66" i="21"/>
  <c r="L68" i="21"/>
  <c r="R67" i="21"/>
  <c r="S67" i="21"/>
  <c r="T348" i="21" l="1"/>
  <c r="U348" i="21"/>
  <c r="L350" i="21"/>
  <c r="R349" i="21"/>
  <c r="S349" i="21"/>
  <c r="L256" i="21"/>
  <c r="S255" i="21"/>
  <c r="R255" i="21"/>
  <c r="T254" i="21"/>
  <c r="U254" i="21"/>
  <c r="L164" i="21"/>
  <c r="R163" i="21"/>
  <c r="S163" i="21"/>
  <c r="T162" i="21"/>
  <c r="U162" i="21"/>
  <c r="T67" i="21"/>
  <c r="U67" i="21"/>
  <c r="L69" i="21"/>
  <c r="R68" i="21"/>
  <c r="S68" i="21"/>
  <c r="L351" i="21" l="1"/>
  <c r="S350" i="21"/>
  <c r="R350" i="21"/>
  <c r="U349" i="21"/>
  <c r="T349" i="21"/>
  <c r="L257" i="21"/>
  <c r="R256" i="21"/>
  <c r="S256" i="21"/>
  <c r="T255" i="21"/>
  <c r="U255" i="21"/>
  <c r="U163" i="21"/>
  <c r="T163" i="21"/>
  <c r="L165" i="21"/>
  <c r="R164" i="21"/>
  <c r="S164" i="21"/>
  <c r="U68" i="21"/>
  <c r="T68" i="21"/>
  <c r="L70" i="21"/>
  <c r="R69" i="21"/>
  <c r="S69" i="21"/>
  <c r="T350" i="21" l="1"/>
  <c r="U350" i="21"/>
  <c r="L352" i="21"/>
  <c r="R351" i="21"/>
  <c r="S351" i="21"/>
  <c r="T256" i="21"/>
  <c r="U256" i="21"/>
  <c r="L258" i="21"/>
  <c r="S257" i="21"/>
  <c r="R257" i="21"/>
  <c r="L166" i="21"/>
  <c r="S165" i="21"/>
  <c r="R165" i="21"/>
  <c r="T164" i="21"/>
  <c r="U164" i="21"/>
  <c r="L71" i="21"/>
  <c r="R70" i="21"/>
  <c r="S70" i="21"/>
  <c r="T69" i="21"/>
  <c r="U69" i="21"/>
  <c r="L353" i="21" l="1"/>
  <c r="R352" i="21"/>
  <c r="S352" i="21"/>
  <c r="T351" i="21"/>
  <c r="U351" i="21"/>
  <c r="U257" i="21"/>
  <c r="T257" i="21"/>
  <c r="L259" i="21"/>
  <c r="R258" i="21"/>
  <c r="S258" i="21"/>
  <c r="T165" i="21"/>
  <c r="U165" i="21"/>
  <c r="L167" i="21"/>
  <c r="R166" i="21"/>
  <c r="S166" i="21"/>
  <c r="L72" i="21"/>
  <c r="S71" i="21"/>
  <c r="R71" i="21"/>
  <c r="T70" i="21"/>
  <c r="U70" i="21"/>
  <c r="U352" i="21" l="1"/>
  <c r="T352" i="21"/>
  <c r="L354" i="21"/>
  <c r="R353" i="21"/>
  <c r="S353" i="21"/>
  <c r="L260" i="21"/>
  <c r="S259" i="21"/>
  <c r="R259" i="21"/>
  <c r="U258" i="21"/>
  <c r="T258" i="21"/>
  <c r="L168" i="21"/>
  <c r="S167" i="21"/>
  <c r="R167" i="21"/>
  <c r="T166" i="21"/>
  <c r="U166" i="21"/>
  <c r="U71" i="21"/>
  <c r="T71" i="21"/>
  <c r="L73" i="21"/>
  <c r="S72" i="21"/>
  <c r="R72" i="21"/>
  <c r="L355" i="21" l="1"/>
  <c r="S354" i="21"/>
  <c r="R354" i="21"/>
  <c r="U353" i="21"/>
  <c r="T353" i="21"/>
  <c r="L261" i="21"/>
  <c r="R260" i="21"/>
  <c r="S260" i="21"/>
  <c r="U259" i="21"/>
  <c r="T259" i="21"/>
  <c r="L169" i="21"/>
  <c r="R168" i="21"/>
  <c r="S168" i="21"/>
  <c r="U167" i="21"/>
  <c r="T167" i="21"/>
  <c r="U72" i="21"/>
  <c r="T72" i="21"/>
  <c r="L74" i="21"/>
  <c r="R73" i="21"/>
  <c r="S73" i="21"/>
  <c r="T354" i="21" l="1"/>
  <c r="U354" i="21"/>
  <c r="L356" i="21"/>
  <c r="R355" i="21"/>
  <c r="S355" i="21"/>
  <c r="U260" i="21"/>
  <c r="T260" i="21"/>
  <c r="L262" i="21"/>
  <c r="S261" i="21"/>
  <c r="R261" i="21"/>
  <c r="T168" i="21"/>
  <c r="U168" i="21"/>
  <c r="L170" i="21"/>
  <c r="R169" i="21"/>
  <c r="S169" i="21"/>
  <c r="L75" i="21"/>
  <c r="R74" i="21"/>
  <c r="S74" i="21"/>
  <c r="T73" i="21"/>
  <c r="U73" i="21"/>
  <c r="L357" i="21" l="1"/>
  <c r="R356" i="21"/>
  <c r="S356" i="21"/>
  <c r="T355" i="21"/>
  <c r="U355" i="21"/>
  <c r="T261" i="21"/>
  <c r="U261" i="21"/>
  <c r="L263" i="21"/>
  <c r="R262" i="21"/>
  <c r="S262" i="21"/>
  <c r="L171" i="21"/>
  <c r="R170" i="21"/>
  <c r="S170" i="21"/>
  <c r="T169" i="21"/>
  <c r="U169" i="21"/>
  <c r="T74" i="21"/>
  <c r="U74" i="21"/>
  <c r="L76" i="21"/>
  <c r="S75" i="21"/>
  <c r="R75" i="21"/>
  <c r="U356" i="21" l="1"/>
  <c r="T356" i="21"/>
  <c r="L358" i="21"/>
  <c r="R357" i="21"/>
  <c r="S357" i="21"/>
  <c r="L264" i="21"/>
  <c r="S263" i="21"/>
  <c r="R263" i="21"/>
  <c r="T262" i="21"/>
  <c r="U262" i="21"/>
  <c r="U170" i="21"/>
  <c r="T170" i="21"/>
  <c r="L172" i="21"/>
  <c r="R171" i="21"/>
  <c r="S171" i="21"/>
  <c r="U75" i="21"/>
  <c r="T75" i="21"/>
  <c r="L77" i="21"/>
  <c r="S76" i="21"/>
  <c r="R76" i="21"/>
  <c r="L359" i="21" l="1"/>
  <c r="S358" i="21"/>
  <c r="R358" i="21"/>
  <c r="T357" i="21"/>
  <c r="U357" i="21"/>
  <c r="L265" i="21"/>
  <c r="S264" i="21"/>
  <c r="R264" i="21"/>
  <c r="U263" i="21"/>
  <c r="T263" i="21"/>
  <c r="L173" i="21"/>
  <c r="S172" i="21"/>
  <c r="R172" i="21"/>
  <c r="T171" i="21"/>
  <c r="U171" i="21"/>
  <c r="T76" i="21"/>
  <c r="U76" i="21"/>
  <c r="L78" i="21"/>
  <c r="R77" i="21"/>
  <c r="S77" i="21"/>
  <c r="T358" i="21" l="1"/>
  <c r="U358" i="21"/>
  <c r="R359" i="21"/>
  <c r="S359" i="21"/>
  <c r="U264" i="21"/>
  <c r="T264" i="21"/>
  <c r="L266" i="21"/>
  <c r="S265" i="21"/>
  <c r="R265" i="21"/>
  <c r="T172" i="21"/>
  <c r="U172" i="21"/>
  <c r="R173" i="21"/>
  <c r="S173" i="21"/>
  <c r="L79" i="21"/>
  <c r="S78" i="21"/>
  <c r="R78" i="21"/>
  <c r="T77" i="21"/>
  <c r="U77" i="21"/>
  <c r="T359" i="21" l="1"/>
  <c r="U359" i="21"/>
  <c r="T265" i="21"/>
  <c r="U265" i="21"/>
  <c r="S266" i="21"/>
  <c r="R266" i="21"/>
  <c r="T173" i="21"/>
  <c r="U173" i="21"/>
  <c r="T78" i="21"/>
  <c r="U78" i="21"/>
  <c r="L80" i="21"/>
  <c r="R79" i="21"/>
  <c r="S79" i="21"/>
  <c r="T266" i="21" l="1"/>
  <c r="U266" i="21"/>
  <c r="U79" i="21"/>
  <c r="T79" i="21"/>
  <c r="R80" i="21"/>
  <c r="S80" i="21"/>
  <c r="U80" i="21" l="1"/>
  <c r="T80" i="21"/>
</calcChain>
</file>

<file path=xl/comments1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G7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I7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J7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M7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N75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W105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K109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123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124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</commentList>
</comments>
</file>

<file path=xl/sharedStrings.xml><?xml version="1.0" encoding="utf-8"?>
<sst xmlns="http://schemas.openxmlformats.org/spreadsheetml/2006/main" count="4030" uniqueCount="1072">
  <si>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</si>
  <si>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</si>
  <si>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</si>
  <si>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</si>
  <si>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</si>
  <si>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</si>
  <si>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</si>
  <si>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</si>
  <si>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</si>
  <si>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</si>
  <si>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</si>
  <si>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</si>
  <si>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</si>
  <si>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</si>
  <si>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</si>
  <si>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</si>
  <si>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</si>
  <si>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</si>
  <si>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</si>
  <si>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</si>
  <si>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</si>
  <si>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</si>
  <si>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</si>
  <si>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</si>
  <si>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</si>
  <si>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</si>
  <si>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</si>
  <si>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</si>
  <si>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</si>
  <si>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</si>
  <si>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</si>
  <si>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</si>
  <si>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</si>
  <si>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</si>
  <si>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</si>
  <si>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</si>
  <si>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</si>
  <si>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</si>
  <si>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</si>
  <si>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</si>
  <si>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</si>
  <si>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</si>
  <si>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</si>
  <si>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</si>
  <si>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</si>
  <si>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</si>
  <si>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</si>
  <si>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번호</t>
    <phoneticPr fontId="5" type="noConversion"/>
  </si>
  <si>
    <t>명목압력
(SI단위)</t>
    <phoneticPr fontId="5" type="noConversion"/>
  </si>
  <si>
    <t>표준기압력
(SI단위)</t>
    <phoneticPr fontId="5" type="noConversion"/>
  </si>
  <si>
    <t>SI단위</t>
    <phoneticPr fontId="5" type="noConversion"/>
  </si>
  <si>
    <t>표준기압력
(DUT단위)</t>
    <phoneticPr fontId="5" type="noConversion"/>
  </si>
  <si>
    <t>DUT단위</t>
    <phoneticPr fontId="5" type="noConversion"/>
  </si>
  <si>
    <t>CMC</t>
    <phoneticPr fontId="5" type="noConversion"/>
  </si>
  <si>
    <t>분해능</t>
    <phoneticPr fontId="5" type="noConversion"/>
  </si>
  <si>
    <t>표준압력
Pr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</si>
  <si>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</si>
  <si>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</si>
  <si>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</si>
  <si>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</si>
  <si>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</si>
  <si>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</si>
  <si>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</si>
  <si>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</si>
  <si>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확장불확도</t>
  </si>
  <si>
    <t>k</t>
  </si>
  <si>
    <t>기준기교정일</t>
  </si>
  <si>
    <t>표준압력</t>
    <phoneticPr fontId="5" type="noConversion"/>
  </si>
  <si>
    <t>■ 반복측정 결과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</si>
  <si>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</si>
  <si>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</si>
  <si>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</si>
  <si>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</si>
  <si>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</si>
  <si>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</si>
  <si>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</si>
  <si>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</si>
  <si>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</si>
  <si>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</si>
  <si>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</si>
  <si>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</si>
  <si>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t>정규</t>
    <phoneticPr fontId="5" type="noConversion"/>
  </si>
  <si>
    <t>∞</t>
    <phoneticPr fontId="5" type="noConversion"/>
  </si>
  <si>
    <t>직사각형</t>
    <phoneticPr fontId="5" type="noConversion"/>
  </si>
  <si>
    <t>E</t>
    <phoneticPr fontId="5" type="noConversion"/>
  </si>
  <si>
    <t>=</t>
    <phoneticPr fontId="5" type="noConversion"/>
  </si>
  <si>
    <t>계산하면</t>
  </si>
  <si>
    <t>D5. 불확도 기여량 :</t>
    <phoneticPr fontId="5" type="noConversion"/>
  </si>
  <si>
    <t>■ 유효자유도</t>
    <phoneticPr fontId="5" type="noConversion"/>
  </si>
  <si>
    <t>표준기</t>
    <phoneticPr fontId="5" type="noConversion"/>
  </si>
  <si>
    <t>히스테리시스</t>
    <phoneticPr fontId="5" type="noConversion"/>
  </si>
  <si>
    <t>■ 측정기본정보</t>
    <phoneticPr fontId="5" type="noConversion"/>
  </si>
  <si>
    <t>최대용량</t>
    <phoneticPr fontId="5" type="noConversion"/>
  </si>
  <si>
    <t>단위</t>
    <phoneticPr fontId="5" type="noConversion"/>
  </si>
  <si>
    <t>영점오차</t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</si>
  <si>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</si>
  <si>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최소눈금</t>
    <phoneticPr fontId="5" type="noConversion"/>
  </si>
  <si>
    <t>부록</t>
    <phoneticPr fontId="5" type="noConversion"/>
  </si>
  <si>
    <t>- 다음 -</t>
    <phoneticPr fontId="5" type="noConversion"/>
  </si>
  <si>
    <t>Indication</t>
    <phoneticPr fontId="5" type="noConversion"/>
  </si>
  <si>
    <t>Correction</t>
    <phoneticPr fontId="5" type="noConversion"/>
  </si>
  <si>
    <t>- continue -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</si>
  <si>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</si>
  <si>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</si>
  <si>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</si>
  <si>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</si>
  <si>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</si>
  <si>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</si>
  <si>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</si>
  <si>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</si>
  <si>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</si>
  <si>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</si>
  <si>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</si>
  <si>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</si>
  <si>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</si>
  <si>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</si>
  <si>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</si>
  <si>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</si>
  <si>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</si>
  <si>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분해능단위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</si>
  <si>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</si>
  <si>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</si>
  <si>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</si>
  <si>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</si>
  <si>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</si>
  <si>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</si>
  <si>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</si>
  <si>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</si>
  <si>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</si>
  <si>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</si>
  <si>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</si>
  <si>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</si>
  <si>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</si>
  <si>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</si>
  <si>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No.</t>
    <phoneticPr fontId="5" type="noConversion"/>
  </si>
  <si>
    <t>Pressure</t>
    <phoneticPr fontId="5" type="noConversion"/>
  </si>
  <si>
    <t>측정불확도</t>
    <phoneticPr fontId="5" type="noConversion"/>
  </si>
  <si>
    <t>판정결과</t>
  </si>
  <si>
    <t>교정번호</t>
    <phoneticPr fontId="5" type="noConversion"/>
  </si>
  <si>
    <t>t</t>
    <phoneticPr fontId="69" type="noConversion"/>
  </si>
  <si>
    <t>℃</t>
    <phoneticPr fontId="69" type="noConversion"/>
  </si>
  <si>
    <t>공기밀도</t>
    <phoneticPr fontId="69" type="noConversion"/>
  </si>
  <si>
    <t>kg/㎥</t>
    <phoneticPr fontId="69" type="noConversion"/>
  </si>
  <si>
    <t>압력변형계수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</si>
  <si>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</si>
  <si>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</si>
  <si>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</si>
  <si>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</si>
  <si>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</si>
  <si>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</si>
  <si>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</si>
  <si>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</si>
  <si>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</si>
  <si>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○ Range 1</t>
    <phoneticPr fontId="5" type="noConversion"/>
  </si>
  <si>
    <t>보정값</t>
    <phoneticPr fontId="5" type="noConversion"/>
  </si>
  <si>
    <t>Pi,dn-Pi,up</t>
    <phoneticPr fontId="5" type="noConversion"/>
  </si>
  <si>
    <t>표준압력</t>
    <phoneticPr fontId="5" type="noConversion"/>
  </si>
  <si>
    <t>지시값 평균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</si>
  <si>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</si>
  <si>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t>보정값</t>
    <phoneticPr fontId="5" type="noConversion"/>
  </si>
  <si>
    <t>보정값</t>
    <phoneticPr fontId="5" type="noConversion"/>
  </si>
  <si>
    <t>표준압력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</si>
  <si>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</si>
  <si>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</si>
  <si>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</si>
  <si>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</si>
  <si>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- 다음 -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</si>
  <si>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</si>
  <si>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</si>
  <si>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</si>
  <si>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</si>
  <si>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측정불확도</t>
    <phoneticPr fontId="5" type="noConversion"/>
  </si>
  <si>
    <t>- 다음 -</t>
    <phoneticPr fontId="5" type="noConversion"/>
  </si>
  <si>
    <t>● 교정결과</t>
    <phoneticPr fontId="5" type="noConversion"/>
  </si>
  <si>
    <t>표준기</t>
    <phoneticPr fontId="5" type="noConversion"/>
  </si>
  <si>
    <t>표준압력</t>
    <phoneticPr fontId="5" type="noConversion"/>
  </si>
  <si>
    <t>지시값
평균</t>
    <phoneticPr fontId="5" type="noConversion"/>
  </si>
  <si>
    <t>측정불확도</t>
    <phoneticPr fontId="5" type="noConversion"/>
  </si>
  <si>
    <t>명목압력</t>
    <phoneticPr fontId="5" type="noConversion"/>
  </si>
  <si>
    <t>1. 교정결과</t>
    <phoneticPr fontId="5" type="noConversion"/>
  </si>
  <si>
    <t>측정점 번호</t>
    <phoneticPr fontId="5" type="noConversion"/>
  </si>
  <si>
    <t>표준압력
Pr</t>
    <phoneticPr fontId="5" type="noConversion"/>
  </si>
  <si>
    <t>Pa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</si>
  <si>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</si>
  <si>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</si>
  <si>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</si>
  <si>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</si>
  <si>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</si>
  <si>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</si>
  <si>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</si>
  <si>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</si>
  <si>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</si>
  <si>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t>표준압력
Pr</t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</si>
  <si>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</si>
  <si>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</si>
  <si>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</si>
  <si>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</si>
  <si>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</si>
  <si>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</si>
  <si>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</si>
  <si>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</si>
  <si>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</si>
  <si>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</si>
  <si>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2. 결과계산</t>
    <phoneticPr fontId="5" type="noConversion"/>
  </si>
  <si>
    <t>MPa</t>
    <phoneticPr fontId="5" type="noConversion"/>
  </si>
  <si>
    <t>자리수맞춤</t>
    <phoneticPr fontId="5" type="noConversion"/>
  </si>
  <si>
    <t>Pi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</si>
  <si>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</si>
  <si>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히스테리시스</t>
    <phoneticPr fontId="5" type="noConversion"/>
  </si>
  <si>
    <t>반복측정?</t>
    <phoneticPr fontId="5" type="noConversion"/>
  </si>
  <si>
    <t>반복도</t>
    <phoneticPr fontId="5" type="noConversion"/>
  </si>
  <si>
    <t>b'</t>
    <phoneticPr fontId="5" type="noConversion"/>
  </si>
  <si>
    <t>◆ 측정불확도 추정보고서 ◆</t>
    <phoneticPr fontId="5" type="noConversion"/>
  </si>
  <si>
    <t>○ Range 1</t>
    <phoneticPr fontId="5" type="noConversion"/>
  </si>
  <si>
    <t>k</t>
    <phoneticPr fontId="5" type="noConversion"/>
  </si>
  <si>
    <t>번호</t>
    <phoneticPr fontId="5" type="noConversion"/>
  </si>
  <si>
    <t>■ 반복측정 결과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</si>
  <si>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</si>
  <si>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</si>
  <si>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</si>
  <si>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</si>
  <si>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■ 수학적 모델</t>
    <phoneticPr fontId="5" type="noConversion"/>
  </si>
  <si>
    <t>c</t>
    <phoneticPr fontId="5" type="noConversion"/>
  </si>
  <si>
    <t>■ 합성표준불확도 관계식</t>
    <phoneticPr fontId="5" type="noConversion"/>
  </si>
  <si>
    <t>※ 감도계수</t>
    <phoneticPr fontId="5" type="noConversion"/>
  </si>
  <si>
    <t>측정점 번호</t>
    <phoneticPr fontId="5" type="noConversion"/>
  </si>
  <si>
    <t>평균값</t>
    <phoneticPr fontId="5" type="noConversion"/>
  </si>
  <si>
    <t>보정값</t>
    <phoneticPr fontId="5" type="noConversion"/>
  </si>
  <si>
    <t>변화구간 (반복성)</t>
    <phoneticPr fontId="5" type="noConversion"/>
  </si>
  <si>
    <t>변화구간 (반복성)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</si>
  <si>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</si>
  <si>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</si>
  <si>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</si>
  <si>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표준불확도</t>
    <phoneticPr fontId="5" type="noConversion"/>
  </si>
  <si>
    <t>표준불확도</t>
    <phoneticPr fontId="5" type="noConversion"/>
  </si>
  <si>
    <t>확률분포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</si>
  <si>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</si>
  <si>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</si>
  <si>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</si>
  <si>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</si>
  <si>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</si>
  <si>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</si>
  <si>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</si>
  <si>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</si>
  <si>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A</t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</si>
  <si>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</si>
  <si>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</si>
  <si>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</si>
  <si>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</si>
  <si>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</si>
  <si>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</si>
  <si>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</si>
  <si>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∞</t>
    <phoneticPr fontId="5" type="noConversion"/>
  </si>
  <si>
    <t>F</t>
    <phoneticPr fontId="5" type="noConversion"/>
  </si>
  <si>
    <t>G</t>
    <phoneticPr fontId="5" type="noConversion"/>
  </si>
  <si>
    <t>-</t>
    <phoneticPr fontId="5" type="noConversion"/>
  </si>
  <si>
    <t>■ 표준불확도 성분의 계산</t>
    <phoneticPr fontId="5" type="noConversion"/>
  </si>
  <si>
    <t>A1. 추정값 :</t>
    <phoneticPr fontId="5" type="noConversion"/>
  </si>
  <si>
    <t>※ 분동식 압력계 사용시</t>
    <phoneticPr fontId="5" type="noConversion"/>
  </si>
  <si>
    <t>※ 아래의 공식에 의해 구해진 표준압력값은</t>
    <phoneticPr fontId="5" type="noConversion"/>
  </si>
  <si>
    <t>※ 압력교정기 사용시</t>
    <phoneticPr fontId="5" type="noConversion"/>
  </si>
  <si>
    <t>=</t>
    <phoneticPr fontId="5" type="noConversion"/>
  </si>
  <si>
    <t>Y</t>
    <phoneticPr fontId="5" type="noConversion"/>
  </si>
  <si>
    <t>표준압력</t>
    <phoneticPr fontId="5" type="noConversion"/>
  </si>
  <si>
    <t>a</t>
    <phoneticPr fontId="5" type="noConversion"/>
  </si>
  <si>
    <t>=</t>
    <phoneticPr fontId="5" type="noConversion"/>
  </si>
  <si>
    <t>b</t>
    <phoneticPr fontId="5" type="noConversion"/>
  </si>
  <si>
    <t>X</t>
    <phoneticPr fontId="5" type="noConversion"/>
  </si>
  <si>
    <t>표준기 지시값</t>
    <phoneticPr fontId="5" type="noConversion"/>
  </si>
  <si>
    <t>A2. 표준불확도 :</t>
    <phoneticPr fontId="5" type="noConversion"/>
  </si>
  <si>
    <t>×</t>
    <phoneticPr fontId="5" type="noConversion"/>
  </si>
  <si>
    <t>=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</si>
  <si>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</si>
  <si>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</si>
  <si>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</si>
  <si>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1 ×</t>
    <phoneticPr fontId="5" type="noConversion"/>
  </si>
  <si>
    <t>=</t>
    <phoneticPr fontId="5" type="noConversion"/>
  </si>
  <si>
    <t>A6. 자유도 :</t>
    <phoneticPr fontId="5" type="noConversion"/>
  </si>
  <si>
    <t>B1. 추정값 :</t>
    <phoneticPr fontId="5" type="noConversion"/>
  </si>
  <si>
    <t>B2. 표준불확도 :</t>
    <phoneticPr fontId="5" type="noConversion"/>
  </si>
  <si>
    <t>+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</si>
  <si>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</si>
  <si>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</si>
  <si>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</si>
  <si>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t>B6. 자유도 :</t>
    <phoneticPr fontId="5" type="noConversion"/>
  </si>
  <si>
    <t>C1. 추정값 :</t>
    <phoneticPr fontId="5" type="noConversion"/>
  </si>
  <si>
    <t>C2. 표준불확도 :</t>
    <phoneticPr fontId="5" type="noConversion"/>
  </si>
  <si>
    <t>C3. 확률분포 :</t>
    <phoneticPr fontId="5" type="noConversion"/>
  </si>
  <si>
    <t>C4. 감도계수 :</t>
    <phoneticPr fontId="5" type="noConversion"/>
  </si>
  <si>
    <t>C5. 불확도 기여량 :</t>
    <phoneticPr fontId="5" type="noConversion"/>
  </si>
  <si>
    <t>C6. 자유도 :</t>
    <phoneticPr fontId="5" type="noConversion"/>
  </si>
  <si>
    <t>D1. 추정값 :</t>
    <phoneticPr fontId="5" type="noConversion"/>
  </si>
  <si>
    <t>D2. 표준불확도 :</t>
    <phoneticPr fontId="5" type="noConversion"/>
  </si>
  <si>
    <t>D3. 확률분포 :</t>
    <phoneticPr fontId="5" type="noConversion"/>
  </si>
  <si>
    <t>D4. 감도계수 :</t>
    <phoneticPr fontId="5" type="noConversion"/>
  </si>
  <si>
    <t>D6. 자유도 :</t>
    <phoneticPr fontId="5" type="noConversion"/>
  </si>
  <si>
    <t>E1. 추정값 :</t>
    <phoneticPr fontId="5" type="noConversion"/>
  </si>
  <si>
    <t>E2. 표준불확도 :</t>
    <phoneticPr fontId="5" type="noConversion"/>
  </si>
  <si>
    <t>결정되며 영점에 의해 보정된 값들로부터 구한다.</t>
    <phoneticPr fontId="5" type="noConversion"/>
  </si>
  <si>
    <t>※ 가압측정에서의 반복성</t>
    <phoneticPr fontId="5" type="noConversion"/>
  </si>
  <si>
    <t>※ 감압측정에서의 반복성</t>
    <phoneticPr fontId="5" type="noConversion"/>
  </si>
  <si>
    <t>=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</si>
  <si>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</si>
  <si>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</si>
  <si>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</si>
  <si>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E6. 자유도 :</t>
    <phoneticPr fontId="5" type="noConversion"/>
  </si>
  <si>
    <t>F1. 추정값 :</t>
    <phoneticPr fontId="5" type="noConversion"/>
  </si>
  <si>
    <t>F2. 표준불확도 :</t>
    <phoneticPr fontId="5" type="noConversion"/>
  </si>
  <si>
    <t>※ 히스테리시스는 가압과 감압시에 측정되는 지시값의 출력차로부터 결정된다.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</si>
  <si>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</si>
  <si>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</si>
  <si>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</si>
  <si>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F6. 자유도 :</t>
    <phoneticPr fontId="5" type="noConversion"/>
  </si>
  <si>
    <t>■ 합성표준불확도 계산</t>
    <phoneticPr fontId="5" type="noConversion"/>
  </si>
  <si>
    <t>2 ×</t>
    <phoneticPr fontId="5" type="noConversion"/>
  </si>
  <si>
    <t>≒</t>
    <phoneticPr fontId="5" type="noConversion"/>
  </si>
  <si>
    <t>○ Range 2</t>
    <phoneticPr fontId="5" type="noConversion"/>
  </si>
  <si>
    <t>■ 측정기본정보</t>
    <phoneticPr fontId="5" type="noConversion"/>
  </si>
  <si>
    <t>최대용량</t>
    <phoneticPr fontId="5" type="noConversion"/>
  </si>
  <si>
    <t>분해능</t>
    <phoneticPr fontId="5" type="noConversion"/>
  </si>
  <si>
    <t>단위</t>
    <phoneticPr fontId="5" type="noConversion"/>
  </si>
  <si>
    <t>영점오차</t>
    <phoneticPr fontId="5" type="noConversion"/>
  </si>
  <si>
    <t>히스테리시스</t>
    <phoneticPr fontId="5" type="noConversion"/>
  </si>
  <si>
    <t>k</t>
    <phoneticPr fontId="5" type="noConversion"/>
  </si>
  <si>
    <t>번호</t>
    <phoneticPr fontId="5" type="noConversion"/>
  </si>
  <si>
    <t>감도계수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</si>
  <si>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</si>
  <si>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A</t>
    <phoneticPr fontId="5" type="noConversion"/>
  </si>
  <si>
    <t>D</t>
    <phoneticPr fontId="5" type="noConversion"/>
  </si>
  <si>
    <t>직사각형</t>
    <phoneticPr fontId="5" type="noConversion"/>
  </si>
  <si>
    <t>E</t>
    <phoneticPr fontId="5" type="noConversion"/>
  </si>
  <si>
    <t>F</t>
    <phoneticPr fontId="5" type="noConversion"/>
  </si>
  <si>
    <t>○ Range 3</t>
    <phoneticPr fontId="5" type="noConversion"/>
  </si>
  <si>
    <t>추정값</t>
    <phoneticPr fontId="5" type="noConversion"/>
  </si>
  <si>
    <t>표준불확도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</si>
  <si>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</si>
  <si>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</si>
  <si>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○ Range 4</t>
    <phoneticPr fontId="5" type="noConversion"/>
  </si>
  <si>
    <t>측정점 번호</t>
    <phoneticPr fontId="5" type="noConversion"/>
  </si>
  <si>
    <t>1회</t>
    <phoneticPr fontId="5" type="noConversion"/>
  </si>
  <si>
    <t>3회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</si>
  <si>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</si>
  <si>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</si>
  <si>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</si>
  <si>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</si>
  <si>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</si>
  <si>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</si>
  <si>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표준불확도</t>
    <phoneticPr fontId="5" type="noConversion"/>
  </si>
  <si>
    <t>불확도 기여량</t>
    <phoneticPr fontId="5" type="noConversion"/>
  </si>
  <si>
    <t>자유도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</si>
  <si>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</si>
  <si>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</si>
  <si>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</si>
  <si>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</si>
  <si>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</si>
  <si>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-</t>
    <phoneticPr fontId="5" type="noConversion"/>
  </si>
  <si>
    <t>≒</t>
    <phoneticPr fontId="5" type="noConversion"/>
  </si>
  <si>
    <t>STANDARD CALIBRATION DATA (Dead Weight Set)</t>
    <phoneticPr fontId="5" type="noConversion"/>
  </si>
  <si>
    <t>STANDARD CALIBRATION DATA (Dead Weight Uncertainty)</t>
    <phoneticPr fontId="5" type="noConversion"/>
  </si>
  <si>
    <t>확장불확도</t>
    <phoneticPr fontId="5" type="noConversion"/>
  </si>
  <si>
    <t>확장불확도</t>
    <phoneticPr fontId="5" type="noConversion"/>
  </si>
  <si>
    <t>단위</t>
    <phoneticPr fontId="5" type="noConversion"/>
  </si>
  <si>
    <t>단위</t>
    <phoneticPr fontId="5" type="noConversion"/>
  </si>
  <si>
    <t>hPa</t>
    <phoneticPr fontId="69" type="noConversion"/>
  </si>
  <si>
    <t>대기온도</t>
    <phoneticPr fontId="69" type="noConversion"/>
  </si>
  <si>
    <t>상대습도</t>
    <phoneticPr fontId="69" type="noConversion"/>
  </si>
  <si>
    <t>H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</si>
  <si>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</rPr>
      <t>a</t>
    </r>
    <phoneticPr fontId="69" type="noConversion"/>
  </si>
  <si>
    <t>STANDARD CALIBRATION DATA</t>
    <phoneticPr fontId="5" type="noConversion"/>
  </si>
  <si>
    <t>STANDARD CALIBRATION DATA</t>
    <phoneticPr fontId="5" type="noConversion"/>
  </si>
  <si>
    <t>교정점 수</t>
    <phoneticPr fontId="5" type="noConversion"/>
  </si>
  <si>
    <t>환산계수</t>
    <phoneticPr fontId="5" type="noConversion"/>
  </si>
  <si>
    <t>표준압력2
Pr</t>
  </si>
  <si>
    <t>표준압력2</t>
  </si>
  <si>
    <t>표준압력3
Pr</t>
  </si>
  <si>
    <t>표준압력3</t>
  </si>
  <si>
    <t>N.F</t>
    <phoneticPr fontId="5" type="noConversion"/>
  </si>
  <si>
    <t>사용?</t>
    <phoneticPr fontId="5" type="noConversion"/>
  </si>
  <si>
    <t>명목압력</t>
    <phoneticPr fontId="5" type="noConversion"/>
  </si>
  <si>
    <t>표준압력4
Pr</t>
  </si>
  <si>
    <t>표준압력4</t>
  </si>
  <si>
    <t>○ Range 1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</si>
  <si>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공기밀도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</si>
  <si>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대기압</t>
    <phoneticPr fontId="69" type="noConversion"/>
  </si>
  <si>
    <t>P</t>
    <phoneticPr fontId="69" type="noConversion"/>
  </si>
  <si>
    <t>기준온도</t>
    <phoneticPr fontId="5" type="noConversion"/>
  </si>
  <si>
    <t>% R.H.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</si>
  <si>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</si>
  <si>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분모항</t>
    <phoneticPr fontId="5" type="noConversion"/>
  </si>
  <si>
    <t>발생압력</t>
    <phoneticPr fontId="5" type="noConversion"/>
  </si>
  <si>
    <t>보정항</t>
    <phoneticPr fontId="5" type="noConversion"/>
  </si>
  <si>
    <t>표준압력</t>
    <phoneticPr fontId="5" type="noConversion"/>
  </si>
  <si>
    <t>분동합 (kg)</t>
    <phoneticPr fontId="5" type="noConversion"/>
  </si>
  <si>
    <t>중력가속도</t>
    <phoneticPr fontId="5" type="noConversion"/>
  </si>
  <si>
    <t>공기밀도</t>
    <phoneticPr fontId="5" type="noConversion"/>
  </si>
  <si>
    <t>분동밀도</t>
    <phoneticPr fontId="5" type="noConversion"/>
  </si>
  <si>
    <t>Tilt Angle</t>
    <phoneticPr fontId="5" type="noConversion"/>
  </si>
  <si>
    <t>표면장력</t>
    <phoneticPr fontId="5" type="noConversion"/>
  </si>
  <si>
    <t>피스톤원둘레</t>
    <phoneticPr fontId="5" type="noConversion"/>
  </si>
  <si>
    <t>[ 힘 ]</t>
    <phoneticPr fontId="5" type="noConversion"/>
  </si>
  <si>
    <t>유효단면적</t>
    <phoneticPr fontId="5" type="noConversion"/>
  </si>
  <si>
    <t>압력변형계수</t>
    <phoneticPr fontId="5" type="noConversion"/>
  </si>
  <si>
    <t>P/C열팽창
계수합</t>
    <phoneticPr fontId="5" type="noConversion"/>
  </si>
  <si>
    <t>온도차</t>
    <phoneticPr fontId="5" type="noConversion"/>
  </si>
  <si>
    <t>[ 단면적 ]</t>
    <phoneticPr fontId="5" type="noConversion"/>
  </si>
  <si>
    <t>유체밀도</t>
    <phoneticPr fontId="5" type="noConversion"/>
  </si>
  <si>
    <t>높이차</t>
    <phoneticPr fontId="5" type="noConversion"/>
  </si>
  <si>
    <t>[ 수두보정 ]</t>
    <phoneticPr fontId="5" type="noConversion"/>
  </si>
  <si>
    <t>[ 표준압력 ]</t>
    <phoneticPr fontId="5" type="noConversion"/>
  </si>
  <si>
    <t>a</t>
    <phoneticPr fontId="5" type="noConversion"/>
  </si>
  <si>
    <t>b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</si>
  <si>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분동식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압력계</t>
    </r>
    <r>
      <rPr>
        <b/>
        <sz val="10"/>
        <rFont val="Tahoma"/>
        <family val="2"/>
      </rPr>
      <t xml:space="preserve"> BMC 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총괄표</t>
    </r>
    <phoneticPr fontId="5" type="noConversion"/>
  </si>
  <si>
    <t>항목</t>
    <phoneticPr fontId="69" type="noConversion"/>
  </si>
  <si>
    <t>기호</t>
    <phoneticPr fontId="69" type="noConversion"/>
  </si>
  <si>
    <t>값</t>
    <phoneticPr fontId="69" type="noConversion"/>
  </si>
  <si>
    <t>Unit</t>
    <phoneticPr fontId="69" type="noConversion"/>
  </si>
  <si>
    <t>요인</t>
    <phoneticPr fontId="69" type="noConversion"/>
  </si>
  <si>
    <t>나눔수</t>
    <phoneticPr fontId="69" type="noConversion"/>
  </si>
  <si>
    <t>표준불확도</t>
    <phoneticPr fontId="69" type="noConversion"/>
  </si>
  <si>
    <t>감도계수</t>
    <phoneticPr fontId="69" type="noConversion"/>
  </si>
  <si>
    <t>상대불확도 기여량</t>
    <phoneticPr fontId="69" type="noConversion"/>
  </si>
  <si>
    <t>신뢰도</t>
    <phoneticPr fontId="69" type="noConversion"/>
  </si>
  <si>
    <t>자유도</t>
    <phoneticPr fontId="69" type="noConversion"/>
  </si>
  <si>
    <r>
      <t>u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r>
      <rPr>
        <b/>
        <vertAlign val="super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/</t>
    </r>
    <r>
      <rPr>
        <b/>
        <i/>
        <sz val="10"/>
        <color theme="0"/>
        <rFont val="맑은 고딕"/>
        <family val="3"/>
        <charset val="129"/>
        <scheme val="minor"/>
      </rPr>
      <t>ν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phoneticPr fontId="69" type="noConversion"/>
  </si>
  <si>
    <t>P/C 유효단면적</t>
    <phoneticPr fontId="69" type="noConversion"/>
  </si>
  <si>
    <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</si>
  <si>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㎡</t>
    <phoneticPr fontId="69" type="noConversion"/>
  </si>
  <si>
    <t>U</t>
    <phoneticPr fontId="69" type="noConversion"/>
  </si>
  <si>
    <t>k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</si>
  <si>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</si>
  <si>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/㎡</t>
    <phoneticPr fontId="69" type="noConversion"/>
  </si>
  <si>
    <t>P/C 온도</t>
    <phoneticPr fontId="69" type="noConversion"/>
  </si>
  <si>
    <r>
      <t>T - T</t>
    </r>
    <r>
      <rPr>
        <i/>
        <vertAlign val="subscript"/>
        <sz val="10"/>
        <color theme="1"/>
        <rFont val="맑은 고딕"/>
        <family val="3"/>
        <charset val="129"/>
        <scheme val="minor"/>
      </rPr>
      <t>r</t>
    </r>
    <phoneticPr fontId="69" type="noConversion"/>
  </si>
  <si>
    <t>℃</t>
    <phoneticPr fontId="69" type="noConversion"/>
  </si>
  <si>
    <t>온도변화</t>
    <phoneticPr fontId="69" type="noConversion"/>
  </si>
  <si>
    <t>√3</t>
    <phoneticPr fontId="69" type="noConversion"/>
  </si>
  <si>
    <r>
      <t>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p</t>
    </r>
    <r>
      <rPr>
        <i/>
        <sz val="10"/>
        <color theme="1"/>
        <rFont val="맑은 고딕"/>
        <family val="3"/>
        <charset val="129"/>
        <scheme val="minor"/>
      </rPr>
      <t xml:space="preserve"> + 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c</t>
    </r>
    <phoneticPr fontId="69" type="noConversion"/>
  </si>
  <si>
    <t>/℃</t>
    <phoneticPr fontId="69" type="noConversion"/>
  </si>
  <si>
    <t>P/C 열팽창계수</t>
    <phoneticPr fontId="69" type="noConversion"/>
  </si>
  <si>
    <t>중력가속도</t>
    <phoneticPr fontId="69" type="noConversion"/>
  </si>
  <si>
    <t>g</t>
    <phoneticPr fontId="69" type="noConversion"/>
  </si>
  <si>
    <r>
      <t>m/s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</si>
  <si>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g</t>
    </r>
    <phoneticPr fontId="69" type="noConversion"/>
  </si>
  <si>
    <r>
      <t>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맑은 고딕"/>
        <family val="3"/>
        <charset val="129"/>
        <scheme val="minor"/>
      </rPr>
      <t>/m</t>
    </r>
    <phoneticPr fontId="69" type="noConversion"/>
  </si>
  <si>
    <t>P/C 수직성</t>
    <phoneticPr fontId="69" type="noConversion"/>
  </si>
  <si>
    <t>θ</t>
    <phoneticPr fontId="69" type="noConversion"/>
  </si>
  <si>
    <t>min</t>
    <phoneticPr fontId="69" type="noConversion"/>
  </si>
  <si>
    <t>radian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</si>
  <si>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tan</t>
    </r>
    <r>
      <rPr>
        <i/>
        <sz val="10"/>
        <color theme="1"/>
        <rFont val="맑은 고딕"/>
        <family val="3"/>
        <charset val="129"/>
        <scheme val="minor"/>
      </rPr>
      <t>θ</t>
    </r>
    <phoneticPr fontId="69" type="noConversion"/>
  </si>
  <si>
    <t>재현성</t>
    <phoneticPr fontId="69" type="noConversion"/>
  </si>
  <si>
    <t>R</t>
    <phoneticPr fontId="69" type="noConversion"/>
  </si>
  <si>
    <t>ppm</t>
    <phoneticPr fontId="69" type="noConversion"/>
  </si>
  <si>
    <t>명목압력</t>
    <phoneticPr fontId="69" type="noConversion"/>
  </si>
  <si>
    <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</si>
  <si>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Pa</t>
    <phoneticPr fontId="69" type="noConversion"/>
  </si>
  <si>
    <t>50ppm</t>
    <phoneticPr fontId="69" type="noConversion"/>
  </si>
  <si>
    <t>λ</t>
    <phoneticPr fontId="69" type="noConversion"/>
  </si>
  <si>
    <t>/Pa</t>
    <phoneticPr fontId="69" type="noConversion"/>
  </si>
  <si>
    <t>압력변형계수</t>
    <phoneticPr fontId="69" type="noConversion"/>
  </si>
  <si>
    <t>공기밀도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</si>
  <si>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phoneticPr fontId="69" type="noConversion"/>
  </si>
  <si>
    <t>kg/㎥</t>
    <phoneticPr fontId="69" type="noConversion"/>
  </si>
  <si>
    <t>0.05 kg/㎥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</si>
  <si>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</si>
  <si>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㎥/kg</t>
    <phoneticPr fontId="69" type="noConversion"/>
  </si>
  <si>
    <t>분동</t>
    <phoneticPr fontId="69" type="noConversion"/>
  </si>
  <si>
    <t>M</t>
    <phoneticPr fontId="69" type="noConversion"/>
  </si>
  <si>
    <t>kg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</si>
  <si>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</si>
  <si>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/kg</t>
    <phoneticPr fontId="69" type="noConversion"/>
  </si>
  <si>
    <t>분동밀도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</si>
  <si>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</si>
  <si>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</si>
  <si>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유체밀도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</si>
  <si>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</si>
  <si>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h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</si>
  <si>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수두높이</t>
    <phoneticPr fontId="69" type="noConversion"/>
  </si>
  <si>
    <t>h</t>
    <phoneticPr fontId="69" type="noConversion"/>
  </si>
  <si>
    <t>m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</si>
  <si>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</si>
  <si>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</si>
  <si>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</si>
  <si>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</si>
  <si>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r>
      <t>γg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</si>
  <si>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표면장력</t>
    <phoneticPr fontId="69" type="noConversion"/>
  </si>
  <si>
    <t>γ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</si>
  <si>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</si>
  <si>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</si>
  <si>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</si>
  <si>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</si>
  <si>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</si>
  <si>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</si>
  <si>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측정불확도</t>
    <phoneticPr fontId="69" type="noConversion"/>
  </si>
  <si>
    <t>% of Reading</t>
    <phoneticPr fontId="69" type="noConversion"/>
  </si>
  <si>
    <t>○ Range 2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</si>
  <si>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</si>
  <si>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○ Range 3</t>
    <phoneticPr fontId="5" type="noConversion"/>
  </si>
  <si>
    <t>m</t>
    <phoneticPr fontId="69" type="noConversion"/>
  </si>
  <si>
    <t>√3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</si>
  <si>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</si>
  <si>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</si>
  <si>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</si>
  <si>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</si>
  <si>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t>표면장력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</si>
  <si>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</si>
  <si>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</si>
  <si>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</si>
  <si>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</si>
  <si>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</si>
  <si>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</si>
  <si>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k</t>
    <phoneticPr fontId="69" type="noConversion"/>
  </si>
  <si>
    <t>% of Reading</t>
    <phoneticPr fontId="69" type="noConversion"/>
  </si>
  <si>
    <t>○ Range 4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</si>
  <si>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</si>
  <si>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분모항</t>
    <phoneticPr fontId="5" type="noConversion"/>
  </si>
  <si>
    <t>발생압력</t>
    <phoneticPr fontId="5" type="noConversion"/>
  </si>
  <si>
    <t>표준압력</t>
    <phoneticPr fontId="5" type="noConversion"/>
  </si>
  <si>
    <t>감압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</si>
  <si>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</si>
  <si>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</si>
  <si>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CMC검토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</si>
  <si>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</si>
  <si>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</si>
  <si>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4. 기타정보</t>
    <phoneticPr fontId="5" type="noConversion"/>
  </si>
  <si>
    <t>구분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</si>
  <si>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</si>
  <si>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CALIBRATION RESULT</t>
    <phoneticPr fontId="5" type="noConversion"/>
  </si>
  <si>
    <t>kg</t>
    <phoneticPr fontId="5" type="noConversion"/>
  </si>
  <si>
    <t>압력교정기</t>
    <phoneticPr fontId="5" type="noConversion"/>
  </si>
  <si>
    <t>Coefficient 1</t>
  </si>
  <si>
    <t>Coefficient 2</t>
  </si>
  <si>
    <t>Coefficient 3</t>
  </si>
  <si>
    <t>Coefficient 4</t>
  </si>
  <si>
    <t>※ 공압 분동식 압력계 최대용량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</si>
  <si>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</si>
  <si>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측정기명</t>
    <phoneticPr fontId="5" type="noConversion"/>
  </si>
  <si>
    <t>모델</t>
    <phoneticPr fontId="5" type="noConversion"/>
  </si>
  <si>
    <t>최대용량</t>
    <phoneticPr fontId="5" type="noConversion"/>
  </si>
  <si>
    <t>유효단면적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</si>
  <si>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</si>
  <si>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등록번호</t>
    <phoneticPr fontId="5" type="noConversion"/>
  </si>
  <si>
    <t>a</t>
    <phoneticPr fontId="5" type="noConversion"/>
  </si>
  <si>
    <t>b</t>
    <phoneticPr fontId="5" type="noConversion"/>
  </si>
  <si>
    <t>단위</t>
    <phoneticPr fontId="5" type="noConversion"/>
  </si>
  <si>
    <t>최대용량</t>
    <phoneticPr fontId="5" type="noConversion"/>
  </si>
  <si>
    <t>기준온도</t>
    <phoneticPr fontId="5" type="noConversion"/>
  </si>
  <si>
    <t>등록번호</t>
    <phoneticPr fontId="5" type="noConversion"/>
  </si>
  <si>
    <t>a</t>
    <phoneticPr fontId="5" type="noConversion"/>
  </si>
  <si>
    <t>b</t>
    <phoneticPr fontId="5" type="noConversion"/>
  </si>
  <si>
    <t>단위</t>
    <phoneticPr fontId="5" type="noConversion"/>
  </si>
  <si>
    <t>분동식압력계 분자항</t>
    <phoneticPr fontId="5" type="noConversion"/>
  </si>
  <si>
    <t>표시방식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</si>
  <si>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</si>
  <si>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</si>
  <si>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</si>
  <si>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</si>
  <si>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반복성</t>
    <phoneticPr fontId="5" type="noConversion"/>
  </si>
  <si>
    <t>hPa</t>
    <phoneticPr fontId="5" type="noConversion"/>
  </si>
  <si>
    <t>가압</t>
    <phoneticPr fontId="5" type="noConversion"/>
  </si>
  <si>
    <t>2. 불확도계산</t>
    <phoneticPr fontId="5" type="noConversion"/>
  </si>
  <si>
    <t>측정점번호</t>
    <phoneticPr fontId="5" type="noConversion"/>
  </si>
  <si>
    <t>명목압력</t>
    <phoneticPr fontId="5" type="noConversion"/>
  </si>
  <si>
    <t>표준압력
Pr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</si>
  <si>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</si>
  <si>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분해능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</si>
  <si>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</si>
  <si>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</si>
  <si>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보정값</t>
    <phoneticPr fontId="5" type="noConversion"/>
  </si>
  <si>
    <t>히스테리시스</t>
    <phoneticPr fontId="5" type="noConversion"/>
  </si>
  <si>
    <t>영점</t>
    <phoneticPr fontId="5" type="noConversion"/>
  </si>
  <si>
    <t>반복도</t>
    <phoneticPr fontId="5" type="noConversion"/>
  </si>
  <si>
    <t>합성</t>
    <phoneticPr fontId="5" type="noConversion"/>
  </si>
  <si>
    <t>계산값</t>
    <phoneticPr fontId="5" type="noConversion"/>
  </si>
  <si>
    <t>CMC</t>
    <phoneticPr fontId="5" type="noConversion"/>
  </si>
  <si>
    <t>선택</t>
    <phoneticPr fontId="5" type="noConversion"/>
  </si>
  <si>
    <t>Pr-Pi</t>
    <phoneticPr fontId="5" type="noConversion"/>
  </si>
  <si>
    <t>3. 성적서용</t>
    <phoneticPr fontId="5" type="noConversion"/>
  </si>
  <si>
    <t>4. 합불판정</t>
    <phoneticPr fontId="5" type="noConversion"/>
  </si>
  <si>
    <t>측정점번호</t>
    <phoneticPr fontId="5" type="noConversion"/>
  </si>
  <si>
    <t>표준압력</t>
    <phoneticPr fontId="5" type="noConversion"/>
  </si>
  <si>
    <t>Spec</t>
    <phoneticPr fontId="5" type="noConversion"/>
  </si>
  <si>
    <t>소수점</t>
    <phoneticPr fontId="5" type="noConversion"/>
  </si>
  <si>
    <t>Number Format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</si>
  <si>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</si>
  <si>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</si>
  <si>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</si>
  <si>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</si>
  <si>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</si>
  <si>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t>지시값 평균</t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</si>
  <si>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</si>
  <si>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</si>
  <si>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</si>
  <si>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</si>
  <si>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</si>
  <si>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</si>
  <si>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명목압력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</si>
  <si>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</si>
  <si>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</si>
  <si>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</si>
  <si>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</si>
  <si>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</si>
  <si>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</si>
  <si>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</si>
  <si>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</si>
  <si>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○ Range 2</t>
    <phoneticPr fontId="5" type="noConversion"/>
  </si>
  <si>
    <t>교정점 수</t>
    <phoneticPr fontId="5" type="noConversion"/>
  </si>
  <si>
    <t>환산계수</t>
    <phoneticPr fontId="5" type="noConversion"/>
  </si>
  <si>
    <t>분해능</t>
    <phoneticPr fontId="5" type="noConversion"/>
  </si>
  <si>
    <t>N.F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</si>
  <si>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</si>
  <si>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</si>
  <si>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</si>
  <si>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</si>
  <si>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</si>
  <si>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</si>
  <si>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</si>
  <si>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</si>
  <si>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</si>
  <si>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</si>
  <si>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1회</t>
    <phoneticPr fontId="5" type="noConversion"/>
  </si>
  <si>
    <t>3회</t>
    <phoneticPr fontId="5" type="noConversion"/>
  </si>
  <si>
    <t>3회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</si>
  <si>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</si>
  <si>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</si>
  <si>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</si>
  <si>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측정점번호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</si>
  <si>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</si>
  <si>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분해능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</si>
  <si>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</si>
  <si>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</si>
  <si>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</si>
  <si>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</si>
  <si>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</si>
  <si>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히스테리시스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</si>
  <si>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</si>
  <si>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</si>
  <si>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</si>
  <si>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히스테리시스</t>
    <phoneticPr fontId="5" type="noConversion"/>
  </si>
  <si>
    <t>합성</t>
    <phoneticPr fontId="5" type="noConversion"/>
  </si>
  <si>
    <t>CMC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</si>
  <si>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</si>
  <si>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</si>
  <si>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</si>
  <si>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Pr-Pi</t>
    <phoneticPr fontId="5" type="noConversion"/>
  </si>
  <si>
    <t>Pi,dn-Pi,up</t>
    <phoneticPr fontId="5" type="noConversion"/>
  </si>
  <si>
    <t>b'</t>
    <phoneticPr fontId="5" type="noConversion"/>
  </si>
  <si>
    <t>3. 성적서용</t>
    <phoneticPr fontId="5" type="noConversion"/>
  </si>
  <si>
    <t>4. 합불판정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</si>
  <si>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</si>
  <si>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</si>
  <si>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</si>
  <si>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</si>
  <si>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</si>
  <si>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</si>
  <si>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</si>
  <si>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</si>
  <si>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</si>
  <si>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</si>
  <si>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지시값 평균</t>
    <phoneticPr fontId="5" type="noConversion"/>
  </si>
  <si>
    <t>0.000 000</t>
    <phoneticPr fontId="5" type="noConversion"/>
  </si>
  <si>
    <t>선형보정계수</t>
    <phoneticPr fontId="5" type="noConversion"/>
  </si>
  <si>
    <t>○ Range 3</t>
    <phoneticPr fontId="5" type="noConversion"/>
  </si>
  <si>
    <t>N.F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</si>
  <si>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</si>
  <si>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</si>
  <si>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</si>
  <si>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</si>
  <si>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</si>
  <si>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</si>
  <si>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</si>
  <si>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2회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</si>
  <si>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</si>
  <si>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</si>
  <si>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</si>
  <si>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</si>
  <si>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</si>
  <si>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</si>
  <si>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명목압력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</si>
  <si>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</si>
  <si>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</si>
  <si>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</si>
  <si>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</si>
  <si>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보정값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</si>
  <si>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</si>
  <si>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</si>
  <si>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</si>
  <si>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합성</t>
    <phoneticPr fontId="5" type="noConversion"/>
  </si>
  <si>
    <t>계산값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</si>
  <si>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</si>
  <si>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</si>
  <si>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</si>
  <si>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Pi,dn-Pi,up</t>
    <phoneticPr fontId="5" type="noConversion"/>
  </si>
  <si>
    <t>b'</t>
    <phoneticPr fontId="5" type="noConversion"/>
  </si>
  <si>
    <t>Spec</t>
    <phoneticPr fontId="5" type="noConversion"/>
  </si>
  <si>
    <t>소수점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</si>
  <si>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</si>
  <si>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</si>
  <si>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</si>
  <si>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</si>
  <si>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</si>
  <si>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0.000 00</t>
    <phoneticPr fontId="5" type="noConversion"/>
  </si>
  <si>
    <t>0.000 0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</si>
  <si>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</si>
  <si>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</si>
  <si>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</si>
  <si>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</si>
  <si>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○ Range 4</t>
    <phoneticPr fontId="5" type="noConversion"/>
  </si>
  <si>
    <t>교정점 수</t>
    <phoneticPr fontId="5" type="noConversion"/>
  </si>
  <si>
    <t>N.F</t>
    <phoneticPr fontId="5" type="noConversion"/>
  </si>
  <si>
    <t>표시방식</t>
    <phoneticPr fontId="5" type="noConversion"/>
  </si>
  <si>
    <t>2. 결과계산</t>
    <phoneticPr fontId="5" type="noConversion"/>
  </si>
  <si>
    <t>반복측정?</t>
    <phoneticPr fontId="5" type="noConversion"/>
  </si>
  <si>
    <t>반복성</t>
    <phoneticPr fontId="5" type="noConversion"/>
  </si>
  <si>
    <t>측정점번호</t>
    <phoneticPr fontId="5" type="noConversion"/>
  </si>
  <si>
    <t>명목압력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</si>
  <si>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</si>
  <si>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</si>
  <si>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</si>
  <si>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</si>
  <si>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</si>
  <si>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히스테리시스</t>
    <phoneticPr fontId="5" type="noConversion"/>
  </si>
  <si>
    <t>자리수맞춤</t>
    <phoneticPr fontId="5" type="noConversion"/>
  </si>
  <si>
    <t>Pr-Pi</t>
    <phoneticPr fontId="5" type="noConversion"/>
  </si>
  <si>
    <t>Number</t>
    <phoneticPr fontId="5" type="noConversion"/>
  </si>
  <si>
    <t>0.000 000 0</t>
    <phoneticPr fontId="5" type="noConversion"/>
  </si>
  <si>
    <t>0.000</t>
    <phoneticPr fontId="5" type="noConversion"/>
  </si>
  <si>
    <t>4. 기타정보</t>
    <phoneticPr fontId="5" type="noConversion"/>
  </si>
  <si>
    <t>a</t>
    <phoneticPr fontId="69" type="noConversion"/>
  </si>
  <si>
    <t>b</t>
    <phoneticPr fontId="69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</si>
  <si>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5" type="noConversion"/>
  </si>
  <si>
    <t>측정점수</t>
    <phoneticPr fontId="5" type="noConversion"/>
  </si>
  <si>
    <t>추가측정점수</t>
    <phoneticPr fontId="5" type="noConversion"/>
  </si>
  <si>
    <t>Range 1</t>
    <phoneticPr fontId="5" type="noConversion"/>
  </si>
  <si>
    <t>Range 2</t>
    <phoneticPr fontId="5" type="noConversion"/>
  </si>
  <si>
    <t>Range 3</t>
    <phoneticPr fontId="5" type="noConversion"/>
  </si>
  <si>
    <t>Range 4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</si>
  <si>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</si>
  <si>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</si>
  <si>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교정대상기기(압력계) 지시값</t>
  </si>
  <si>
    <t>교정대상기기(압력계) 지시값</t>
    <phoneticPr fontId="5" type="noConversion"/>
  </si>
  <si>
    <t>교정대상기기(압력계) 지시값 (단위환산)</t>
  </si>
  <si>
    <t>교정대상기기(압력계) 지시값 (단위환산)</t>
    <phoneticPr fontId="5" type="noConversion"/>
  </si>
  <si>
    <t>교정대상기기(압력계) 지시값 (pi)</t>
  </si>
  <si>
    <t>교정대상기기(압력계) 지시값 (pi)</t>
    <phoneticPr fontId="5" type="noConversion"/>
  </si>
  <si>
    <t>교정대상기기(압력계) 지시값 (영점보정)</t>
  </si>
  <si>
    <t>교정대상기기(압력계) 지시값 (영점보정)</t>
    <phoneticPr fontId="5" type="noConversion"/>
  </si>
  <si>
    <t>교정대상기기(압력계) 특성</t>
  </si>
  <si>
    <t>교정대상기기(압력계) 특성</t>
    <phoneticPr fontId="5" type="noConversion"/>
  </si>
  <si>
    <t>교정대상기기(압력계) 불확도인자 표준불확도 (k=1)</t>
  </si>
  <si>
    <t>교정대상기기(압력계) 불확도인자 표준불확도 (k=1)</t>
    <phoneticPr fontId="5" type="noConversion"/>
  </si>
  <si>
    <t>5%rule?</t>
    <phoneticPr fontId="5" type="noConversion"/>
  </si>
  <si>
    <t>세부분류번호</t>
    <phoneticPr fontId="5" type="noConversion"/>
  </si>
  <si>
    <t>20406-0</t>
    <phoneticPr fontId="5" type="noConversion"/>
  </si>
  <si>
    <t>20408-0</t>
    <phoneticPr fontId="5" type="noConversion"/>
  </si>
  <si>
    <t>20409-0</t>
    <phoneticPr fontId="5" type="noConversion"/>
  </si>
  <si>
    <t>20411-1</t>
    <phoneticPr fontId="5" type="noConversion"/>
  </si>
  <si>
    <t>20411-4</t>
    <phoneticPr fontId="5" type="noConversion"/>
  </si>
  <si>
    <t>20413-0</t>
    <phoneticPr fontId="5" type="noConversion"/>
  </si>
  <si>
    <t>측정기명</t>
    <phoneticPr fontId="5" type="noConversion"/>
  </si>
  <si>
    <t>절대압계</t>
    <phoneticPr fontId="5" type="noConversion"/>
  </si>
  <si>
    <t>연성 압력계</t>
    <phoneticPr fontId="5" type="noConversion"/>
  </si>
  <si>
    <t>차압계</t>
    <phoneticPr fontId="5" type="noConversion"/>
  </si>
  <si>
    <t>게이지압용 압력계</t>
    <phoneticPr fontId="5" type="noConversion"/>
  </si>
  <si>
    <t>압력 기록계</t>
    <phoneticPr fontId="5" type="noConversion"/>
  </si>
  <si>
    <t>다이얼형 진공계</t>
    <phoneticPr fontId="5" type="noConversion"/>
  </si>
  <si>
    <t>영문명</t>
    <phoneticPr fontId="5" type="noConversion"/>
  </si>
  <si>
    <t>Absolute Pressure Gauge</t>
    <phoneticPr fontId="5" type="noConversion"/>
  </si>
  <si>
    <t>Compound Pressure Gauge</t>
    <phoneticPr fontId="5" type="noConversion"/>
  </si>
  <si>
    <t>Differential Pressure Gauge</t>
    <phoneticPr fontId="5" type="noConversion"/>
  </si>
  <si>
    <t>Pressure Gauge</t>
    <phoneticPr fontId="5" type="noConversion"/>
  </si>
  <si>
    <t>Pressure Recorder</t>
    <phoneticPr fontId="5" type="noConversion"/>
  </si>
  <si>
    <t>Vacuum Gauge</t>
    <phoneticPr fontId="5" type="noConversion"/>
  </si>
  <si>
    <r>
      <t>,p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</si>
  <si>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, p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</si>
  <si>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절대압계</t>
    <phoneticPr fontId="5" type="noConversion"/>
  </si>
  <si>
    <t>조건2</t>
    <phoneticPr fontId="5" type="noConversion"/>
  </si>
  <si>
    <t>다이얼</t>
    <phoneticPr fontId="5" type="noConversion"/>
  </si>
  <si>
    <t>디지털</t>
    <phoneticPr fontId="5" type="noConversion"/>
  </si>
  <si>
    <t>기압계</t>
    <phoneticPr fontId="5" type="noConversion"/>
  </si>
  <si>
    <t>압력 기록계</t>
    <phoneticPr fontId="5" type="noConversion"/>
  </si>
  <si>
    <t>기본수수료</t>
    <phoneticPr fontId="5" type="noConversion"/>
  </si>
  <si>
    <t>추가수수료</t>
    <phoneticPr fontId="5" type="noConversion"/>
  </si>
  <si>
    <t>표준, 종합교정시 실비</t>
    <phoneticPr fontId="5" type="noConversion"/>
  </si>
  <si>
    <t>20408-0</t>
    <phoneticPr fontId="5" type="noConversion"/>
  </si>
  <si>
    <t>다이얼</t>
    <phoneticPr fontId="5" type="noConversion"/>
  </si>
  <si>
    <t>20409-0</t>
    <phoneticPr fontId="5" type="noConversion"/>
  </si>
  <si>
    <t>기본수수료</t>
    <phoneticPr fontId="5" type="noConversion"/>
  </si>
  <si>
    <t>합계</t>
    <phoneticPr fontId="5" type="noConversion"/>
  </si>
  <si>
    <t>항목</t>
    <phoneticPr fontId="5" type="noConversion"/>
  </si>
  <si>
    <t>교정여부</t>
    <phoneticPr fontId="5" type="noConversion"/>
  </si>
  <si>
    <t>최대용량 (MPa)</t>
    <phoneticPr fontId="5" type="noConversion"/>
  </si>
  <si>
    <t>소계</t>
    <phoneticPr fontId="5" type="noConversion"/>
  </si>
  <si>
    <t>※ 교정점 16 Point(가압, 감압 교정+반복측정) 를 1 Range로 간주하였음.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</si>
  <si>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</si>
  <si>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20411-1</t>
    <phoneticPr fontId="5" type="noConversion"/>
  </si>
  <si>
    <t>20411-4</t>
    <phoneticPr fontId="5" type="noConversion"/>
  </si>
  <si>
    <t>20413-0</t>
    <phoneticPr fontId="5" type="noConversion"/>
  </si>
  <si>
    <t>표시방식</t>
    <phoneticPr fontId="5" type="noConversion"/>
  </si>
  <si>
    <t>조건1 (MPa)</t>
    <phoneticPr fontId="5" type="noConversion"/>
  </si>
  <si>
    <t>세부분류</t>
    <phoneticPr fontId="5" type="noConversion"/>
  </si>
  <si>
    <t>&gt;</t>
    <phoneticPr fontId="5" type="noConversion"/>
  </si>
  <si>
    <t>&lt;=</t>
    <phoneticPr fontId="5" type="noConversion"/>
  </si>
  <si>
    <t>&lt;</t>
    <phoneticPr fontId="5" type="noConversion"/>
  </si>
  <si>
    <t>&lt;</t>
    <phoneticPr fontId="5" type="noConversion"/>
  </si>
  <si>
    <t>&gt;=</t>
    <phoneticPr fontId="5" type="noConversion"/>
  </si>
  <si>
    <t>조건3</t>
    <phoneticPr fontId="5" type="noConversion"/>
  </si>
  <si>
    <t>정밀도</t>
    <phoneticPr fontId="5" type="noConversion"/>
  </si>
  <si>
    <t>&lt;</t>
    <phoneticPr fontId="5" type="noConversion"/>
  </si>
  <si>
    <t>&gt;=</t>
    <phoneticPr fontId="5" type="noConversion"/>
  </si>
  <si>
    <t>&lt;=</t>
    <phoneticPr fontId="5" type="noConversion"/>
  </si>
  <si>
    <t>Pressure Balance</t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</si>
  <si>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</si>
  <si>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</si>
  <si>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</si>
  <si>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Pressure Calibrator(+)</t>
    <phoneticPr fontId="5" type="noConversion"/>
  </si>
  <si>
    <t>Pressure Calibrator(abs)</t>
    <phoneticPr fontId="5" type="noConversion"/>
  </si>
  <si>
    <t>Pressure Calibrator(-)</t>
    <phoneticPr fontId="5" type="noConversion"/>
  </si>
  <si>
    <t>Pressure Calibrator(-)</t>
    <phoneticPr fontId="5" type="noConversion"/>
  </si>
  <si>
    <t>hPa abs.</t>
    <phoneticPr fontId="5" type="noConversion"/>
  </si>
  <si>
    <t>MPa abs.</t>
    <phoneticPr fontId="5" type="noConversion"/>
  </si>
  <si>
    <t>교정포인트를 늘려달라는 업체 요구가 증가 함에 따라, 교정점 추가분을 적용하였음.</t>
    <phoneticPr fontId="5" type="noConversion"/>
  </si>
  <si>
    <t>교정점 추가분</t>
    <phoneticPr fontId="5" type="noConversion"/>
  </si>
  <si>
    <t>Decision</t>
  </si>
  <si>
    <t>FAIL?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</si>
  <si>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</si>
  <si>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지시값 평균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</si>
  <si>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</si>
  <si>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</si>
  <si>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</si>
  <si>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</si>
  <si>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</si>
  <si>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</si>
  <si>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</si>
  <si>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</si>
  <si>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</si>
  <si>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</si>
  <si>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</si>
  <si>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■ 측정불확도</t>
    <phoneticPr fontId="5" type="noConversion"/>
  </si>
  <si>
    <t>사용중지?</t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</si>
  <si>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</si>
  <si>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</si>
  <si>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</si>
  <si>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</si>
  <si>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</si>
  <si>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</si>
  <si>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</si>
  <si>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</si>
  <si>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단위</t>
    <phoneticPr fontId="5" type="noConversion"/>
  </si>
  <si>
    <t>Pa</t>
    <phoneticPr fontId="5" type="noConversion"/>
  </si>
  <si>
    <t>hPa</t>
    <phoneticPr fontId="5" type="noConversion"/>
  </si>
  <si>
    <t>kPa abs.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</si>
  <si>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</si>
  <si>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</si>
  <si>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</si>
  <si>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</si>
  <si>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</si>
  <si>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</si>
  <si>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</si>
  <si>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</si>
  <si>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</si>
  <si>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</si>
  <si>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</si>
  <si>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</si>
  <si>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</si>
  <si>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</si>
  <si>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</si>
  <si>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</si>
  <si>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</si>
  <si>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</si>
  <si>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</si>
  <si>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hPa</t>
    <phoneticPr fontId="5" type="noConversion"/>
  </si>
  <si>
    <t>kPa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</si>
  <si>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</si>
  <si>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</si>
  <si>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</si>
  <si>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N/㎠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</si>
  <si>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</si>
  <si>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</si>
  <si>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</si>
  <si>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</si>
  <si>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단위</t>
    <phoneticPr fontId="5" type="noConversion"/>
  </si>
  <si>
    <t>hPa</t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</si>
  <si>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</si>
  <si>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</si>
  <si>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</si>
  <si>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</si>
  <si>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</si>
  <si>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Pa</t>
    <phoneticPr fontId="5" type="noConversion"/>
  </si>
  <si>
    <t>kPa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</si>
  <si>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</si>
  <si>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</si>
  <si>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</si>
  <si>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</si>
  <si>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</si>
  <si>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</si>
  <si>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</si>
  <si>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</si>
  <si>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</si>
  <si>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</si>
  <si>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</si>
  <si>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</si>
  <si>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</si>
  <si>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</si>
  <si>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atm</t>
    <phoneticPr fontId="5" type="noConversion"/>
  </si>
  <si>
    <t>hPa</t>
    <phoneticPr fontId="5" type="noConversion"/>
  </si>
  <si>
    <t>mbar</t>
    <phoneticPr fontId="5" type="noConversion"/>
  </si>
  <si>
    <t>psi</t>
    <phoneticPr fontId="5" type="noConversion"/>
  </si>
  <si>
    <t>kgf/㎠</t>
    <phoneticPr fontId="5" type="noConversion"/>
  </si>
  <si>
    <t>cmHg</t>
    <phoneticPr fontId="5" type="noConversion"/>
  </si>
  <si>
    <t>mmH2O</t>
    <phoneticPr fontId="5" type="noConversion"/>
  </si>
  <si>
    <t>cmH2O</t>
    <phoneticPr fontId="5" type="noConversion"/>
  </si>
  <si>
    <t>Pa abs.</t>
    <phoneticPr fontId="5" type="noConversion"/>
  </si>
  <si>
    <t>MPa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</si>
  <si>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</si>
  <si>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</si>
  <si>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</si>
  <si>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kgf/㎠ abs.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</si>
  <si>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</si>
  <si>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</si>
  <si>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</si>
  <si>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</si>
  <si>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</si>
  <si>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</si>
  <si>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Standard Value</t>
    <phoneticPr fontId="5" type="noConversion"/>
  </si>
  <si>
    <t>Unit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</si>
  <si>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</si>
  <si>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</si>
  <si>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</si>
  <si>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</si>
  <si>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</si>
  <si>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</si>
  <si>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</si>
  <si>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Pass
/Fail</t>
    <phoneticPr fontId="5" type="noConversion"/>
  </si>
  <si>
    <t>MEASURED VALUE (조정후)</t>
    <phoneticPr fontId="5" type="noConversion"/>
  </si>
  <si>
    <t>MEASURED VALUE (조정후)</t>
    <phoneticPr fontId="5" type="noConversion"/>
  </si>
  <si>
    <t>◆ 측정불확도 추정보고서 (조정후) ◆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</si>
  <si>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</si>
  <si>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</si>
  <si>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</si>
  <si>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</si>
  <si>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※ 신뢰수준 약 95 %,</t>
  </si>
  <si>
    <t>표시단위</t>
    <phoneticPr fontId="5" type="noConversion"/>
  </si>
  <si>
    <t>표시단위</t>
    <phoneticPr fontId="5" type="noConversion"/>
  </si>
  <si>
    <t>최소눈금</t>
    <phoneticPr fontId="5" type="noConversion"/>
  </si>
  <si>
    <t>최소눈금</t>
    <phoneticPr fontId="5" type="noConversion"/>
  </si>
  <si>
    <t>최소눈금</t>
    <phoneticPr fontId="5" type="noConversion"/>
  </si>
  <si>
    <t>U &amp; r</t>
  </si>
  <si>
    <t>HCT</t>
    <phoneticPr fontId="5" type="noConversion"/>
  </si>
  <si>
    <t>U+α</t>
    <phoneticPr fontId="5" type="noConversion"/>
  </si>
  <si>
    <t>0.000 000 00</t>
    <phoneticPr fontId="5" type="noConversion"/>
  </si>
  <si>
    <t>0.000 000 00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</si>
  <si>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</si>
  <si>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</si>
  <si>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</si>
  <si>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</t>
    <phoneticPr fontId="5" type="noConversion"/>
  </si>
  <si>
    <t>0.00</t>
    <phoneticPr fontId="5" type="noConversion"/>
  </si>
  <si>
    <t>0.0</t>
    <phoneticPr fontId="5" type="noConversion"/>
  </si>
  <si>
    <t>0.000 000 0</t>
    <phoneticPr fontId="5" type="noConversion"/>
  </si>
  <si>
    <t>0.000 000</t>
    <phoneticPr fontId="5" type="noConversion"/>
  </si>
  <si>
    <t>0.000 0</t>
    <phoneticPr fontId="5" type="noConversion"/>
  </si>
  <si>
    <t>0.000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</si>
  <si>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</si>
  <si>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</si>
  <si>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</si>
  <si>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</si>
  <si>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</si>
  <si>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</si>
  <si>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</si>
  <si>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</si>
  <si>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</si>
  <si>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</si>
  <si>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</si>
  <si>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</t>
    <phoneticPr fontId="5" type="noConversion"/>
  </si>
  <si>
    <t>0.00</t>
    <phoneticPr fontId="5" type="noConversion"/>
  </si>
  <si>
    <t>0.000 000 0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</si>
  <si>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</si>
  <si>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</si>
  <si>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</si>
  <si>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</si>
  <si>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</t>
    <phoneticPr fontId="5" type="noConversion"/>
  </si>
  <si>
    <t>0.000</t>
    <phoneticPr fontId="5" type="noConversion"/>
  </si>
  <si>
    <t>0.00</t>
    <phoneticPr fontId="5" type="noConversion"/>
  </si>
  <si>
    <t>0.000 00</t>
    <phoneticPr fontId="5" type="noConversion"/>
  </si>
  <si>
    <t>소수점 자리수</t>
    <phoneticPr fontId="5" type="noConversion"/>
  </si>
  <si>
    <t>소수점 자리수</t>
    <phoneticPr fontId="5" type="noConversion"/>
  </si>
  <si>
    <t>명목값</t>
    <phoneticPr fontId="5" type="noConversion"/>
  </si>
  <si>
    <t>단위</t>
    <phoneticPr fontId="5" type="noConversion"/>
  </si>
  <si>
    <t>환산계수</t>
    <phoneticPr fontId="5" type="noConversion"/>
  </si>
  <si>
    <t>보정값</t>
    <phoneticPr fontId="5" type="noConversion"/>
  </si>
  <si>
    <t>교정대상기기 기준면에서의 표준압력</t>
    <phoneticPr fontId="5" type="noConversion"/>
  </si>
  <si>
    <t>교정대상기기 지시값</t>
    <phoneticPr fontId="5" type="noConversion"/>
  </si>
  <si>
    <t>: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</si>
  <si>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</si>
  <si>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</si>
  <si>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</si>
  <si>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</si>
  <si>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</si>
  <si>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</si>
  <si>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vertAlign val="subscript"/>
        <sz val="10"/>
        <rFont val="Times New Roman"/>
        <family val="1"/>
      </rPr>
      <t>res</t>
    </r>
    <phoneticPr fontId="5" type="noConversion"/>
  </si>
  <si>
    <r>
      <t>u</t>
    </r>
    <r>
      <rPr>
        <vertAlign val="subscript"/>
        <sz val="10"/>
        <rFont val="Times New Roman"/>
        <family val="1"/>
      </rPr>
      <t>zero</t>
    </r>
    <phoneticPr fontId="5" type="noConversion"/>
  </si>
  <si>
    <r>
      <t>u</t>
    </r>
    <r>
      <rPr>
        <vertAlign val="subscript"/>
        <sz val="10"/>
        <rFont val="Times New Roman"/>
        <family val="1"/>
      </rPr>
      <t>rep</t>
    </r>
    <phoneticPr fontId="5" type="noConversion"/>
  </si>
  <si>
    <r>
      <t>u</t>
    </r>
    <r>
      <rPr>
        <vertAlign val="subscript"/>
        <sz val="10"/>
        <rFont val="Times New Roman"/>
        <family val="1"/>
      </rPr>
      <t>hys</t>
    </r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</si>
  <si>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</si>
  <si>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r>
      <t>1</t>
    </r>
    <r>
      <rPr>
        <b/>
        <sz val="10"/>
        <rFont val="맑은 고딕"/>
        <family val="3"/>
        <charset val="129"/>
        <scheme val="major"/>
      </rPr>
      <t>. 표준기의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</si>
  <si>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s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</si>
  <si>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i</t>
    </r>
    <phoneticPr fontId="5" type="noConversion"/>
  </si>
  <si>
    <r>
      <t>2</t>
    </r>
    <r>
      <rPr>
        <b/>
        <sz val="10"/>
        <rFont val="맑은 고딕"/>
        <family val="3"/>
        <charset val="129"/>
        <scheme val="major"/>
      </rPr>
      <t>. 교정대상기기의 표준불확도,</t>
    </r>
    <phoneticPr fontId="5" type="noConversion"/>
  </si>
  <si>
    <t>×</t>
    <phoneticPr fontId="5" type="noConversion"/>
  </si>
  <si>
    <t>|</t>
    <phoneticPr fontId="5" type="noConversion"/>
  </si>
  <si>
    <t>=</t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</si>
  <si>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s</t>
    </r>
    <phoneticPr fontId="5" type="noConversion"/>
  </si>
  <si>
    <t>=</t>
    <phoneticPr fontId="5" type="noConversion"/>
  </si>
  <si>
    <t>+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</si>
  <si>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res</t>
    </r>
    <phoneticPr fontId="5" type="noConversion"/>
  </si>
  <si>
    <r>
      <t>가</t>
    </r>
    <r>
      <rPr>
        <b/>
        <sz val="10"/>
        <rFont val="맑은 고딕"/>
        <family val="3"/>
        <charset val="129"/>
        <scheme val="major"/>
      </rPr>
      <t>) 분해능에 의한 표준불확도,</t>
    </r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</si>
  <si>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res</t>
    </r>
    <phoneticPr fontId="5" type="noConversion"/>
  </si>
  <si>
    <t>=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</si>
  <si>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zero</t>
    </r>
    <phoneticPr fontId="5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</si>
  <si>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>) 영점오차에 의한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</si>
  <si>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rep</t>
    </r>
    <phoneticPr fontId="5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</si>
  <si>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반복성에 의한 표준불확도,</t>
    </r>
    <phoneticPr fontId="5" type="noConversion"/>
  </si>
  <si>
    <r>
      <t xml:space="preserve">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</si>
  <si>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r>
      <t>※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</si>
  <si>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hys</t>
    </r>
    <phoneticPr fontId="5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</si>
  <si>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>) 히스테리시스에 의한 표준불확도,</t>
    </r>
    <phoneticPr fontId="5" type="noConversion"/>
  </si>
  <si>
    <t>◇ 신뢰수준 약 95%,</t>
    <phoneticPr fontId="5" type="noConversion"/>
  </si>
  <si>
    <t>◇ Confidence level about 95 %,</t>
    <phoneticPr fontId="5" type="noConversion"/>
  </si>
  <si>
    <t>Measurement
Uncertainty</t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</si>
  <si>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</si>
  <si>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</si>
  <si>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</si>
  <si>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</si>
  <si>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</si>
  <si>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</si>
  <si>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r>
      <t xml:space="preserve">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</si>
  <si>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t>영점오차 : 가압과 감압 측정시 영점을 읽은 값을 의미하며, 다음과 같이 계산한다.</t>
    <phoneticPr fontId="5" type="noConversion"/>
  </si>
  <si>
    <t>교정대상기기의 불확도에 영향을 주는 인자로는 분해능, 영점오차, 반복도, 히스테리시스가 있다.</t>
    <phoneticPr fontId="5" type="noConversion"/>
  </si>
  <si>
    <t>교정대상기기의 불확도에 영향을 주는 인자로는 분해능, 영점오차, 반복도, 히스테리시스가 있다.</t>
    <phoneticPr fontId="5" type="noConversion"/>
  </si>
  <si>
    <t>영점오차 : 가압과 감압 측정시 영점을 읽은 값을 의미하며, 다음과 같이 계산한다.</t>
    <phoneticPr fontId="5" type="noConversion"/>
  </si>
  <si>
    <r>
      <t>※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</si>
  <si>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</si>
  <si>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t>명목압력</t>
  </si>
  <si>
    <t>표준압력</t>
  </si>
  <si>
    <t>단위</t>
    <phoneticPr fontId="5" type="noConversion"/>
  </si>
  <si>
    <t>명목값</t>
    <phoneticPr fontId="5" type="noConversion"/>
  </si>
  <si>
    <t>환산계수</t>
    <phoneticPr fontId="5" type="noConversion"/>
  </si>
  <si>
    <t>환산계수</t>
    <phoneticPr fontId="5" type="noConversion"/>
  </si>
  <si>
    <t>명목값</t>
    <phoneticPr fontId="5" type="noConversion"/>
  </si>
  <si>
    <t>단위</t>
    <phoneticPr fontId="5" type="noConversion"/>
  </si>
  <si>
    <t>측정불확도</t>
    <phoneticPr fontId="5" type="noConversion"/>
  </si>
  <si>
    <t>측정불확도</t>
    <phoneticPr fontId="5" type="noConversion"/>
  </si>
  <si>
    <t>세부분류</t>
    <phoneticPr fontId="5" type="noConversion"/>
  </si>
  <si>
    <t>분동식</t>
    <phoneticPr fontId="5" type="noConversion"/>
  </si>
  <si>
    <t>캘리브레이터 1</t>
    <phoneticPr fontId="5" type="noConversion"/>
  </si>
  <si>
    <t>캘리브레이터 2</t>
    <phoneticPr fontId="5" type="noConversion"/>
  </si>
  <si>
    <t>계산값</t>
    <phoneticPr fontId="5" type="noConversion"/>
  </si>
  <si>
    <t>계산값</t>
    <phoneticPr fontId="5" type="noConversion"/>
  </si>
  <si>
    <t>환산계수</t>
    <phoneticPr fontId="5" type="noConversion"/>
  </si>
  <si>
    <t>세부분류</t>
    <phoneticPr fontId="5" type="noConversion"/>
  </si>
  <si>
    <t>분동식</t>
    <phoneticPr fontId="5" type="noConversion"/>
  </si>
  <si>
    <t>캘리브레이터 1</t>
    <phoneticPr fontId="5" type="noConversion"/>
  </si>
  <si>
    <t>측정불확도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</si>
  <si>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</si>
  <si>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MPa환산</t>
    <phoneticPr fontId="5" type="noConversion"/>
  </si>
  <si>
    <t>밀도식</t>
    <phoneticPr fontId="5" type="noConversion"/>
  </si>
  <si>
    <t>대기온도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</si>
  <si>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단위환산표</t>
    </r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</si>
  <si>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69" type="noConversion"/>
  </si>
  <si>
    <r>
      <rPr>
        <b/>
        <sz val="9"/>
        <rFont val="돋움"/>
        <family val="3"/>
        <charset val="129"/>
      </rPr>
      <t>자리수</t>
    </r>
    <phoneticPr fontId="69" type="noConversion"/>
  </si>
  <si>
    <t>※ 측정불확도가 상대불확도인 경우</t>
    <phoneticPr fontId="5" type="noConversion"/>
  </si>
  <si>
    <t>※ 측정불확도가 값인 경우</t>
    <phoneticPr fontId="5" type="noConversion"/>
  </si>
  <si>
    <r>
      <t xml:space="preserve">이 값을 포함인자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값으로 나누면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</si>
</sst>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.000000E+00"/>
    <numFmt numFmtId="192" formatCode="0_ "/>
    <numFmt numFmtId="193" formatCode="0.000_ "/>
    <numFmt numFmtId="194" formatCode="0.000\ 0"/>
    <numFmt numFmtId="195" formatCode="0.0_ "/>
    <numFmt numFmtId="196" formatCode="0.000000_ "/>
    <numFmt numFmtId="197" formatCode="0.00\ &quot;μm&quot;"/>
    <numFmt numFmtId="198" formatCode="0.0"/>
    <numFmt numFmtId="199" formatCode="0.000\ 000\ &quot;m/MPa&quot;"/>
    <numFmt numFmtId="200" formatCode="0.000\ 000\ &quot;m/kPa&quot;"/>
    <numFmt numFmtId="201" formatCode="0.000\ 000\ &quot;MPa&quot;"/>
    <numFmt numFmtId="202" formatCode="0.000\ &quot;μm&quot;"/>
    <numFmt numFmtId="203" formatCode="0.00\ \˝"/>
    <numFmt numFmtId="204" formatCode="#\ ###\ ###"/>
    <numFmt numFmtId="205" formatCode="#\ ##0.00"/>
    <numFmt numFmtId="206" formatCode="#\ ##0.000\ 0"/>
    <numFmt numFmtId="207" formatCode="0.000000"/>
    <numFmt numFmtId="208" formatCode="####\-##\-##"/>
    <numFmt numFmtId="209" formatCode="0\ \(&quot;가&quot;&quot;압&quot;\)"/>
    <numFmt numFmtId="210" formatCode="0\ \(&quot;감&quot;&quot;압&quot;\)"/>
    <numFmt numFmtId="211" formatCode="0.###\ ###"/>
    <numFmt numFmtId="212" formatCode="0\ &quot;MPa&quot;"/>
  </numFmts>
  <fonts count="1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</font>
    <font>
      <i/>
      <vertAlign val="subscript"/>
      <sz val="10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b/>
      <i/>
      <sz val="10"/>
      <color theme="0"/>
      <name val="맑은 고딕"/>
      <family val="3"/>
      <charset val="129"/>
      <scheme val="minor"/>
    </font>
    <font>
      <b/>
      <i/>
      <vertAlign val="subscript"/>
      <sz val="10"/>
      <color theme="0"/>
      <name val="맑은 고딕"/>
      <family val="3"/>
      <charset val="129"/>
      <scheme val="minor"/>
    </font>
    <font>
      <b/>
      <vertAlign val="superscript"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vertAlign val="subscript"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vertAlign val="subscript"/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  <font>
      <b/>
      <sz val="20"/>
      <name val="Felix Titling"/>
      <family val="5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vertAlign val="subscript"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70C0"/>
      <name val="맑은 고딕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79998168889431442"/>
        <bgColor indexed="0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42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47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70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4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7" fillId="7" borderId="7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72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102" applyNumberFormat="0" applyBorder="0" applyAlignment="0" applyProtection="0"/>
    <xf numFmtId="0" fontId="19" fillId="22" borderId="103" applyNumberFormat="0" applyAlignment="0" applyProtection="0">
      <alignment vertical="center"/>
    </xf>
    <xf numFmtId="0" fontId="4" fillId="23" borderId="101" applyNumberFormat="0" applyFont="0" applyAlignment="0" applyProtection="0">
      <alignment vertical="center"/>
    </xf>
    <xf numFmtId="0" fontId="26" fillId="0" borderId="104" applyNumberFormat="0" applyFill="0" applyAlignment="0" applyProtection="0">
      <alignment vertical="center"/>
    </xf>
    <xf numFmtId="0" fontId="27" fillId="7" borderId="103" applyNumberFormat="0" applyAlignment="0" applyProtection="0">
      <alignment vertical="center"/>
    </xf>
    <xf numFmtId="0" fontId="33" fillId="22" borderId="105" applyNumberFormat="0" applyAlignment="0" applyProtection="0">
      <alignment vertical="center"/>
    </xf>
    <xf numFmtId="0" fontId="8" fillId="0" borderId="0"/>
  </cellStyleXfs>
  <cellXfs count="792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0" fontId="64" fillId="0" borderId="0" xfId="0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0" applyNumberFormat="1" applyFont="1" applyFill="1" applyBorder="1" applyAlignment="1">
      <alignment vertical="center"/>
    </xf>
    <xf numFmtId="0" fontId="51" fillId="0" borderId="0" xfId="79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 indent="1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8" xfId="0" applyNumberFormat="1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72" fillId="0" borderId="0" xfId="0" applyFont="1" applyAlignment="1">
      <alignment horizontal="center" vertical="center"/>
    </xf>
    <xf numFmtId="0" fontId="73" fillId="0" borderId="0" xfId="0" applyFont="1">
      <alignment vertical="center"/>
    </xf>
    <xf numFmtId="0" fontId="63" fillId="0" borderId="38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63" fillId="30" borderId="38" xfId="0" applyFont="1" applyFill="1" applyBorder="1" applyAlignment="1">
      <alignment horizontal="center" vertical="center"/>
    </xf>
    <xf numFmtId="0" fontId="63" fillId="30" borderId="39" xfId="0" applyFont="1" applyFill="1" applyBorder="1" applyAlignment="1">
      <alignment horizontal="center" vertical="center"/>
    </xf>
    <xf numFmtId="0" fontId="63" fillId="30" borderId="40" xfId="0" applyFont="1" applyFill="1" applyBorder="1" applyAlignment="1">
      <alignment horizontal="center" vertical="center"/>
    </xf>
    <xf numFmtId="0" fontId="63" fillId="30" borderId="41" xfId="0" applyFont="1" applyFill="1" applyBorder="1" applyAlignment="1">
      <alignment horizontal="center" vertical="center"/>
    </xf>
    <xf numFmtId="0" fontId="63" fillId="30" borderId="42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61" fillId="27" borderId="35" xfId="81" applyFont="1" applyFill="1" applyBorder="1" applyAlignment="1">
      <alignment horizontal="center" vertical="center"/>
    </xf>
    <xf numFmtId="0" fontId="61" fillId="27" borderId="36" xfId="81" applyFont="1" applyFill="1" applyBorder="1" applyAlignment="1">
      <alignment horizontal="center" vertical="center"/>
    </xf>
    <xf numFmtId="0" fontId="61" fillId="27" borderId="37" xfId="81" applyFont="1" applyFill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43" xfId="78" applyNumberFormat="1" applyFont="1" applyFill="1" applyBorder="1" applyAlignment="1">
      <alignment horizontal="center" vertical="center"/>
    </xf>
    <xf numFmtId="0" fontId="2" fillId="0" borderId="43" xfId="78" applyNumberFormat="1" applyFont="1" applyFill="1" applyBorder="1" applyAlignment="1">
      <alignment horizontal="center" vertical="center"/>
    </xf>
    <xf numFmtId="0" fontId="79" fillId="0" borderId="0" xfId="0" applyFont="1">
      <alignment vertical="center"/>
    </xf>
    <xf numFmtId="0" fontId="79" fillId="0" borderId="0" xfId="0" applyNumberFormat="1" applyFont="1">
      <alignment vertical="center"/>
    </xf>
    <xf numFmtId="0" fontId="63" fillId="30" borderId="47" xfId="0" applyFont="1" applyFill="1" applyBorder="1" applyAlignment="1">
      <alignment horizontal="center" vertical="center"/>
    </xf>
    <xf numFmtId="0" fontId="63" fillId="0" borderId="47" xfId="0" applyFont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left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51" fillId="0" borderId="51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58" xfId="79" applyNumberFormat="1" applyFont="1" applyFill="1" applyBorder="1" applyAlignment="1">
      <alignment horizontal="center" vertical="center"/>
    </xf>
    <xf numFmtId="0" fontId="61" fillId="27" borderId="59" xfId="81" applyFont="1" applyFill="1" applyBorder="1" applyAlignment="1">
      <alignment horizontal="center" vertical="center"/>
    </xf>
    <xf numFmtId="0" fontId="61" fillId="27" borderId="60" xfId="81" applyFont="1" applyFill="1" applyBorder="1" applyAlignment="1">
      <alignment horizontal="center" vertical="center"/>
    </xf>
    <xf numFmtId="0" fontId="62" fillId="27" borderId="60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47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70" fillId="0" borderId="47" xfId="0" applyFont="1" applyBorder="1" applyAlignment="1">
      <alignment horizontal="center" vertical="center"/>
    </xf>
    <xf numFmtId="0" fontId="68" fillId="28" borderId="47" xfId="0" applyFont="1" applyFill="1" applyBorder="1" applyAlignment="1">
      <alignment horizontal="center" vertical="center"/>
    </xf>
    <xf numFmtId="0" fontId="70" fillId="28" borderId="47" xfId="0" applyFont="1" applyFill="1" applyBorder="1" applyAlignment="1">
      <alignment horizontal="center" vertical="center"/>
    </xf>
    <xf numFmtId="0" fontId="55" fillId="26" borderId="47" xfId="0" applyFont="1" applyFill="1" applyBorder="1" applyAlignment="1">
      <alignment horizontal="center" vertical="center"/>
    </xf>
    <xf numFmtId="0" fontId="76" fillId="26" borderId="47" xfId="0" applyFont="1" applyFill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80" fillId="0" borderId="47" xfId="0" applyFont="1" applyFill="1" applyBorder="1" applyAlignment="1">
      <alignment horizontal="center" vertical="center"/>
    </xf>
    <xf numFmtId="191" fontId="79" fillId="30" borderId="47" xfId="0" applyNumberFormat="1" applyFont="1" applyFill="1" applyBorder="1" applyAlignment="1">
      <alignment horizontal="center" vertical="center"/>
    </xf>
    <xf numFmtId="0" fontId="82" fillId="0" borderId="47" xfId="0" applyFont="1" applyFill="1" applyBorder="1" applyAlignment="1">
      <alignment horizontal="center" vertical="center"/>
    </xf>
    <xf numFmtId="191" fontId="79" fillId="37" borderId="47" xfId="0" applyNumberFormat="1" applyFont="1" applyFill="1" applyBorder="1" applyAlignment="1">
      <alignment horizontal="center" vertical="center"/>
    </xf>
    <xf numFmtId="0" fontId="80" fillId="0" borderId="47" xfId="0" applyNumberFormat="1" applyFont="1" applyFill="1" applyBorder="1" applyAlignment="1">
      <alignment horizontal="center" vertical="center"/>
    </xf>
    <xf numFmtId="193" fontId="79" fillId="37" borderId="47" xfId="0" applyNumberFormat="1" applyFont="1" applyFill="1" applyBorder="1" applyAlignment="1">
      <alignment horizontal="center" vertical="center"/>
    </xf>
    <xf numFmtId="11" fontId="79" fillId="37" borderId="47" xfId="0" applyNumberFormat="1" applyFont="1" applyFill="1" applyBorder="1" applyAlignment="1">
      <alignment horizontal="center" vertical="center"/>
    </xf>
    <xf numFmtId="192" fontId="79" fillId="37" borderId="47" xfId="0" applyNumberFormat="1" applyFont="1" applyFill="1" applyBorder="1" applyAlignment="1">
      <alignment horizontal="center" vertical="center"/>
    </xf>
    <xf numFmtId="0" fontId="79" fillId="0" borderId="47" xfId="0" applyNumberFormat="1" applyFont="1" applyFill="1" applyBorder="1" applyAlignment="1">
      <alignment horizontal="center" vertical="center"/>
    </xf>
    <xf numFmtId="0" fontId="80" fillId="0" borderId="47" xfId="0" applyFont="1" applyBorder="1" applyAlignment="1">
      <alignment horizontal="center" vertical="center"/>
    </xf>
    <xf numFmtId="0" fontId="79" fillId="30" borderId="47" xfId="0" applyNumberFormat="1" applyFont="1" applyFill="1" applyBorder="1" applyAlignment="1">
      <alignment horizontal="center" vertical="center"/>
    </xf>
    <xf numFmtId="0" fontId="79" fillId="0" borderId="47" xfId="0" applyFont="1" applyBorder="1" applyAlignment="1">
      <alignment horizontal="center" vertical="center"/>
    </xf>
    <xf numFmtId="0" fontId="79" fillId="32" borderId="47" xfId="0" applyNumberFormat="1" applyFont="1" applyFill="1" applyBorder="1" applyAlignment="1">
      <alignment horizontal="center" vertical="center"/>
    </xf>
    <xf numFmtId="11" fontId="79" fillId="30" borderId="47" xfId="0" applyNumberFormat="1" applyFont="1" applyFill="1" applyBorder="1" applyAlignment="1">
      <alignment horizontal="center" vertical="center"/>
    </xf>
    <xf numFmtId="9" fontId="82" fillId="0" borderId="47" xfId="0" applyNumberFormat="1" applyFont="1" applyFill="1" applyBorder="1" applyAlignment="1">
      <alignment horizontal="center" vertical="center"/>
    </xf>
    <xf numFmtId="0" fontId="79" fillId="37" borderId="47" xfId="0" applyNumberFormat="1" applyFont="1" applyFill="1" applyBorder="1" applyAlignment="1">
      <alignment horizontal="center" vertical="center"/>
    </xf>
    <xf numFmtId="195" fontId="79" fillId="37" borderId="47" xfId="0" applyNumberFormat="1" applyFont="1" applyFill="1" applyBorder="1" applyAlignment="1">
      <alignment horizontal="center" vertical="center"/>
    </xf>
    <xf numFmtId="0" fontId="79" fillId="28" borderId="47" xfId="0" applyFont="1" applyFill="1" applyBorder="1" applyAlignment="1">
      <alignment horizontal="center" vertical="center"/>
    </xf>
    <xf numFmtId="0" fontId="79" fillId="0" borderId="47" xfId="0" applyFont="1" applyFill="1" applyBorder="1" applyAlignment="1">
      <alignment horizontal="center" vertical="center"/>
    </xf>
    <xf numFmtId="9" fontId="80" fillId="0" borderId="47" xfId="0" applyNumberFormat="1" applyFont="1" applyFill="1" applyBorder="1" applyAlignment="1">
      <alignment horizontal="center" vertical="center"/>
    </xf>
    <xf numFmtId="0" fontId="79" fillId="32" borderId="47" xfId="0" applyFont="1" applyFill="1" applyBorder="1" applyAlignment="1">
      <alignment horizontal="center" vertical="center"/>
    </xf>
    <xf numFmtId="0" fontId="79" fillId="28" borderId="47" xfId="0" applyNumberFormat="1" applyFont="1" applyFill="1" applyBorder="1" applyAlignment="1">
      <alignment horizontal="center" vertical="center"/>
    </xf>
    <xf numFmtId="11" fontId="79" fillId="31" borderId="47" xfId="0" applyNumberFormat="1" applyFont="1" applyFill="1" applyBorder="1" applyAlignment="1">
      <alignment horizontal="center" vertical="center"/>
    </xf>
    <xf numFmtId="9" fontId="79" fillId="0" borderId="47" xfId="0" applyNumberFormat="1" applyFont="1" applyFill="1" applyBorder="1" applyAlignment="1">
      <alignment horizontal="center" vertical="center"/>
    </xf>
    <xf numFmtId="191" fontId="79" fillId="31" borderId="47" xfId="0" applyNumberFormat="1" applyFont="1" applyFill="1" applyBorder="1" applyAlignment="1">
      <alignment horizontal="center" vertical="center"/>
    </xf>
    <xf numFmtId="0" fontId="79" fillId="35" borderId="47" xfId="0" applyNumberFormat="1" applyFont="1" applyFill="1" applyBorder="1" applyAlignment="1">
      <alignment horizontal="center" vertical="center"/>
    </xf>
    <xf numFmtId="191" fontId="79" fillId="28" borderId="47" xfId="0" applyNumberFormat="1" applyFont="1" applyFill="1" applyBorder="1" applyAlignment="1">
      <alignment horizontal="center" vertical="center"/>
    </xf>
    <xf numFmtId="0" fontId="84" fillId="0" borderId="62" xfId="0" applyFont="1" applyFill="1" applyBorder="1" applyAlignment="1">
      <alignment horizontal="center" vertical="center"/>
    </xf>
    <xf numFmtId="11" fontId="84" fillId="38" borderId="47" xfId="0" applyNumberFormat="1" applyFont="1" applyFill="1" applyBorder="1" applyAlignment="1">
      <alignment horizontal="center" vertical="center"/>
    </xf>
    <xf numFmtId="0" fontId="85" fillId="0" borderId="47" xfId="0" applyFont="1" applyFill="1" applyBorder="1" applyAlignment="1">
      <alignment horizontal="center" vertical="center"/>
    </xf>
    <xf numFmtId="192" fontId="84" fillId="38" borderId="47" xfId="0" applyNumberFormat="1" applyFont="1" applyFill="1" applyBorder="1" applyAlignment="1">
      <alignment horizontal="center" vertical="center"/>
    </xf>
    <xf numFmtId="188" fontId="84" fillId="38" borderId="47" xfId="0" applyNumberFormat="1" applyFont="1" applyFill="1" applyBorder="1" applyAlignment="1">
      <alignment horizontal="center" vertical="center"/>
    </xf>
    <xf numFmtId="196" fontId="84" fillId="38" borderId="47" xfId="0" applyNumberFormat="1" applyFont="1" applyFill="1" applyBorder="1" applyAlignment="1">
      <alignment horizontal="center" vertical="center"/>
    </xf>
    <xf numFmtId="0" fontId="84" fillId="0" borderId="47" xfId="0" applyFont="1" applyFill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64" xfId="0" applyFont="1" applyBorder="1" applyAlignment="1">
      <alignment horizontal="center" vertical="center"/>
    </xf>
    <xf numFmtId="0" fontId="72" fillId="0" borderId="0" xfId="0" applyFont="1">
      <alignment vertical="center"/>
    </xf>
    <xf numFmtId="0" fontId="54" fillId="0" borderId="0" xfId="0" applyNumberFormat="1" applyFont="1" applyAlignment="1">
      <alignment vertical="center"/>
    </xf>
    <xf numFmtId="190" fontId="90" fillId="0" borderId="0" xfId="0" applyNumberFormat="1" applyFont="1" applyBorder="1" applyAlignment="1">
      <alignment horizontal="center" vertical="center"/>
    </xf>
    <xf numFmtId="0" fontId="91" fillId="0" borderId="0" xfId="0" applyNumberFormat="1" applyFont="1" applyBorder="1" applyAlignment="1">
      <alignment vertical="center"/>
    </xf>
    <xf numFmtId="0" fontId="90" fillId="0" borderId="0" xfId="0" applyFont="1" applyBorder="1">
      <alignment vertical="center"/>
    </xf>
    <xf numFmtId="0" fontId="90" fillId="0" borderId="0" xfId="0" applyFont="1">
      <alignment vertical="center"/>
    </xf>
    <xf numFmtId="194" fontId="90" fillId="0" borderId="0" xfId="0" applyNumberFormat="1" applyFont="1" applyBorder="1" applyAlignment="1">
      <alignment vertical="center"/>
    </xf>
    <xf numFmtId="49" fontId="90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188" fontId="90" fillId="0" borderId="0" xfId="0" applyNumberFormat="1" applyFont="1" applyBorder="1" applyAlignment="1">
      <alignment horizontal="center" vertical="center" shrinkToFit="1"/>
    </xf>
    <xf numFmtId="0" fontId="90" fillId="0" borderId="0" xfId="0" applyFont="1" applyBorder="1" applyAlignment="1">
      <alignment horizontal="center" vertical="center" shrinkToFit="1"/>
    </xf>
    <xf numFmtId="0" fontId="90" fillId="0" borderId="0" xfId="0" applyNumberFormat="1" applyFont="1" applyBorder="1" applyAlignment="1">
      <alignment horizontal="center" vertical="center" shrinkToFit="1"/>
    </xf>
    <xf numFmtId="0" fontId="93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8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8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center" vertical="center"/>
    </xf>
    <xf numFmtId="0" fontId="95" fillId="0" borderId="0" xfId="0" applyNumberFormat="1" applyFont="1" applyBorder="1" applyAlignment="1">
      <alignment horizontal="right" vertical="center"/>
    </xf>
    <xf numFmtId="0" fontId="96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9" fontId="54" fillId="0" borderId="0" xfId="0" applyNumberFormat="1" applyFont="1" applyBorder="1" applyAlignment="1">
      <alignment vertical="center"/>
    </xf>
    <xf numFmtId="199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vertical="center"/>
    </xf>
    <xf numFmtId="200" fontId="54" fillId="0" borderId="0" xfId="0" applyNumberFormat="1" applyFont="1" applyBorder="1" applyAlignment="1">
      <alignment vertical="center"/>
    </xf>
    <xf numFmtId="0" fontId="54" fillId="0" borderId="61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0" fontId="95" fillId="0" borderId="0" xfId="0" applyFont="1" applyBorder="1" applyAlignment="1">
      <alignment vertical="center"/>
    </xf>
    <xf numFmtId="0" fontId="90" fillId="0" borderId="0" xfId="0" applyFont="1" applyAlignment="1">
      <alignment vertical="center"/>
    </xf>
    <xf numFmtId="201" fontId="90" fillId="0" borderId="0" xfId="0" applyNumberFormat="1" applyFont="1" applyBorder="1" applyAlignment="1">
      <alignment vertical="center" shrinkToFit="1"/>
    </xf>
    <xf numFmtId="202" fontId="90" fillId="0" borderId="0" xfId="0" applyNumberFormat="1" applyFont="1" applyBorder="1" applyAlignment="1">
      <alignment horizontal="right" vertical="center" shrinkToFit="1"/>
    </xf>
    <xf numFmtId="190" fontId="90" fillId="0" borderId="0" xfId="0" applyNumberFormat="1" applyFont="1" applyBorder="1" applyAlignment="1">
      <alignment vertical="center"/>
    </xf>
    <xf numFmtId="0" fontId="90" fillId="0" borderId="0" xfId="0" applyFont="1" applyAlignment="1">
      <alignment horizontal="center" vertical="center"/>
    </xf>
    <xf numFmtId="203" fontId="90" fillId="0" borderId="0" xfId="0" applyNumberFormat="1" applyFont="1" applyBorder="1" applyAlignment="1">
      <alignment horizontal="center" vertical="center"/>
    </xf>
    <xf numFmtId="0" fontId="91" fillId="0" borderId="0" xfId="0" applyFont="1" applyBorder="1" applyAlignment="1">
      <alignment horizontal="right" vertical="center"/>
    </xf>
    <xf numFmtId="204" fontId="90" fillId="0" borderId="0" xfId="0" applyNumberFormat="1" applyFont="1" applyBorder="1" applyAlignment="1">
      <alignment vertical="center"/>
    </xf>
    <xf numFmtId="201" fontId="90" fillId="0" borderId="0" xfId="0" applyNumberFormat="1" applyFont="1" applyBorder="1" applyAlignment="1">
      <alignment horizontal="left" vertical="center"/>
    </xf>
    <xf numFmtId="0" fontId="91" fillId="0" borderId="0" xfId="0" applyFont="1" applyBorder="1" applyAlignment="1">
      <alignment horizontal="center" vertical="center"/>
    </xf>
    <xf numFmtId="2" fontId="90" fillId="0" borderId="0" xfId="0" applyNumberFormat="1" applyFont="1" applyBorder="1" applyAlignment="1">
      <alignment horizontal="left" vertical="center"/>
    </xf>
    <xf numFmtId="2" fontId="90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horizontal="right" vertical="center"/>
    </xf>
    <xf numFmtId="194" fontId="90" fillId="0" borderId="0" xfId="0" applyNumberFormat="1" applyFont="1" applyBorder="1" applyAlignment="1">
      <alignment horizontal="center" vertical="center" wrapText="1"/>
    </xf>
    <xf numFmtId="190" fontId="90" fillId="0" borderId="0" xfId="0" applyNumberFormat="1" applyFont="1" applyBorder="1" applyAlignment="1">
      <alignment horizontal="center" vertical="center" wrapText="1"/>
    </xf>
    <xf numFmtId="205" fontId="90" fillId="0" borderId="0" xfId="0" applyNumberFormat="1" applyFont="1" applyBorder="1" applyAlignment="1">
      <alignment horizontal="center" vertical="center" wrapText="1"/>
    </xf>
    <xf numFmtId="0" fontId="90" fillId="0" borderId="0" xfId="0" applyFont="1" applyBorder="1" applyAlignment="1">
      <alignment vertical="center" shrinkToFit="1"/>
    </xf>
    <xf numFmtId="0" fontId="56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horizontal="left" vertical="center" indent="1"/>
    </xf>
    <xf numFmtId="0" fontId="98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6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47" xfId="0" applyFont="1" applyBorder="1" applyAlignment="1">
      <alignment horizontal="center"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64" fillId="33" borderId="0" xfId="0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2" fontId="99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3" borderId="0" xfId="79" applyNumberFormat="1" applyFont="1" applyFill="1" applyAlignment="1">
      <alignment horizontal="left" vertical="center"/>
    </xf>
    <xf numFmtId="49" fontId="2" fillId="33" borderId="0" xfId="79" applyNumberFormat="1" applyFont="1" applyFill="1" applyAlignment="1">
      <alignment horizontal="center" vertical="center"/>
    </xf>
    <xf numFmtId="0" fontId="51" fillId="33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0" fontId="51" fillId="0" borderId="0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center" vertical="center"/>
    </xf>
    <xf numFmtId="0" fontId="101" fillId="0" borderId="0" xfId="0" applyFo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5" fillId="26" borderId="47" xfId="0" applyFont="1" applyFill="1" applyBorder="1" applyAlignment="1">
      <alignment horizontal="center" vertical="center" wrapText="1"/>
    </xf>
    <xf numFmtId="49" fontId="57" fillId="0" borderId="47" xfId="0" applyNumberFormat="1" applyFont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 wrapText="1"/>
    </xf>
    <xf numFmtId="0" fontId="51" fillId="0" borderId="33" xfId="79" applyNumberFormat="1" applyFont="1" applyFill="1" applyBorder="1" applyAlignment="1">
      <alignment horizontal="center" vertical="center"/>
    </xf>
    <xf numFmtId="0" fontId="51" fillId="0" borderId="65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0" fontId="51" fillId="0" borderId="77" xfId="79" applyNumberFormat="1" applyFont="1" applyFill="1" applyBorder="1" applyAlignment="1">
      <alignment horizontal="center" vertical="center"/>
    </xf>
    <xf numFmtId="0" fontId="51" fillId="0" borderId="78" xfId="79" applyNumberFormat="1" applyFont="1" applyFill="1" applyBorder="1" applyAlignment="1">
      <alignment horizontal="center" vertical="center"/>
    </xf>
    <xf numFmtId="0" fontId="51" fillId="0" borderId="79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80" xfId="79" applyNumberFormat="1" applyFont="1" applyFill="1" applyBorder="1" applyAlignment="1">
      <alignment horizontal="center" vertical="center"/>
    </xf>
    <xf numFmtId="0" fontId="51" fillId="0" borderId="81" xfId="79" applyNumberFormat="1" applyFont="1" applyFill="1" applyBorder="1" applyAlignment="1">
      <alignment horizontal="center" vertical="center"/>
    </xf>
    <xf numFmtId="0" fontId="51" fillId="0" borderId="69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82" xfId="79" applyNumberFormat="1" applyFont="1" applyFill="1" applyBorder="1" applyAlignment="1">
      <alignment horizontal="center" vertical="center"/>
    </xf>
    <xf numFmtId="0" fontId="51" fillId="0" borderId="83" xfId="79" applyNumberFormat="1" applyFont="1" applyFill="1" applyBorder="1" applyAlignment="1">
      <alignment horizontal="center" vertical="center"/>
    </xf>
    <xf numFmtId="0" fontId="51" fillId="0" borderId="84" xfId="79" applyNumberFormat="1" applyFont="1" applyFill="1" applyBorder="1" applyAlignment="1">
      <alignment horizontal="center" vertical="center"/>
    </xf>
    <xf numFmtId="49" fontId="51" fillId="0" borderId="61" xfId="79" applyNumberFormat="1" applyFont="1" applyFill="1" applyBorder="1" applyAlignment="1">
      <alignment horizontal="center" vertical="center"/>
    </xf>
    <xf numFmtId="0" fontId="51" fillId="0" borderId="61" xfId="79" applyNumberFormat="1" applyFont="1" applyFill="1" applyBorder="1" applyAlignment="1">
      <alignment vertical="center"/>
    </xf>
    <xf numFmtId="0" fontId="51" fillId="33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85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1" fillId="27" borderId="59" xfId="81" applyFont="1" applyFill="1" applyBorder="1" applyAlignment="1">
      <alignment horizontal="center" vertical="center"/>
    </xf>
    <xf numFmtId="0" fontId="102" fillId="0" borderId="0" xfId="0" applyNumberFormat="1" applyFont="1" applyFill="1" applyAlignment="1">
      <alignment horizontal="left" vertical="center" indent="1"/>
    </xf>
    <xf numFmtId="0" fontId="101" fillId="0" borderId="0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horizontal="left" vertical="center"/>
    </xf>
    <xf numFmtId="0" fontId="101" fillId="0" borderId="0" xfId="0" applyNumberFormat="1" applyFont="1">
      <alignment vertical="center"/>
    </xf>
    <xf numFmtId="0" fontId="101" fillId="0" borderId="43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horizontal="center" vertical="center"/>
    </xf>
    <xf numFmtId="0" fontId="104" fillId="0" borderId="0" xfId="0" applyNumberFormat="1" applyFont="1" applyFill="1" applyAlignment="1">
      <alignment horizontal="center" vertical="center"/>
    </xf>
    <xf numFmtId="0" fontId="102" fillId="0" borderId="0" xfId="0" applyNumberFormat="1" applyFont="1" applyFill="1" applyAlignment="1">
      <alignment vertical="center"/>
    </xf>
    <xf numFmtId="0" fontId="102" fillId="0" borderId="0" xfId="0" applyNumberFormat="1" applyFont="1" applyFill="1" applyBorder="1" applyAlignment="1">
      <alignment vertical="center"/>
    </xf>
    <xf numFmtId="0" fontId="101" fillId="0" borderId="43" xfId="78" applyNumberFormat="1" applyFont="1" applyFill="1" applyBorder="1" applyAlignment="1">
      <alignment horizontal="center" vertical="center"/>
    </xf>
    <xf numFmtId="0" fontId="101" fillId="0" borderId="87" xfId="78" applyNumberFormat="1" applyFont="1" applyFill="1" applyBorder="1" applyAlignment="1">
      <alignment horizontal="center" vertical="center"/>
    </xf>
    <xf numFmtId="0" fontId="101" fillId="0" borderId="90" xfId="78" applyNumberFormat="1" applyFont="1" applyFill="1" applyBorder="1" applyAlignment="1">
      <alignment horizontal="center" vertical="center"/>
    </xf>
    <xf numFmtId="207" fontId="101" fillId="0" borderId="91" xfId="78" applyNumberFormat="1" applyFont="1" applyFill="1" applyBorder="1" applyAlignment="1">
      <alignment horizontal="center" vertical="center"/>
    </xf>
    <xf numFmtId="207" fontId="101" fillId="0" borderId="86" xfId="78" applyNumberFormat="1" applyFont="1" applyFill="1" applyBorder="1" applyAlignment="1">
      <alignment horizontal="center" vertical="center"/>
    </xf>
    <xf numFmtId="207" fontId="101" fillId="0" borderId="91" xfId="0" applyNumberFormat="1" applyFont="1" applyFill="1" applyBorder="1" applyAlignment="1">
      <alignment horizontal="center" vertical="center"/>
    </xf>
    <xf numFmtId="207" fontId="101" fillId="33" borderId="86" xfId="0" applyNumberFormat="1" applyFont="1" applyFill="1" applyBorder="1" applyAlignment="1">
      <alignment horizontal="center" vertical="center"/>
    </xf>
    <xf numFmtId="207" fontId="101" fillId="0" borderId="86" xfId="0" applyNumberFormat="1" applyFont="1" applyFill="1" applyBorder="1" applyAlignment="1">
      <alignment horizontal="center" vertical="center"/>
    </xf>
    <xf numFmtId="0" fontId="101" fillId="0" borderId="91" xfId="78" applyNumberFormat="1" applyFont="1" applyFill="1" applyBorder="1" applyAlignment="1">
      <alignment horizontal="center" vertical="center"/>
    </xf>
    <xf numFmtId="0" fontId="101" fillId="0" borderId="0" xfId="0" applyNumberFormat="1" applyFont="1" applyFill="1" applyBorder="1" applyAlignment="1">
      <alignment vertical="center"/>
    </xf>
    <xf numFmtId="0" fontId="101" fillId="0" borderId="86" xfId="0" applyNumberFormat="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vertical="center"/>
    </xf>
    <xf numFmtId="196" fontId="6" fillId="29" borderId="85" xfId="0" applyNumberFormat="1" applyFont="1" applyFill="1" applyBorder="1" applyAlignment="1">
      <alignment horizontal="center" vertical="center" wrapText="1"/>
    </xf>
    <xf numFmtId="196" fontId="9" fillId="29" borderId="85" xfId="0" applyNumberFormat="1" applyFont="1" applyFill="1" applyBorder="1" applyAlignment="1">
      <alignment horizontal="center" vertical="center" wrapText="1"/>
    </xf>
    <xf numFmtId="196" fontId="6" fillId="29" borderId="26" xfId="0" applyNumberFormat="1" applyFont="1" applyFill="1" applyBorder="1" applyAlignment="1">
      <alignment horizontal="center" vertical="center" wrapText="1"/>
    </xf>
    <xf numFmtId="0" fontId="101" fillId="0" borderId="43" xfId="0" applyFont="1" applyFill="1" applyBorder="1" applyAlignment="1">
      <alignment horizontal="center" vertical="center"/>
    </xf>
    <xf numFmtId="190" fontId="101" fillId="0" borderId="43" xfId="0" applyNumberFormat="1" applyFont="1" applyFill="1" applyBorder="1" applyAlignment="1">
      <alignment horizontal="center" vertical="center"/>
    </xf>
    <xf numFmtId="207" fontId="101" fillId="0" borderId="43" xfId="0" applyNumberFormat="1" applyFont="1" applyFill="1" applyBorder="1" applyAlignment="1">
      <alignment horizontal="center" vertical="center"/>
    </xf>
    <xf numFmtId="0" fontId="101" fillId="40" borderId="43" xfId="0" applyNumberFormat="1" applyFont="1" applyFill="1" applyBorder="1" applyAlignment="1">
      <alignment horizontal="center" vertical="center"/>
    </xf>
    <xf numFmtId="0" fontId="101" fillId="40" borderId="95" xfId="0" applyNumberFormat="1" applyFont="1" applyFill="1" applyBorder="1" applyAlignment="1">
      <alignment horizontal="center" vertical="center"/>
    </xf>
    <xf numFmtId="196" fontId="9" fillId="29" borderId="96" xfId="0" applyNumberFormat="1" applyFont="1" applyFill="1" applyBorder="1" applyAlignment="1">
      <alignment horizontal="center" vertical="center" wrapText="1"/>
    </xf>
    <xf numFmtId="196" fontId="9" fillId="29" borderId="43" xfId="0" applyNumberFormat="1" applyFont="1" applyFill="1" applyBorder="1" applyAlignment="1">
      <alignment horizontal="center" vertical="center" wrapText="1"/>
    </xf>
    <xf numFmtId="0" fontId="106" fillId="30" borderId="86" xfId="0" applyNumberFormat="1" applyFont="1" applyFill="1" applyBorder="1" applyAlignment="1">
      <alignment horizontal="center" vertical="center"/>
    </xf>
    <xf numFmtId="0" fontId="106" fillId="30" borderId="94" xfId="0" applyNumberFormat="1" applyFont="1" applyFill="1" applyBorder="1" applyAlignment="1">
      <alignment horizontal="center" vertical="center"/>
    </xf>
    <xf numFmtId="0" fontId="2" fillId="0" borderId="26" xfId="78" applyNumberFormat="1" applyFont="1" applyFill="1" applyBorder="1" applyAlignment="1">
      <alignment horizontal="center" vertical="center"/>
    </xf>
    <xf numFmtId="0" fontId="2" fillId="30" borderId="26" xfId="78" applyNumberFormat="1" applyFont="1" applyFill="1" applyBorder="1" applyAlignment="1">
      <alignment horizontal="center" vertical="center"/>
    </xf>
    <xf numFmtId="49" fontId="2" fillId="0" borderId="43" xfId="78" applyNumberFormat="1" applyFont="1" applyFill="1" applyBorder="1" applyAlignment="1">
      <alignment horizontal="center" vertical="center"/>
    </xf>
    <xf numFmtId="208" fontId="2" fillId="0" borderId="43" xfId="78" applyNumberFormat="1" applyFont="1" applyFill="1" applyBorder="1" applyAlignment="1">
      <alignment horizontal="center" vertical="center"/>
    </xf>
    <xf numFmtId="0" fontId="51" fillId="33" borderId="61" xfId="79" applyNumberFormat="1" applyFont="1" applyFill="1" applyBorder="1" applyAlignment="1">
      <alignment horizontal="center" vertical="center"/>
    </xf>
    <xf numFmtId="0" fontId="64" fillId="33" borderId="61" xfId="0" applyNumberFormat="1" applyFont="1" applyFill="1" applyBorder="1" applyAlignment="1">
      <alignment horizontal="left" vertical="center"/>
    </xf>
    <xf numFmtId="0" fontId="107" fillId="0" borderId="0" xfId="79" applyNumberFormat="1" applyFont="1" applyFill="1" applyAlignment="1">
      <alignment horizontal="center" vertical="center"/>
    </xf>
    <xf numFmtId="0" fontId="101" fillId="40" borderId="95" xfId="82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0" fillId="0" borderId="0" xfId="0" applyFont="1" applyBorder="1" applyAlignment="1">
      <alignment horizontal="center" vertical="center" wrapText="1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197" fontId="5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94" fillId="0" borderId="0" xfId="0" applyFont="1" applyBorder="1" applyAlignment="1">
      <alignment vertical="center"/>
    </xf>
    <xf numFmtId="206" fontId="90" fillId="0" borderId="19" xfId="0" applyNumberFormat="1" applyFont="1" applyBorder="1" applyAlignment="1">
      <alignment vertical="center"/>
    </xf>
    <xf numFmtId="0" fontId="90" fillId="0" borderId="19" xfId="0" applyFont="1" applyBorder="1" applyAlignment="1">
      <alignment vertical="center"/>
    </xf>
    <xf numFmtId="0" fontId="93" fillId="0" borderId="0" xfId="0" applyFont="1" applyBorder="1">
      <alignment vertical="center"/>
    </xf>
    <xf numFmtId="0" fontId="93" fillId="0" borderId="0" xfId="0" applyNumberFormat="1" applyFont="1" applyBorder="1" applyAlignment="1">
      <alignment vertical="center"/>
    </xf>
    <xf numFmtId="0" fontId="90" fillId="0" borderId="19" xfId="0" applyNumberFormat="1" applyFont="1" applyBorder="1" applyAlignment="1">
      <alignment vertical="center"/>
    </xf>
    <xf numFmtId="0" fontId="108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5" fillId="26" borderId="62" xfId="0" applyFont="1" applyFill="1" applyBorder="1" applyAlignment="1">
      <alignment horizontal="center" vertical="center"/>
    </xf>
    <xf numFmtId="0" fontId="65" fillId="0" borderId="0" xfId="0" applyFont="1">
      <alignment vertical="center"/>
    </xf>
    <xf numFmtId="0" fontId="109" fillId="0" borderId="0" xfId="0" applyFont="1">
      <alignment vertical="center"/>
    </xf>
    <xf numFmtId="212" fontId="109" fillId="0" borderId="95" xfId="0" applyNumberFormat="1" applyFont="1" applyBorder="1">
      <alignment vertical="center"/>
    </xf>
    <xf numFmtId="0" fontId="88" fillId="0" borderId="0" xfId="0" applyNumberFormat="1" applyFont="1" applyFill="1" applyAlignment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72" fillId="0" borderId="0" xfId="0" applyFont="1" applyAlignment="1">
      <alignment vertical="center"/>
    </xf>
    <xf numFmtId="0" fontId="88" fillId="0" borderId="0" xfId="0" applyNumberFormat="1" applyFont="1">
      <alignment vertical="center"/>
    </xf>
    <xf numFmtId="41" fontId="2" fillId="0" borderId="0" xfId="0" applyNumberFormat="1" applyFont="1" applyFill="1" applyBorder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/>
    </xf>
    <xf numFmtId="0" fontId="6" fillId="29" borderId="85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1" fillId="28" borderId="95" xfId="82" applyNumberFormat="1" applyFont="1" applyFill="1" applyBorder="1" applyAlignment="1">
      <alignment horizontal="center" vertical="center"/>
    </xf>
    <xf numFmtId="0" fontId="90" fillId="0" borderId="47" xfId="0" applyNumberFormat="1" applyFont="1" applyBorder="1" applyAlignment="1">
      <alignment horizontal="center" vertical="center"/>
    </xf>
    <xf numFmtId="0" fontId="54" fillId="28" borderId="47" xfId="0" applyNumberFormat="1" applyFont="1" applyFill="1" applyBorder="1" applyAlignment="1">
      <alignment horizontal="center" vertical="center"/>
    </xf>
    <xf numFmtId="0" fontId="90" fillId="0" borderId="47" xfId="0" applyNumberFormat="1" applyFont="1" applyBorder="1" applyAlignment="1">
      <alignment horizontal="center" vertical="center"/>
    </xf>
    <xf numFmtId="0" fontId="54" fillId="0" borderId="47" xfId="0" applyNumberFormat="1" applyFont="1" applyBorder="1" applyAlignment="1">
      <alignment horizontal="center" vertical="center"/>
    </xf>
    <xf numFmtId="41" fontId="54" fillId="0" borderId="47" xfId="132" applyFont="1" applyBorder="1" applyAlignment="1">
      <alignment horizontal="center" vertical="center"/>
    </xf>
    <xf numFmtId="0" fontId="54" fillId="0" borderId="47" xfId="0" applyNumberFormat="1" applyFont="1" applyBorder="1" applyAlignment="1">
      <alignment vertical="center"/>
    </xf>
    <xf numFmtId="0" fontId="54" fillId="0" borderId="47" xfId="132" applyNumberFormat="1" applyFont="1" applyBorder="1" applyAlignment="1">
      <alignment horizontal="center" vertical="center"/>
    </xf>
    <xf numFmtId="0" fontId="108" fillId="0" borderId="0" xfId="0" applyNumberFormat="1" applyFont="1">
      <alignment vertical="center"/>
    </xf>
    <xf numFmtId="0" fontId="108" fillId="0" borderId="0" xfId="0" applyNumberFormat="1" applyFont="1" applyAlignment="1">
      <alignment horizontal="left" vertical="center" indent="1"/>
    </xf>
    <xf numFmtId="41" fontId="54" fillId="28" borderId="47" xfId="132" applyFont="1" applyFill="1" applyBorder="1" applyAlignment="1">
      <alignment horizontal="center" vertical="center"/>
    </xf>
    <xf numFmtId="0" fontId="54" fillId="30" borderId="47" xfId="0" applyNumberFormat="1" applyFont="1" applyFill="1" applyBorder="1" applyAlignment="1">
      <alignment horizontal="center" vertical="center"/>
    </xf>
    <xf numFmtId="41" fontId="54" fillId="30" borderId="47" xfId="132" applyFont="1" applyFill="1" applyBorder="1" applyAlignment="1">
      <alignment horizontal="center" vertical="center"/>
    </xf>
    <xf numFmtId="0" fontId="54" fillId="0" borderId="63" xfId="0" applyNumberFormat="1" applyFont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54" fillId="0" borderId="66" xfId="0" applyNumberFormat="1" applyFont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2" fillId="40" borderId="0" xfId="0" applyFont="1" applyFill="1" applyBorder="1" applyProtection="1">
      <alignment vertical="center"/>
      <protection locked="0"/>
    </xf>
    <xf numFmtId="0" fontId="112" fillId="0" borderId="0" xfId="0" applyNumberFormat="1" applyFont="1" applyAlignment="1">
      <alignment horizontal="left" vertical="center" indent="1"/>
    </xf>
    <xf numFmtId="0" fontId="103" fillId="29" borderId="85" xfId="0" applyNumberFormat="1" applyFont="1" applyFill="1" applyBorder="1" applyAlignment="1">
      <alignment horizontal="center" vertical="center" wrapText="1"/>
    </xf>
    <xf numFmtId="0" fontId="113" fillId="40" borderId="43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100" fillId="39" borderId="102" xfId="86" applyFont="1" applyFill="1" applyBorder="1">
      <alignment vertical="center"/>
    </xf>
    <xf numFmtId="0" fontId="100" fillId="39" borderId="102" xfId="0" applyFont="1" applyFill="1" applyBorder="1">
      <alignment vertical="center"/>
    </xf>
    <xf numFmtId="190" fontId="101" fillId="35" borderId="101" xfId="78" applyNumberFormat="1" applyFont="1" applyFill="1" applyBorder="1" applyAlignment="1">
      <alignment horizontal="center" vertical="center"/>
    </xf>
    <xf numFmtId="0" fontId="103" fillId="29" borderId="101" xfId="0" applyNumberFormat="1" applyFont="1" applyFill="1" applyBorder="1" applyAlignment="1">
      <alignment horizontal="center" vertical="center"/>
    </xf>
    <xf numFmtId="0" fontId="101" fillId="0" borderId="101" xfId="78" applyNumberFormat="1" applyFont="1" applyFill="1" applyBorder="1" applyAlignment="1">
      <alignment horizontal="center" vertical="center"/>
    </xf>
    <xf numFmtId="11" fontId="101" fillId="0" borderId="101" xfId="78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114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99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99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/>
    </xf>
    <xf numFmtId="0" fontId="64" fillId="33" borderId="0" xfId="0" applyNumberFormat="1" applyFont="1" applyFill="1" applyBorder="1" applyAlignment="1">
      <alignment horizontal="left" vertical="center"/>
    </xf>
    <xf numFmtId="192" fontId="115" fillId="41" borderId="19" xfId="141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6" fillId="29" borderId="85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49" fontId="64" fillId="41" borderId="19" xfId="79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101" xfId="0" applyNumberFormat="1" applyFont="1" applyFill="1" applyBorder="1" applyAlignment="1">
      <alignment horizontal="center" vertical="center" wrapText="1"/>
    </xf>
    <xf numFmtId="0" fontId="2" fillId="0" borderId="101" xfId="0" applyNumberFormat="1" applyFont="1" applyFill="1" applyBorder="1" applyAlignment="1">
      <alignment horizontal="left" vertical="center"/>
    </xf>
    <xf numFmtId="0" fontId="2" fillId="0" borderId="101" xfId="0" quotePrefix="1" applyNumberFormat="1" applyFont="1" applyFill="1" applyBorder="1" applyAlignment="1">
      <alignment horizontal="left" vertical="center"/>
    </xf>
    <xf numFmtId="0" fontId="73" fillId="0" borderId="102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0" fontId="90" fillId="0" borderId="0" xfId="0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118" fillId="0" borderId="0" xfId="0" applyFont="1" applyBorder="1" applyAlignment="1">
      <alignment vertical="center"/>
    </xf>
    <xf numFmtId="207" fontId="54" fillId="0" borderId="0" xfId="0" applyNumberFormat="1" applyFont="1" applyBorder="1" applyAlignment="1">
      <alignment vertical="center" shrinkToFit="1"/>
    </xf>
    <xf numFmtId="0" fontId="54" fillId="0" borderId="0" xfId="0" applyNumberFormat="1" applyFont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90" fillId="0" borderId="0" xfId="0" applyNumberFormat="1" applyFont="1" applyBorder="1" applyAlignment="1">
      <alignment vertical="center"/>
    </xf>
    <xf numFmtId="0" fontId="51" fillId="0" borderId="0" xfId="79" applyNumberFormat="1" applyFont="1" applyFill="1" applyAlignment="1">
      <alignment horizontal="left" vertical="center" indent="3"/>
    </xf>
    <xf numFmtId="207" fontId="101" fillId="30" borderId="86" xfId="0" applyNumberFormat="1" applyFont="1" applyFill="1" applyBorder="1" applyAlignment="1">
      <alignment horizontal="center" vertical="center"/>
    </xf>
    <xf numFmtId="207" fontId="101" fillId="30" borderId="87" xfId="0" applyNumberFormat="1" applyFont="1" applyFill="1" applyBorder="1" applyAlignment="1">
      <alignment horizontal="center" vertical="center"/>
    </xf>
    <xf numFmtId="207" fontId="101" fillId="28" borderId="87" xfId="0" applyNumberFormat="1" applyFont="1" applyFill="1" applyBorder="1" applyAlignment="1">
      <alignment horizontal="center" vertical="center"/>
    </xf>
    <xf numFmtId="207" fontId="101" fillId="0" borderId="89" xfId="0" applyNumberFormat="1" applyFont="1" applyFill="1" applyBorder="1" applyAlignment="1">
      <alignment horizontal="center" vertical="center"/>
    </xf>
    <xf numFmtId="207" fontId="101" fillId="30" borderId="89" xfId="0" applyNumberFormat="1" applyFont="1" applyFill="1" applyBorder="1" applyAlignment="1">
      <alignment horizontal="center" vertical="center"/>
    </xf>
    <xf numFmtId="0" fontId="101" fillId="30" borderId="106" xfId="78" applyNumberFormat="1" applyFont="1" applyFill="1" applyBorder="1" applyAlignment="1">
      <alignment horizontal="center" vertical="center"/>
    </xf>
    <xf numFmtId="0" fontId="101" fillId="28" borderId="106" xfId="78" applyNumberFormat="1" applyFont="1" applyFill="1" applyBorder="1" applyAlignment="1">
      <alignment horizontal="center" vertical="center"/>
    </xf>
    <xf numFmtId="207" fontId="101" fillId="33" borderId="107" xfId="0" applyNumberFormat="1" applyFont="1" applyFill="1" applyBorder="1" applyAlignment="1">
      <alignment horizontal="center" vertical="center"/>
    </xf>
    <xf numFmtId="207" fontId="101" fillId="35" borderId="86" xfId="0" applyNumberFormat="1" applyFont="1" applyFill="1" applyBorder="1" applyAlignment="1">
      <alignment horizontal="center" vertical="center"/>
    </xf>
    <xf numFmtId="0" fontId="90" fillId="0" borderId="61" xfId="0" applyFont="1" applyBorder="1" applyAlignment="1">
      <alignment horizontal="center" vertical="center" wrapText="1"/>
    </xf>
    <xf numFmtId="0" fontId="61" fillId="27" borderId="102" xfId="81" applyFont="1" applyFill="1" applyBorder="1" applyAlignment="1">
      <alignment horizontal="center" vertical="center"/>
    </xf>
    <xf numFmtId="0" fontId="73" fillId="40" borderId="102" xfId="0" applyFont="1" applyFill="1" applyBorder="1" applyAlignment="1">
      <alignment horizontal="center" vertical="center"/>
    </xf>
    <xf numFmtId="0" fontId="73" fillId="0" borderId="0" xfId="0" applyNumberFormat="1" applyFont="1" applyFill="1" applyBorder="1" applyAlignment="1">
      <alignment horizontal="center" vertical="center"/>
    </xf>
    <xf numFmtId="0" fontId="73" fillId="35" borderId="102" xfId="0" applyNumberFormat="1" applyFont="1" applyFill="1" applyBorder="1" applyAlignment="1">
      <alignment horizontal="center" vertical="center"/>
    </xf>
    <xf numFmtId="0" fontId="73" fillId="31" borderId="102" xfId="0" applyNumberFormat="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3" xfId="81" applyFont="1" applyFill="1" applyBorder="1" applyAlignment="1">
      <alignment horizontal="center" vertical="center"/>
    </xf>
    <xf numFmtId="0" fontId="122" fillId="42" borderId="62" xfId="81" applyFont="1" applyFill="1" applyBorder="1" applyAlignment="1">
      <alignment horizontal="center" vertical="center"/>
    </xf>
    <xf numFmtId="0" fontId="73" fillId="0" borderId="63" xfId="0" applyNumberFormat="1" applyFont="1" applyFill="1" applyBorder="1">
      <alignment vertical="center"/>
    </xf>
    <xf numFmtId="0" fontId="73" fillId="31" borderId="62" xfId="0" applyNumberFormat="1" applyFont="1" applyFill="1" applyBorder="1" applyAlignment="1">
      <alignment horizontal="center" vertical="center"/>
    </xf>
    <xf numFmtId="0" fontId="73" fillId="31" borderId="63" xfId="0" applyNumberFormat="1" applyFont="1" applyFill="1" applyBorder="1" applyAlignment="1">
      <alignment horizontal="center" vertical="center"/>
    </xf>
    <xf numFmtId="0" fontId="73" fillId="0" borderId="62" xfId="0" applyNumberFormat="1" applyFont="1" applyFill="1" applyBorder="1">
      <alignment vertical="center"/>
    </xf>
    <xf numFmtId="0" fontId="73" fillId="31" borderId="66" xfId="0" applyNumberFormat="1" applyFont="1" applyFill="1" applyBorder="1" applyAlignment="1">
      <alignment horizontal="center" vertical="center"/>
    </xf>
    <xf numFmtId="0" fontId="122" fillId="42" borderId="63" xfId="81" applyFont="1" applyFill="1" applyBorder="1" applyAlignment="1">
      <alignment horizontal="center" vertical="center"/>
    </xf>
    <xf numFmtId="196" fontId="73" fillId="43" borderId="62" xfId="81" applyNumberFormat="1" applyFont="1" applyFill="1" applyBorder="1" applyAlignment="1">
      <alignment horizontal="center" vertical="center"/>
    </xf>
    <xf numFmtId="0" fontId="73" fillId="43" borderId="63" xfId="81" applyFont="1" applyFill="1" applyBorder="1" applyAlignment="1">
      <alignment horizontal="center" vertical="center"/>
    </xf>
    <xf numFmtId="0" fontId="73" fillId="43" borderId="62" xfId="81" applyNumberFormat="1" applyFont="1" applyFill="1" applyBorder="1" applyAlignment="1">
      <alignment horizontal="center" vertical="center"/>
    </xf>
    <xf numFmtId="0" fontId="73" fillId="43" borderId="63" xfId="81" applyNumberFormat="1" applyFont="1" applyFill="1" applyBorder="1" applyAlignment="1">
      <alignment horizontal="center" vertical="center"/>
    </xf>
    <xf numFmtId="207" fontId="73" fillId="30" borderId="62" xfId="0" applyNumberFormat="1" applyFont="1" applyFill="1" applyBorder="1" applyAlignment="1">
      <alignment horizontal="center" vertical="center"/>
    </xf>
    <xf numFmtId="0" fontId="122" fillId="40" borderId="62" xfId="0" applyFont="1" applyFill="1" applyBorder="1" applyAlignment="1">
      <alignment horizontal="center" vertical="center"/>
    </xf>
    <xf numFmtId="0" fontId="122" fillId="40" borderId="63" xfId="0" applyFont="1" applyFill="1" applyBorder="1" applyAlignment="1">
      <alignment horizontal="center" vertical="center"/>
    </xf>
    <xf numFmtId="0" fontId="73" fillId="28" borderId="62" xfId="0" applyNumberFormat="1" applyFont="1" applyFill="1" applyBorder="1">
      <alignment vertical="center"/>
    </xf>
    <xf numFmtId="0" fontId="73" fillId="43" borderId="66" xfId="81" applyNumberFormat="1" applyFont="1" applyFill="1" applyBorder="1" applyAlignment="1">
      <alignment horizontal="center" vertical="center"/>
    </xf>
    <xf numFmtId="189" fontId="73" fillId="33" borderId="102" xfId="0" applyNumberFormat="1" applyFont="1" applyFill="1" applyBorder="1" applyAlignment="1">
      <alignment horizontal="center" vertical="center"/>
    </xf>
    <xf numFmtId="0" fontId="73" fillId="35" borderId="102" xfId="0" applyFont="1" applyFill="1" applyBorder="1" applyAlignment="1">
      <alignment horizontal="center" vertical="center"/>
    </xf>
    <xf numFmtId="190" fontId="73" fillId="28" borderId="102" xfId="0" applyNumberFormat="1" applyFont="1" applyFill="1" applyBorder="1">
      <alignment vertical="center"/>
    </xf>
    <xf numFmtId="0" fontId="123" fillId="0" borderId="102" xfId="0" applyFont="1" applyFill="1" applyBorder="1" applyAlignment="1">
      <alignment horizontal="center" vertical="center"/>
    </xf>
    <xf numFmtId="0" fontId="73" fillId="36" borderId="102" xfId="0" applyFont="1" applyFill="1" applyBorder="1" applyAlignment="1">
      <alignment horizontal="center" vertical="center"/>
    </xf>
    <xf numFmtId="0" fontId="73" fillId="34" borderId="102" xfId="0" applyFont="1" applyFill="1" applyBorder="1" applyAlignment="1">
      <alignment horizontal="center" vertical="center"/>
    </xf>
    <xf numFmtId="0" fontId="61" fillId="27" borderId="102" xfId="81" applyFont="1" applyFill="1" applyBorder="1" applyAlignment="1">
      <alignment horizontal="center" vertical="center" wrapText="1"/>
    </xf>
    <xf numFmtId="0" fontId="73" fillId="0" borderId="102" xfId="0" applyNumberFormat="1" applyFont="1" applyBorder="1" applyAlignment="1">
      <alignment horizontal="center" vertical="center"/>
    </xf>
    <xf numFmtId="0" fontId="73" fillId="0" borderId="102" xfId="0" applyFont="1" applyBorder="1" applyAlignment="1">
      <alignment horizontal="center" vertical="center"/>
    </xf>
    <xf numFmtId="0" fontId="73" fillId="31" borderId="102" xfId="0" applyFont="1" applyFill="1" applyBorder="1" applyAlignment="1">
      <alignment horizontal="center" vertical="center"/>
    </xf>
    <xf numFmtId="0" fontId="124" fillId="28" borderId="102" xfId="0" applyNumberFormat="1" applyFont="1" applyFill="1" applyBorder="1">
      <alignment vertical="center"/>
    </xf>
    <xf numFmtId="190" fontId="124" fillId="28" borderId="102" xfId="0" applyNumberFormat="1" applyFont="1" applyFill="1" applyBorder="1">
      <alignment vertical="center"/>
    </xf>
    <xf numFmtId="0" fontId="124" fillId="30" borderId="102" xfId="0" applyNumberFormat="1" applyFont="1" applyFill="1" applyBorder="1" applyAlignment="1">
      <alignment horizontal="center" vertical="center"/>
    </xf>
    <xf numFmtId="0" fontId="124" fillId="30" borderId="102" xfId="0" applyFont="1" applyFill="1" applyBorder="1" applyAlignment="1">
      <alignment horizontal="center" vertical="center"/>
    </xf>
    <xf numFmtId="0" fontId="125" fillId="28" borderId="102" xfId="0" applyNumberFormat="1" applyFont="1" applyFill="1" applyBorder="1" applyAlignment="1">
      <alignment horizontal="center" vertical="center"/>
    </xf>
    <xf numFmtId="0" fontId="84" fillId="0" borderId="102" xfId="0" applyFont="1" applyFill="1" applyBorder="1" applyAlignment="1">
      <alignment horizontal="left" vertical="center"/>
    </xf>
    <xf numFmtId="0" fontId="56" fillId="0" borderId="62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49" fontId="57" fillId="0" borderId="102" xfId="0" applyNumberFormat="1" applyFont="1" applyBorder="1" applyAlignment="1">
      <alignment horizontal="center" vertical="center"/>
    </xf>
    <xf numFmtId="0" fontId="57" fillId="0" borderId="102" xfId="0" applyFont="1" applyBorder="1" applyAlignment="1">
      <alignment horizontal="center" vertical="center"/>
    </xf>
    <xf numFmtId="0" fontId="54" fillId="0" borderId="102" xfId="0" applyFont="1" applyBorder="1" applyAlignment="1">
      <alignment horizontal="center" vertical="center"/>
    </xf>
    <xf numFmtId="190" fontId="101" fillId="0" borderId="0" xfId="0" applyNumberFormat="1" applyFont="1" applyFill="1" applyBorder="1" applyAlignment="1">
      <alignment horizontal="center" vertical="center"/>
    </xf>
    <xf numFmtId="207" fontId="101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vertical="center"/>
    </xf>
    <xf numFmtId="0" fontId="67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vertical="center" shrinkToFi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67" fillId="0" borderId="29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4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2" borderId="47" xfId="0" applyFont="1" applyFill="1" applyBorder="1" applyAlignment="1" applyProtection="1">
      <alignment horizontal="center" vertical="center"/>
      <protection locked="0"/>
    </xf>
    <xf numFmtId="0" fontId="64" fillId="0" borderId="0" xfId="79" quotePrefix="1" applyNumberFormat="1" applyFont="1" applyFill="1" applyBorder="1" applyAlignment="1">
      <alignment horizontal="center" vertical="center"/>
    </xf>
    <xf numFmtId="0" fontId="50" fillId="0" borderId="0" xfId="79" applyFont="1" applyAlignment="1">
      <alignment horizontal="center" wrapText="1"/>
    </xf>
    <xf numFmtId="49" fontId="51" fillId="0" borderId="52" xfId="79" applyNumberFormat="1" applyFont="1" applyFill="1" applyBorder="1" applyAlignment="1">
      <alignment horizontal="center" vertical="center" wrapText="1"/>
    </xf>
    <xf numFmtId="49" fontId="51" fillId="0" borderId="53" xfId="79" applyNumberFormat="1" applyFont="1" applyFill="1" applyBorder="1" applyAlignment="1">
      <alignment horizontal="center" vertical="center" wrapText="1"/>
    </xf>
    <xf numFmtId="49" fontId="51" fillId="0" borderId="54" xfId="79" applyNumberFormat="1" applyFont="1" applyFill="1" applyBorder="1" applyAlignment="1">
      <alignment horizontal="center" vertical="center" wrapText="1"/>
    </xf>
    <xf numFmtId="0" fontId="51" fillId="0" borderId="55" xfId="79" applyNumberFormat="1" applyFont="1" applyFill="1" applyBorder="1" applyAlignment="1">
      <alignment horizontal="center" vertical="center" wrapText="1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/>
    </xf>
    <xf numFmtId="0" fontId="51" fillId="0" borderId="73" xfId="79" applyNumberFormat="1" applyFont="1" applyFill="1" applyBorder="1" applyAlignment="1">
      <alignment horizontal="center" vertical="center" wrapText="1"/>
    </xf>
    <xf numFmtId="0" fontId="51" fillId="0" borderId="74" xfId="79" applyNumberFormat="1" applyFont="1" applyFill="1" applyBorder="1" applyAlignment="1">
      <alignment horizontal="center" vertical="center" wrapText="1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75" xfId="79" applyNumberFormat="1" applyFont="1" applyFill="1" applyBorder="1" applyAlignment="1">
      <alignment horizontal="center" vertical="center"/>
    </xf>
    <xf numFmtId="0" fontId="51" fillId="0" borderId="76" xfId="79" applyNumberFormat="1" applyFont="1" applyFill="1" applyBorder="1" applyAlignment="1">
      <alignment horizontal="center" vertical="center"/>
    </xf>
    <xf numFmtId="0" fontId="51" fillId="0" borderId="67" xfId="79" applyNumberFormat="1" applyFont="1" applyFill="1" applyBorder="1" applyAlignment="1">
      <alignment horizontal="center" vertical="center" wrapText="1"/>
    </xf>
    <xf numFmtId="0" fontId="51" fillId="0" borderId="68" xfId="79" applyNumberFormat="1" applyFont="1" applyFill="1" applyBorder="1" applyAlignment="1">
      <alignment horizontal="center" vertical="center" wrapText="1"/>
    </xf>
    <xf numFmtId="0" fontId="51" fillId="0" borderId="49" xfId="79" applyNumberFormat="1" applyFont="1" applyFill="1" applyBorder="1" applyAlignment="1">
      <alignment horizontal="center" vertical="center" wrapText="1"/>
    </xf>
    <xf numFmtId="49" fontId="110" fillId="0" borderId="0" xfId="131" applyNumberFormat="1" applyFont="1" applyFill="1" applyBorder="1" applyAlignment="1">
      <alignment horizontal="center" vertical="center" wrapText="1"/>
    </xf>
    <xf numFmtId="0" fontId="64" fillId="41" borderId="0" xfId="0" applyNumberFormat="1" applyFont="1" applyFill="1" applyAlignment="1">
      <alignment horizontal="center" vertical="center"/>
    </xf>
    <xf numFmtId="49" fontId="64" fillId="41" borderId="0" xfId="79" applyNumberFormat="1" applyFont="1" applyFill="1" applyBorder="1" applyAlignment="1">
      <alignment horizontal="center" vertical="center"/>
    </xf>
    <xf numFmtId="49" fontId="64" fillId="41" borderId="19" xfId="79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 wrapText="1"/>
    </xf>
    <xf numFmtId="192" fontId="64" fillId="41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41" borderId="0" xfId="0" applyNumberFormat="1" applyFont="1" applyFill="1" applyBorder="1" applyAlignment="1">
      <alignment horizontal="center" vertical="center"/>
    </xf>
    <xf numFmtId="49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Alignment="1">
      <alignment horizontal="center" vertical="center"/>
    </xf>
    <xf numFmtId="192" fontId="51" fillId="41" borderId="19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Alignment="1">
      <alignment horizontal="center" vertical="center"/>
    </xf>
    <xf numFmtId="192" fontId="64" fillId="41" borderId="19" xfId="0" applyNumberFormat="1" applyFont="1" applyFill="1" applyBorder="1" applyAlignment="1">
      <alignment horizontal="center" vertical="center"/>
    </xf>
    <xf numFmtId="192" fontId="115" fillId="41" borderId="0" xfId="141" applyNumberFormat="1" applyFont="1" applyFill="1" applyBorder="1" applyAlignment="1">
      <alignment horizontal="center" vertical="center" wrapText="1"/>
    </xf>
    <xf numFmtId="192" fontId="115" fillId="41" borderId="19" xfId="141" applyNumberFormat="1" applyFont="1" applyFill="1" applyBorder="1" applyAlignment="1">
      <alignment horizontal="center" vertical="center" wrapText="1"/>
    </xf>
    <xf numFmtId="192" fontId="115" fillId="41" borderId="0" xfId="141" applyNumberFormat="1" applyFont="1" applyFill="1" applyBorder="1" applyAlignment="1">
      <alignment horizontal="center" vertical="center"/>
    </xf>
    <xf numFmtId="192" fontId="115" fillId="41" borderId="19" xfId="141" applyNumberFormat="1" applyFont="1" applyFill="1" applyBorder="1" applyAlignment="1">
      <alignment horizontal="center" vertical="center"/>
    </xf>
    <xf numFmtId="0" fontId="64" fillId="41" borderId="0" xfId="0" applyNumberFormat="1" applyFont="1" applyFill="1" applyBorder="1" applyAlignment="1">
      <alignment horizontal="center" vertical="center"/>
    </xf>
    <xf numFmtId="0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/>
    </xf>
    <xf numFmtId="0" fontId="9" fillId="29" borderId="43" xfId="0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 wrapText="1"/>
    </xf>
    <xf numFmtId="49" fontId="2" fillId="0" borderId="44" xfId="78" applyNumberFormat="1" applyFont="1" applyFill="1" applyBorder="1" applyAlignment="1">
      <alignment horizontal="center" vertical="center"/>
    </xf>
    <xf numFmtId="49" fontId="2" fillId="0" borderId="46" xfId="78" applyNumberFormat="1" applyFont="1" applyFill="1" applyBorder="1" applyAlignment="1">
      <alignment horizontal="center" vertical="center"/>
    </xf>
    <xf numFmtId="208" fontId="2" fillId="0" borderId="44" xfId="78" applyNumberFormat="1" applyFont="1" applyFill="1" applyBorder="1" applyAlignment="1">
      <alignment horizontal="center" vertical="center"/>
    </xf>
    <xf numFmtId="208" fontId="2" fillId="0" borderId="46" xfId="78" applyNumberFormat="1" applyFont="1" applyFill="1" applyBorder="1" applyAlignment="1">
      <alignment horizontal="center" vertical="center"/>
    </xf>
    <xf numFmtId="211" fontId="54" fillId="0" borderId="19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61" xfId="0" applyNumberFormat="1" applyFont="1" applyBorder="1" applyAlignment="1">
      <alignment horizontal="center" vertical="center"/>
    </xf>
    <xf numFmtId="0" fontId="90" fillId="0" borderId="33" xfId="0" applyNumberFormat="1" applyFont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34" xfId="0" applyNumberFormat="1" applyBorder="1">
      <alignment vertical="center"/>
    </xf>
    <xf numFmtId="207" fontId="90" fillId="0" borderId="33" xfId="0" applyNumberFormat="1" applyFont="1" applyBorder="1" applyAlignment="1">
      <alignment horizontal="center" vertical="center" wrapText="1"/>
    </xf>
    <xf numFmtId="207" fontId="0" fillId="0" borderId="0" xfId="0" applyNumberFormat="1" applyBorder="1">
      <alignment vertical="center"/>
    </xf>
    <xf numFmtId="207" fontId="0" fillId="0" borderId="34" xfId="0" applyNumberFormat="1" applyBorder="1">
      <alignment vertical="center"/>
    </xf>
    <xf numFmtId="207" fontId="90" fillId="0" borderId="0" xfId="0" applyNumberFormat="1" applyFont="1" applyBorder="1" applyAlignment="1">
      <alignment horizontal="center" vertical="center" wrapText="1"/>
    </xf>
    <xf numFmtId="207" fontId="90" fillId="0" borderId="34" xfId="0" applyNumberFormat="1" applyFont="1" applyBorder="1" applyAlignment="1">
      <alignment horizontal="center" vertical="center" wrapText="1"/>
    </xf>
    <xf numFmtId="0" fontId="90" fillId="28" borderId="65" xfId="0" applyFont="1" applyFill="1" applyBorder="1" applyAlignment="1">
      <alignment horizontal="center" vertical="center" wrapText="1"/>
    </xf>
    <xf numFmtId="0" fontId="0" fillId="28" borderId="61" xfId="0" applyFill="1" applyBorder="1">
      <alignment vertical="center"/>
    </xf>
    <xf numFmtId="0" fontId="0" fillId="28" borderId="59" xfId="0" applyFill="1" applyBorder="1">
      <alignment vertical="center"/>
    </xf>
    <xf numFmtId="0" fontId="0" fillId="28" borderId="33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34" xfId="0" applyFill="1" applyBorder="1">
      <alignment vertical="center"/>
    </xf>
    <xf numFmtId="0" fontId="0" fillId="28" borderId="18" xfId="0" applyFill="1" applyBorder="1">
      <alignment vertical="center"/>
    </xf>
    <xf numFmtId="0" fontId="0" fillId="28" borderId="19" xfId="0" applyFill="1" applyBorder="1">
      <alignment vertical="center"/>
    </xf>
    <xf numFmtId="0" fontId="0" fillId="28" borderId="20" xfId="0" applyFill="1" applyBorder="1">
      <alignment vertical="center"/>
    </xf>
    <xf numFmtId="0" fontId="90" fillId="28" borderId="62" xfId="0" applyFont="1" applyFill="1" applyBorder="1" applyAlignment="1">
      <alignment horizontal="right" vertical="center" wrapText="1"/>
    </xf>
    <xf numFmtId="0" fontId="90" fillId="28" borderId="66" xfId="0" applyFont="1" applyFill="1" applyBorder="1" applyAlignment="1">
      <alignment horizontal="right" vertical="center" wrapText="1"/>
    </xf>
    <xf numFmtId="0" fontId="91" fillId="28" borderId="66" xfId="0" applyFont="1" applyFill="1" applyBorder="1" applyAlignment="1">
      <alignment vertical="center" wrapText="1"/>
    </xf>
    <xf numFmtId="0" fontId="91" fillId="28" borderId="63" xfId="0" applyFont="1" applyFill="1" applyBorder="1" applyAlignment="1">
      <alignment vertical="center" wrapText="1"/>
    </xf>
    <xf numFmtId="0" fontId="90" fillId="28" borderId="62" xfId="0" applyFont="1" applyFill="1" applyBorder="1" applyAlignment="1">
      <alignment horizontal="center" vertical="center" wrapText="1"/>
    </xf>
    <xf numFmtId="0" fontId="0" fillId="28" borderId="66" xfId="0" applyFill="1" applyBorder="1">
      <alignment vertical="center"/>
    </xf>
    <xf numFmtId="0" fontId="0" fillId="28" borderId="63" xfId="0" applyFill="1" applyBorder="1">
      <alignment vertical="center"/>
    </xf>
    <xf numFmtId="207" fontId="90" fillId="0" borderId="65" xfId="0" applyNumberFormat="1" applyFont="1" applyBorder="1" applyAlignment="1">
      <alignment horizontal="center" vertical="center" wrapText="1"/>
    </xf>
    <xf numFmtId="207" fontId="90" fillId="0" borderId="61" xfId="0" applyNumberFormat="1" applyFont="1" applyBorder="1" applyAlignment="1">
      <alignment horizontal="center" vertical="center" wrapText="1"/>
    </xf>
    <xf numFmtId="207" fontId="90" fillId="0" borderId="59" xfId="0" applyNumberFormat="1" applyFont="1" applyBorder="1" applyAlignment="1">
      <alignment horizontal="center" vertical="center" wrapText="1"/>
    </xf>
    <xf numFmtId="207" fontId="90" fillId="0" borderId="18" xfId="0" applyNumberFormat="1" applyFont="1" applyBorder="1" applyAlignment="1">
      <alignment horizontal="center" vertical="center" wrapText="1"/>
    </xf>
    <xf numFmtId="207" fontId="90" fillId="0" borderId="19" xfId="0" applyNumberFormat="1" applyFont="1" applyBorder="1" applyAlignment="1">
      <alignment horizontal="center" vertical="center" wrapText="1"/>
    </xf>
    <xf numFmtId="207" fontId="90" fillId="0" borderId="20" xfId="0" applyNumberFormat="1" applyFont="1" applyBorder="1" applyAlignment="1">
      <alignment horizontal="center" vertical="center" wrapText="1"/>
    </xf>
    <xf numFmtId="210" fontId="90" fillId="0" borderId="62" xfId="0" applyNumberFormat="1" applyFont="1" applyBorder="1" applyAlignment="1">
      <alignment horizontal="center" vertical="center" wrapText="1"/>
    </xf>
    <xf numFmtId="210" fontId="0" fillId="0" borderId="66" xfId="0" applyNumberFormat="1" applyBorder="1">
      <alignment vertical="center"/>
    </xf>
    <xf numFmtId="210" fontId="0" fillId="0" borderId="63" xfId="0" applyNumberFormat="1" applyBorder="1">
      <alignment vertical="center"/>
    </xf>
    <xf numFmtId="207" fontId="54" fillId="0" borderId="19" xfId="0" applyNumberFormat="1" applyFont="1" applyBorder="1" applyAlignment="1">
      <alignment horizontal="center" vertical="center"/>
    </xf>
    <xf numFmtId="0" fontId="54" fillId="0" borderId="19" xfId="0" applyNumberFormat="1" applyFont="1" applyBorder="1" applyAlignment="1">
      <alignment horizontal="center" vertical="center"/>
    </xf>
    <xf numFmtId="20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left" vertical="center"/>
    </xf>
    <xf numFmtId="197" fontId="54" fillId="0" borderId="0" xfId="0" applyNumberFormat="1" applyFont="1" applyBorder="1" applyAlignment="1">
      <alignment vertical="center"/>
    </xf>
    <xf numFmtId="207" fontId="54" fillId="0" borderId="0" xfId="0" applyNumberFormat="1" applyFont="1" applyBorder="1" applyAlignment="1">
      <alignment horizontal="center" vertical="center" shrinkToFit="1"/>
    </xf>
    <xf numFmtId="0" fontId="90" fillId="0" borderId="47" xfId="0" applyNumberFormat="1" applyFont="1" applyBorder="1" applyAlignment="1">
      <alignment horizontal="center" vertical="center" shrinkToFit="1"/>
    </xf>
    <xf numFmtId="0" fontId="90" fillId="0" borderId="65" xfId="0" applyFont="1" applyBorder="1" applyAlignment="1">
      <alignment horizontal="center" vertical="center" wrapText="1"/>
    </xf>
    <xf numFmtId="0" fontId="0" fillId="0" borderId="61" xfId="0" applyBorder="1">
      <alignment vertical="center"/>
    </xf>
    <xf numFmtId="0" fontId="0" fillId="0" borderId="59" xfId="0" applyBorder="1">
      <alignment vertical="center"/>
    </xf>
    <xf numFmtId="0" fontId="0" fillId="0" borderId="33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90" fillId="0" borderId="62" xfId="0" applyFont="1" applyBorder="1" applyAlignment="1">
      <alignment horizontal="right" vertical="center" wrapText="1"/>
    </xf>
    <xf numFmtId="0" fontId="90" fillId="0" borderId="66" xfId="0" applyFont="1" applyBorder="1" applyAlignment="1">
      <alignment horizontal="right" vertical="center" wrapText="1"/>
    </xf>
    <xf numFmtId="0" fontId="91" fillId="0" borderId="66" xfId="0" applyFont="1" applyBorder="1" applyAlignment="1">
      <alignment vertical="center" wrapText="1"/>
    </xf>
    <xf numFmtId="0" fontId="91" fillId="0" borderId="63" xfId="0" applyFont="1" applyBorder="1" applyAlignment="1">
      <alignment vertical="center" wrapText="1"/>
    </xf>
    <xf numFmtId="0" fontId="90" fillId="0" borderId="62" xfId="0" applyFont="1" applyBorder="1" applyAlignment="1">
      <alignment horizontal="center" vertical="center" wrapText="1"/>
    </xf>
    <xf numFmtId="0" fontId="0" fillId="0" borderId="66" xfId="0" applyBorder="1">
      <alignment vertical="center"/>
    </xf>
    <xf numFmtId="0" fontId="0" fillId="0" borderId="63" xfId="0" applyBorder="1">
      <alignment vertical="center"/>
    </xf>
    <xf numFmtId="0" fontId="90" fillId="0" borderId="62" xfId="0" applyNumberFormat="1" applyFont="1" applyBorder="1" applyAlignment="1">
      <alignment horizontal="center" vertical="center" wrapText="1"/>
    </xf>
    <xf numFmtId="0" fontId="0" fillId="0" borderId="66" xfId="0" applyNumberFormat="1" applyBorder="1">
      <alignment vertical="center"/>
    </xf>
    <xf numFmtId="0" fontId="0" fillId="0" borderId="63" xfId="0" applyNumberFormat="1" applyBorder="1">
      <alignment vertical="center"/>
    </xf>
    <xf numFmtId="0" fontId="90" fillId="0" borderId="66" xfId="0" applyNumberFormat="1" applyFont="1" applyBorder="1" applyAlignment="1">
      <alignment horizontal="center" vertical="center" wrapText="1"/>
    </xf>
    <xf numFmtId="0" fontId="90" fillId="0" borderId="63" xfId="0" applyNumberFormat="1" applyFont="1" applyBorder="1" applyAlignment="1">
      <alignment horizontal="center" vertical="center" wrapText="1"/>
    </xf>
    <xf numFmtId="0" fontId="85" fillId="28" borderId="47" xfId="0" applyNumberFormat="1" applyFont="1" applyFill="1" applyBorder="1" applyAlignment="1">
      <alignment horizontal="center" vertical="center" shrinkToFit="1"/>
    </xf>
    <xf numFmtId="0" fontId="54" fillId="28" borderId="47" xfId="0" applyNumberFormat="1" applyFont="1" applyFill="1" applyBorder="1" applyAlignment="1">
      <alignment horizontal="center" vertical="center" shrinkToFit="1"/>
    </xf>
    <xf numFmtId="0" fontId="90" fillId="0" borderId="47" xfId="0" applyNumberFormat="1" applyFont="1" applyBorder="1" applyAlignment="1">
      <alignment horizontal="center" vertical="center"/>
    </xf>
    <xf numFmtId="0" fontId="90" fillId="0" borderId="47" xfId="0" applyNumberFormat="1" applyFont="1" applyBorder="1" applyAlignment="1">
      <alignment vertical="center" shrinkToFit="1"/>
    </xf>
    <xf numFmtId="0" fontId="54" fillId="28" borderId="47" xfId="0" applyNumberFormat="1" applyFont="1" applyFill="1" applyBorder="1" applyAlignment="1">
      <alignment horizontal="center" vertical="center"/>
    </xf>
    <xf numFmtId="0" fontId="54" fillId="28" borderId="62" xfId="0" applyNumberFormat="1" applyFont="1" applyFill="1" applyBorder="1" applyAlignment="1">
      <alignment horizontal="center" vertical="center" shrinkToFit="1"/>
    </xf>
    <xf numFmtId="0" fontId="54" fillId="28" borderId="66" xfId="0" applyNumberFormat="1" applyFont="1" applyFill="1" applyBorder="1" applyAlignment="1">
      <alignment horizontal="center" vertical="center" shrinkToFit="1"/>
    </xf>
    <xf numFmtId="0" fontId="54" fillId="28" borderId="63" xfId="0" applyNumberFormat="1" applyFont="1" applyFill="1" applyBorder="1" applyAlignment="1">
      <alignment horizontal="center" vertical="center" shrinkToFit="1"/>
    </xf>
    <xf numFmtId="207" fontId="90" fillId="0" borderId="62" xfId="0" applyNumberFormat="1" applyFont="1" applyBorder="1" applyAlignment="1">
      <alignment horizontal="center" vertical="center" wrapText="1"/>
    </xf>
    <xf numFmtId="207" fontId="0" fillId="0" borderId="66" xfId="0" applyNumberFormat="1" applyBorder="1">
      <alignment vertical="center"/>
    </xf>
    <xf numFmtId="207" fontId="0" fillId="0" borderId="63" xfId="0" applyNumberFormat="1" applyBorder="1">
      <alignment vertical="center"/>
    </xf>
    <xf numFmtId="209" fontId="90" fillId="0" borderId="62" xfId="0" applyNumberFormat="1" applyFont="1" applyBorder="1" applyAlignment="1">
      <alignment horizontal="center" vertical="center" wrapText="1"/>
    </xf>
    <xf numFmtId="209" fontId="0" fillId="0" borderId="66" xfId="0" applyNumberFormat="1" applyBorder="1">
      <alignment vertical="center"/>
    </xf>
    <xf numFmtId="209" fontId="0" fillId="0" borderId="63" xfId="0" applyNumberFormat="1" applyBorder="1">
      <alignment vertical="center"/>
    </xf>
    <xf numFmtId="0" fontId="90" fillId="28" borderId="62" xfId="0" applyNumberFormat="1" applyFont="1" applyFill="1" applyBorder="1" applyAlignment="1">
      <alignment horizontal="center" vertical="center" wrapText="1"/>
    </xf>
    <xf numFmtId="0" fontId="0" fillId="28" borderId="66" xfId="0" applyNumberFormat="1" applyFill="1" applyBorder="1">
      <alignment vertical="center"/>
    </xf>
    <xf numFmtId="0" fontId="0" fillId="28" borderId="63" xfId="0" applyNumberFormat="1" applyFill="1" applyBorder="1">
      <alignment vertical="center"/>
    </xf>
    <xf numFmtId="207" fontId="90" fillId="0" borderId="66" xfId="0" applyNumberFormat="1" applyFont="1" applyBorder="1" applyAlignment="1">
      <alignment horizontal="center" vertical="center" wrapText="1"/>
    </xf>
    <xf numFmtId="207" fontId="90" fillId="0" borderId="63" xfId="0" applyNumberFormat="1" applyFont="1" applyBorder="1" applyAlignment="1">
      <alignment horizontal="center" vertical="center" wrapText="1"/>
    </xf>
    <xf numFmtId="49" fontId="90" fillId="28" borderId="62" xfId="0" applyNumberFormat="1" applyFont="1" applyFill="1" applyBorder="1" applyAlignment="1">
      <alignment horizontal="center" vertical="center" wrapText="1"/>
    </xf>
    <xf numFmtId="0" fontId="90" fillId="28" borderId="66" xfId="0" applyNumberFormat="1" applyFont="1" applyFill="1" applyBorder="1" applyAlignment="1">
      <alignment horizontal="center" vertical="center" wrapText="1"/>
    </xf>
    <xf numFmtId="0" fontId="90" fillId="28" borderId="63" xfId="0" applyNumberFormat="1" applyFont="1" applyFill="1" applyBorder="1" applyAlignment="1">
      <alignment horizontal="center" vertical="center" wrapText="1"/>
    </xf>
    <xf numFmtId="0" fontId="90" fillId="28" borderId="61" xfId="0" applyFont="1" applyFill="1" applyBorder="1" applyAlignment="1">
      <alignment horizontal="center" vertical="center" wrapText="1"/>
    </xf>
    <xf numFmtId="0" fontId="90" fillId="28" borderId="59" xfId="0" applyFont="1" applyFill="1" applyBorder="1" applyAlignment="1">
      <alignment horizontal="center" vertical="center" wrapText="1"/>
    </xf>
    <xf numFmtId="0" fontId="90" fillId="28" borderId="18" xfId="0" applyFont="1" applyFill="1" applyBorder="1" applyAlignment="1">
      <alignment horizontal="center" vertical="center" wrapText="1"/>
    </xf>
    <xf numFmtId="0" fontId="90" fillId="28" borderId="19" xfId="0" applyFont="1" applyFill="1" applyBorder="1" applyAlignment="1">
      <alignment horizontal="center" vertical="center" wrapText="1"/>
    </xf>
    <xf numFmtId="0" fontId="90" fillId="28" borderId="20" xfId="0" applyFont="1" applyFill="1" applyBorder="1" applyAlignment="1">
      <alignment horizontal="center" vertical="center" wrapText="1"/>
    </xf>
    <xf numFmtId="0" fontId="90" fillId="28" borderId="66" xfId="0" applyFont="1" applyFill="1" applyBorder="1" applyAlignment="1">
      <alignment horizontal="center" vertical="center" wrapText="1"/>
    </xf>
    <xf numFmtId="0" fontId="90" fillId="28" borderId="63" xfId="0" applyFont="1" applyFill="1" applyBorder="1" applyAlignment="1">
      <alignment horizontal="center" vertical="center" wrapText="1"/>
    </xf>
    <xf numFmtId="49" fontId="90" fillId="28" borderId="66" xfId="0" applyNumberFormat="1" applyFont="1" applyFill="1" applyBorder="1" applyAlignment="1">
      <alignment horizontal="center" vertical="center" wrapText="1"/>
    </xf>
    <xf numFmtId="49" fontId="90" fillId="28" borderId="63" xfId="0" applyNumberFormat="1" applyFont="1" applyFill="1" applyBorder="1" applyAlignment="1">
      <alignment horizontal="center" vertical="center" wrapText="1"/>
    </xf>
    <xf numFmtId="0" fontId="91" fillId="0" borderId="33" xfId="0" applyFont="1" applyBorder="1" applyAlignment="1">
      <alignment horizontal="center" vertical="center" shrinkToFit="1"/>
    </xf>
    <xf numFmtId="0" fontId="91" fillId="0" borderId="0" xfId="0" applyFont="1" applyBorder="1" applyAlignment="1">
      <alignment horizontal="center" vertical="center" shrinkToFit="1"/>
    </xf>
    <xf numFmtId="0" fontId="91" fillId="0" borderId="34" xfId="0" applyFont="1" applyBorder="1" applyAlignment="1">
      <alignment horizontal="center" vertical="center" shrinkToFit="1"/>
    </xf>
    <xf numFmtId="0" fontId="90" fillId="0" borderId="33" xfId="0" applyFont="1" applyBorder="1" applyAlignment="1">
      <alignment horizontal="center" vertical="center" shrinkToFit="1"/>
    </xf>
    <xf numFmtId="0" fontId="94" fillId="0" borderId="0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90" fillId="0" borderId="62" xfId="0" applyFont="1" applyBorder="1" applyAlignment="1">
      <alignment horizontal="center" vertical="center"/>
    </xf>
    <xf numFmtId="0" fontId="90" fillId="0" borderId="63" xfId="0" applyFont="1" applyBorder="1" applyAlignment="1">
      <alignment horizontal="center" vertical="center"/>
    </xf>
    <xf numFmtId="0" fontId="91" fillId="0" borderId="62" xfId="0" applyFont="1" applyBorder="1" applyAlignment="1">
      <alignment horizontal="left" vertical="center" indent="1" shrinkToFit="1"/>
    </xf>
    <xf numFmtId="0" fontId="91" fillId="0" borderId="66" xfId="0" applyFont="1" applyBorder="1" applyAlignment="1">
      <alignment horizontal="left" vertical="center" indent="1" shrinkToFit="1"/>
    </xf>
    <xf numFmtId="0" fontId="91" fillId="0" borderId="63" xfId="0" applyFont="1" applyBorder="1" applyAlignment="1">
      <alignment horizontal="left" vertical="center" indent="1" shrinkToFit="1"/>
    </xf>
    <xf numFmtId="207" fontId="90" fillId="0" borderId="62" xfId="0" applyNumberFormat="1" applyFont="1" applyBorder="1" applyAlignment="1">
      <alignment vertical="center" shrinkToFit="1"/>
    </xf>
    <xf numFmtId="207" fontId="90" fillId="0" borderId="66" xfId="0" applyNumberFormat="1" applyFont="1" applyBorder="1" applyAlignment="1">
      <alignment vertical="center" shrinkToFit="1"/>
    </xf>
    <xf numFmtId="0" fontId="90" fillId="0" borderId="66" xfId="0" applyNumberFormat="1" applyFont="1" applyBorder="1" applyAlignment="1">
      <alignment vertical="center"/>
    </xf>
    <xf numFmtId="207" fontId="90" fillId="0" borderId="62" xfId="0" applyNumberFormat="1" applyFont="1" applyBorder="1" applyAlignment="1">
      <alignment vertical="center"/>
    </xf>
    <xf numFmtId="207" fontId="90" fillId="0" borderId="66" xfId="0" applyNumberFormat="1" applyFont="1" applyBorder="1" applyAlignment="1">
      <alignment vertical="center"/>
    </xf>
    <xf numFmtId="0" fontId="90" fillId="0" borderId="63" xfId="0" applyNumberFormat="1" applyFont="1" applyBorder="1" applyAlignment="1">
      <alignment vertical="center"/>
    </xf>
    <xf numFmtId="0" fontId="90" fillId="0" borderId="62" xfId="0" applyFont="1" applyBorder="1" applyAlignment="1">
      <alignment horizontal="center" vertical="center" shrinkToFit="1"/>
    </xf>
    <xf numFmtId="0" fontId="94" fillId="0" borderId="66" xfId="0" applyFont="1" applyBorder="1" applyAlignment="1">
      <alignment vertical="center"/>
    </xf>
    <xf numFmtId="0" fontId="0" fillId="0" borderId="63" xfId="0" applyBorder="1" applyAlignment="1">
      <alignment vertical="center"/>
    </xf>
    <xf numFmtId="0" fontId="90" fillId="0" borderId="62" xfId="0" applyNumberFormat="1" applyFont="1" applyBorder="1" applyAlignment="1">
      <alignment horizontal="center" vertical="center" shrinkToFit="1"/>
    </xf>
    <xf numFmtId="0" fontId="90" fillId="0" borderId="66" xfId="0" applyNumberFormat="1" applyFont="1" applyBorder="1" applyAlignment="1">
      <alignment horizontal="center" vertical="center" shrinkToFit="1"/>
    </xf>
    <xf numFmtId="0" fontId="90" fillId="0" borderId="63" xfId="0" applyNumberFormat="1" applyFont="1" applyBorder="1" applyAlignment="1">
      <alignment horizontal="center" vertical="center" shrinkToFit="1"/>
    </xf>
    <xf numFmtId="0" fontId="90" fillId="0" borderId="66" xfId="0" applyFont="1" applyBorder="1" applyAlignment="1">
      <alignment horizontal="center" vertical="center" shrinkToFit="1"/>
    </xf>
    <xf numFmtId="0" fontId="90" fillId="0" borderId="63" xfId="0" applyFont="1" applyBorder="1" applyAlignment="1">
      <alignment horizontal="center" vertical="center" shrinkToFit="1"/>
    </xf>
    <xf numFmtId="0" fontId="90" fillId="0" borderId="65" xfId="0" applyFont="1" applyBorder="1" applyAlignment="1">
      <alignment horizontal="center" vertical="center" shrinkToFit="1"/>
    </xf>
    <xf numFmtId="0" fontId="90" fillId="0" borderId="61" xfId="0" applyFont="1" applyBorder="1" applyAlignment="1">
      <alignment horizontal="center" vertical="center" shrinkToFit="1"/>
    </xf>
    <xf numFmtId="0" fontId="90" fillId="0" borderId="59" xfId="0" applyFont="1" applyBorder="1" applyAlignment="1">
      <alignment horizontal="center" vertical="center" shrinkToFit="1"/>
    </xf>
    <xf numFmtId="0" fontId="90" fillId="0" borderId="18" xfId="0" applyFont="1" applyBorder="1" applyAlignment="1">
      <alignment horizontal="center" vertical="center" shrinkToFit="1"/>
    </xf>
    <xf numFmtId="0" fontId="90" fillId="0" borderId="19" xfId="0" applyFont="1" applyBorder="1" applyAlignment="1">
      <alignment horizontal="center" vertical="center" shrinkToFit="1"/>
    </xf>
    <xf numFmtId="0" fontId="90" fillId="0" borderId="20" xfId="0" applyFont="1" applyBorder="1" applyAlignment="1">
      <alignment horizontal="center" vertical="center" shrinkToFit="1"/>
    </xf>
    <xf numFmtId="0" fontId="0" fillId="0" borderId="61" xfId="0" applyBorder="1" applyAlignment="1">
      <alignment vertical="center"/>
    </xf>
    <xf numFmtId="0" fontId="0" fillId="0" borderId="59" xfId="0" applyBorder="1" applyAlignment="1">
      <alignment vertical="center"/>
    </xf>
    <xf numFmtId="0" fontId="94" fillId="0" borderId="61" xfId="0" applyFont="1" applyBorder="1" applyAlignment="1">
      <alignment vertical="center"/>
    </xf>
    <xf numFmtId="0" fontId="90" fillId="0" borderId="65" xfId="0" applyFont="1" applyBorder="1" applyAlignment="1">
      <alignment horizontal="center" vertical="center"/>
    </xf>
    <xf numFmtId="0" fontId="90" fillId="0" borderId="59" xfId="0" applyFont="1" applyBorder="1" applyAlignment="1">
      <alignment horizontal="center" vertical="center"/>
    </xf>
    <xf numFmtId="0" fontId="90" fillId="0" borderId="33" xfId="0" applyFont="1" applyBorder="1" applyAlignment="1">
      <alignment horizontal="center" vertical="center"/>
    </xf>
    <xf numFmtId="0" fontId="90" fillId="0" borderId="34" xfId="0" applyFont="1" applyBorder="1" applyAlignment="1">
      <alignment horizontal="center" vertical="center"/>
    </xf>
    <xf numFmtId="0" fontId="0" fillId="0" borderId="66" xfId="0" applyBorder="1" applyAlignment="1">
      <alignment vertical="center"/>
    </xf>
    <xf numFmtId="0" fontId="91" fillId="0" borderId="18" xfId="0" applyFont="1" applyBorder="1" applyAlignment="1">
      <alignment horizontal="center" vertical="center" shrinkToFit="1"/>
    </xf>
    <xf numFmtId="0" fontId="91" fillId="0" borderId="19" xfId="0" applyFont="1" applyBorder="1" applyAlignment="1">
      <alignment horizontal="center" vertical="center" shrinkToFit="1"/>
    </xf>
    <xf numFmtId="0" fontId="91" fillId="0" borderId="20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90" fillId="0" borderId="65" xfId="0" applyNumberFormat="1" applyFont="1" applyBorder="1" applyAlignment="1">
      <alignment horizontal="center" vertical="center" shrinkToFit="1"/>
    </xf>
    <xf numFmtId="0" fontId="90" fillId="0" borderId="61" xfId="0" applyNumberFormat="1" applyFont="1" applyBorder="1" applyAlignment="1">
      <alignment horizontal="center" vertical="center" shrinkToFit="1"/>
    </xf>
    <xf numFmtId="0" fontId="90" fillId="0" borderId="59" xfId="0" applyNumberFormat="1" applyFont="1" applyBorder="1" applyAlignment="1">
      <alignment horizontal="center" vertical="center" shrinkToFit="1"/>
    </xf>
    <xf numFmtId="207" fontId="90" fillId="0" borderId="65" xfId="0" applyNumberFormat="1" applyFont="1" applyBorder="1" applyAlignment="1">
      <alignment vertical="center" shrinkToFit="1"/>
    </xf>
    <xf numFmtId="207" fontId="90" fillId="0" borderId="61" xfId="0" applyNumberFormat="1" applyFont="1" applyBorder="1" applyAlignment="1">
      <alignment vertical="center" shrinkToFit="1"/>
    </xf>
    <xf numFmtId="198" fontId="90" fillId="0" borderId="65" xfId="0" applyNumberFormat="1" applyFont="1" applyBorder="1" applyAlignment="1">
      <alignment horizontal="center" vertical="center" shrinkToFit="1"/>
    </xf>
    <xf numFmtId="198" fontId="90" fillId="0" borderId="61" xfId="0" applyNumberFormat="1" applyFont="1" applyBorder="1" applyAlignment="1">
      <alignment horizontal="center" vertical="center" shrinkToFit="1"/>
    </xf>
    <xf numFmtId="198" fontId="90" fillId="0" borderId="59" xfId="0" applyNumberFormat="1" applyFont="1" applyBorder="1" applyAlignment="1">
      <alignment horizontal="center" vertical="center" shrinkToFit="1"/>
    </xf>
    <xf numFmtId="0" fontId="91" fillId="0" borderId="62" xfId="0" applyFont="1" applyBorder="1" applyAlignment="1">
      <alignment horizontal="left" vertical="center" indent="3" shrinkToFit="1"/>
    </xf>
    <xf numFmtId="0" fontId="91" fillId="0" borderId="66" xfId="0" applyFont="1" applyBorder="1" applyAlignment="1">
      <alignment horizontal="left" vertical="center" indent="3" shrinkToFit="1"/>
    </xf>
    <xf numFmtId="0" fontId="91" fillId="0" borderId="63" xfId="0" applyFont="1" applyBorder="1" applyAlignment="1">
      <alignment horizontal="left" vertical="center" indent="3" shrinkToFit="1"/>
    </xf>
    <xf numFmtId="0" fontId="90" fillId="0" borderId="62" xfId="0" applyNumberFormat="1" applyFont="1" applyBorder="1" applyAlignment="1">
      <alignment horizontal="center" vertical="center"/>
    </xf>
    <xf numFmtId="0" fontId="90" fillId="0" borderId="66" xfId="0" applyNumberFormat="1" applyFont="1" applyBorder="1" applyAlignment="1">
      <alignment horizontal="center" vertical="center"/>
    </xf>
    <xf numFmtId="0" fontId="90" fillId="0" borderId="63" xfId="0" applyNumberFormat="1" applyFont="1" applyBorder="1" applyAlignment="1">
      <alignment horizontal="center" vertical="center"/>
    </xf>
    <xf numFmtId="0" fontId="90" fillId="0" borderId="62" xfId="0" applyFont="1" applyBorder="1" applyAlignment="1">
      <alignment horizontal="right" vertical="center" shrinkToFit="1"/>
    </xf>
    <xf numFmtId="0" fontId="94" fillId="0" borderId="66" xfId="0" applyFont="1" applyBorder="1" applyAlignment="1">
      <alignment horizontal="right" vertical="center"/>
    </xf>
    <xf numFmtId="0" fontId="0" fillId="0" borderId="63" xfId="0" applyBorder="1" applyAlignment="1">
      <alignment horizontal="right" vertical="center"/>
    </xf>
    <xf numFmtId="0" fontId="90" fillId="0" borderId="62" xfId="0" applyNumberFormat="1" applyFont="1" applyBorder="1" applyAlignment="1">
      <alignment horizontal="right" vertical="center" shrinkToFit="1"/>
    </xf>
    <xf numFmtId="0" fontId="90" fillId="0" borderId="66" xfId="0" applyNumberFormat="1" applyFont="1" applyBorder="1" applyAlignment="1">
      <alignment horizontal="right" vertical="center" shrinkToFit="1"/>
    </xf>
    <xf numFmtId="0" fontId="90" fillId="0" borderId="63" xfId="0" applyNumberFormat="1" applyFont="1" applyBorder="1" applyAlignment="1">
      <alignment horizontal="right" vertical="center" shrinkToFit="1"/>
    </xf>
    <xf numFmtId="0" fontId="90" fillId="0" borderId="66" xfId="0" applyFont="1" applyBorder="1" applyAlignment="1">
      <alignment horizontal="right" vertical="center" shrinkToFit="1"/>
    </xf>
    <xf numFmtId="0" fontId="90" fillId="0" borderId="63" xfId="0" applyFont="1" applyBorder="1" applyAlignment="1">
      <alignment horizontal="right" vertical="center" shrinkToFit="1"/>
    </xf>
    <xf numFmtId="188" fontId="90" fillId="0" borderId="62" xfId="0" applyNumberFormat="1" applyFont="1" applyBorder="1" applyAlignment="1">
      <alignment horizontal="center" vertical="center" shrinkToFit="1"/>
    </xf>
    <xf numFmtId="188" fontId="90" fillId="0" borderId="66" xfId="0" applyNumberFormat="1" applyFont="1" applyBorder="1" applyAlignment="1">
      <alignment horizontal="center" vertical="center" shrinkToFit="1"/>
    </xf>
    <xf numFmtId="188" fontId="90" fillId="0" borderId="63" xfId="0" applyNumberFormat="1" applyFont="1" applyBorder="1" applyAlignment="1">
      <alignment horizontal="center" vertical="center" shrinkToFit="1"/>
    </xf>
    <xf numFmtId="189" fontId="54" fillId="0" borderId="0" xfId="0" applyNumberFormat="1" applyFont="1" applyBorder="1" applyAlignment="1">
      <alignment horizontal="left" vertical="center"/>
    </xf>
    <xf numFmtId="2" fontId="54" fillId="0" borderId="0" xfId="0" applyNumberFormat="1" applyFont="1" applyBorder="1" applyAlignment="1">
      <alignment horizontal="center" vertical="center"/>
    </xf>
    <xf numFmtId="0" fontId="90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vertical="center"/>
    </xf>
    <xf numFmtId="207" fontId="90" fillId="0" borderId="19" xfId="0" applyNumberFormat="1" applyFont="1" applyBorder="1" applyAlignment="1">
      <alignment horizontal="center" vertical="center"/>
    </xf>
    <xf numFmtId="0" fontId="90" fillId="0" borderId="0" xfId="0" applyFont="1" applyBorder="1" applyAlignment="1">
      <alignment horizontal="center" vertical="center"/>
    </xf>
    <xf numFmtId="204" fontId="90" fillId="0" borderId="0" xfId="0" applyNumberFormat="1" applyFont="1" applyBorder="1" applyAlignment="1">
      <alignment horizontal="left" vertical="center"/>
    </xf>
    <xf numFmtId="207" fontId="90" fillId="0" borderId="66" xfId="0" applyNumberFormat="1" applyFont="1" applyBorder="1" applyAlignment="1">
      <alignment horizontal="center" vertical="center"/>
    </xf>
    <xf numFmtId="0" fontId="90" fillId="0" borderId="61" xfId="0" applyFont="1" applyBorder="1" applyAlignment="1">
      <alignment horizontal="center" vertical="center"/>
    </xf>
    <xf numFmtId="198" fontId="90" fillId="0" borderId="0" xfId="0" applyNumberFormat="1" applyFont="1" applyBorder="1" applyAlignment="1">
      <alignment horizontal="center" vertical="center"/>
    </xf>
    <xf numFmtId="207" fontId="90" fillId="0" borderId="0" xfId="0" applyNumberFormat="1" applyFont="1" applyBorder="1" applyAlignment="1">
      <alignment horizontal="center" vertical="center" shrinkToFit="1"/>
    </xf>
    <xf numFmtId="198" fontId="54" fillId="0" borderId="0" xfId="0" applyNumberFormat="1" applyFont="1" applyBorder="1" applyAlignment="1">
      <alignment horizontal="left" vertical="center"/>
    </xf>
    <xf numFmtId="0" fontId="91" fillId="0" borderId="0" xfId="0" applyNumberFormat="1" applyFont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3" xfId="81" applyFont="1" applyFill="1" applyBorder="1" applyAlignment="1">
      <alignment horizontal="center" vertical="center"/>
    </xf>
    <xf numFmtId="0" fontId="61" fillId="27" borderId="66" xfId="81" applyFont="1" applyFill="1" applyBorder="1" applyAlignment="1">
      <alignment horizontal="center" vertical="center"/>
    </xf>
    <xf numFmtId="0" fontId="61" fillId="27" borderId="102" xfId="81" applyFont="1" applyFill="1" applyBorder="1" applyAlignment="1">
      <alignment horizontal="center" vertical="center"/>
    </xf>
    <xf numFmtId="0" fontId="103" fillId="29" borderId="43" xfId="0" applyNumberFormat="1" applyFont="1" applyFill="1" applyBorder="1" applyAlignment="1">
      <alignment horizontal="center" vertical="center" wrapText="1"/>
    </xf>
    <xf numFmtId="0" fontId="55" fillId="26" borderId="62" xfId="0" applyFont="1" applyFill="1" applyBorder="1" applyAlignment="1">
      <alignment horizontal="center" vertical="center"/>
    </xf>
    <xf numFmtId="0" fontId="55" fillId="26" borderId="63" xfId="0" applyFont="1" applyFill="1" applyBorder="1" applyAlignment="1">
      <alignment horizontal="center" vertical="center"/>
    </xf>
    <xf numFmtId="0" fontId="63" fillId="0" borderId="44" xfId="0" applyFont="1" applyBorder="1" applyAlignment="1">
      <alignment horizontal="center" vertical="center"/>
    </xf>
    <xf numFmtId="0" fontId="63" fillId="0" borderId="46" xfId="0" applyFont="1" applyBorder="1" applyAlignment="1">
      <alignment horizontal="center" vertical="center"/>
    </xf>
    <xf numFmtId="0" fontId="103" fillId="29" borderId="44" xfId="0" applyNumberFormat="1" applyFont="1" applyFill="1" applyBorder="1" applyAlignment="1">
      <alignment horizontal="center" vertical="center" wrapText="1"/>
    </xf>
    <xf numFmtId="0" fontId="103" fillId="29" borderId="46" xfId="0" applyNumberFormat="1" applyFont="1" applyFill="1" applyBorder="1" applyAlignment="1">
      <alignment horizontal="center" vertical="center" wrapText="1"/>
    </xf>
    <xf numFmtId="0" fontId="6" fillId="29" borderId="85" xfId="0" applyNumberFormat="1" applyFont="1" applyFill="1" applyBorder="1" applyAlignment="1">
      <alignment horizontal="center" vertical="center"/>
    </xf>
    <xf numFmtId="0" fontId="6" fillId="29" borderId="27" xfId="0" applyNumberFormat="1" applyFont="1" applyFill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/>
    </xf>
    <xf numFmtId="0" fontId="103" fillId="29" borderId="26" xfId="0" applyNumberFormat="1" applyFont="1" applyFill="1" applyBorder="1" applyAlignment="1">
      <alignment horizontal="center" vertical="center"/>
    </xf>
    <xf numFmtId="0" fontId="103" fillId="29" borderId="98" xfId="0" applyNumberFormat="1" applyFont="1" applyFill="1" applyBorder="1" applyAlignment="1">
      <alignment horizontal="center" vertical="center"/>
    </xf>
    <xf numFmtId="0" fontId="103" fillId="29" borderId="99" xfId="0" applyNumberFormat="1" applyFont="1" applyFill="1" applyBorder="1" applyAlignment="1">
      <alignment horizontal="center" vertical="center"/>
    </xf>
    <xf numFmtId="0" fontId="103" fillId="29" borderId="100" xfId="0" applyNumberFormat="1" applyFont="1" applyFill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54" fillId="0" borderId="66" xfId="0" applyNumberFormat="1" applyFont="1" applyBorder="1" applyAlignment="1">
      <alignment horizontal="center" vertical="center"/>
    </xf>
    <xf numFmtId="0" fontId="54" fillId="0" borderId="63" xfId="0" applyNumberFormat="1" applyFont="1" applyBorder="1" applyAlignment="1">
      <alignment horizontal="center" vertical="center"/>
    </xf>
    <xf numFmtId="0" fontId="103" fillId="29" borderId="85" xfId="0" applyNumberFormat="1" applyFont="1" applyFill="1" applyBorder="1" applyAlignment="1">
      <alignment horizontal="center" vertical="center" wrapText="1"/>
    </xf>
    <xf numFmtId="0" fontId="103" fillId="29" borderId="26" xfId="0" applyNumberFormat="1" applyFont="1" applyFill="1" applyBorder="1" applyAlignment="1">
      <alignment horizontal="center" vertical="center" wrapText="1"/>
    </xf>
    <xf numFmtId="41" fontId="54" fillId="0" borderId="97" xfId="132" applyFont="1" applyBorder="1" applyAlignment="1">
      <alignment horizontal="center" vertical="center"/>
    </xf>
    <xf numFmtId="41" fontId="54" fillId="0" borderId="17" xfId="132" applyFont="1" applyBorder="1" applyAlignment="1">
      <alignment horizontal="center" vertical="center"/>
    </xf>
    <xf numFmtId="41" fontId="54" fillId="0" borderId="13" xfId="132" applyFont="1" applyBorder="1" applyAlignment="1">
      <alignment horizontal="center" vertical="center"/>
    </xf>
    <xf numFmtId="196" fontId="9" fillId="29" borderId="44" xfId="0" applyNumberFormat="1" applyFont="1" applyFill="1" applyBorder="1" applyAlignment="1">
      <alignment horizontal="center" vertical="center" wrapText="1"/>
    </xf>
    <xf numFmtId="196" fontId="9" fillId="29" borderId="46" xfId="0" applyNumberFormat="1" applyFont="1" applyFill="1" applyBorder="1" applyAlignment="1">
      <alignment horizontal="center" vertical="center" wrapText="1"/>
    </xf>
    <xf numFmtId="196" fontId="6" fillId="29" borderId="44" xfId="0" applyNumberFormat="1" applyFont="1" applyFill="1" applyBorder="1" applyAlignment="1">
      <alignment horizontal="center" vertical="center"/>
    </xf>
    <xf numFmtId="196" fontId="6" fillId="29" borderId="45" xfId="0" applyNumberFormat="1" applyFont="1" applyFill="1" applyBorder="1" applyAlignment="1">
      <alignment horizontal="center" vertical="center"/>
    </xf>
    <xf numFmtId="196" fontId="6" fillId="29" borderId="46" xfId="0" applyNumberFormat="1" applyFont="1" applyFill="1" applyBorder="1" applyAlignment="1">
      <alignment horizontal="center" vertical="center"/>
    </xf>
    <xf numFmtId="0" fontId="54" fillId="0" borderId="97" xfId="0" applyNumberFormat="1" applyFont="1" applyBorder="1" applyAlignment="1">
      <alignment horizontal="center" vertical="center" wrapText="1"/>
    </xf>
    <xf numFmtId="0" fontId="54" fillId="0" borderId="17" xfId="0" applyNumberFormat="1" applyFont="1" applyBorder="1" applyAlignment="1">
      <alignment horizontal="center" vertical="center" wrapText="1"/>
    </xf>
    <xf numFmtId="0" fontId="54" fillId="0" borderId="13" xfId="0" applyNumberFormat="1" applyFont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/>
    </xf>
    <xf numFmtId="0" fontId="103" fillId="29" borderId="87" xfId="0" applyNumberFormat="1" applyFont="1" applyFill="1" applyBorder="1" applyAlignment="1">
      <alignment horizontal="center" vertical="center" wrapText="1"/>
    </xf>
    <xf numFmtId="0" fontId="103" fillId="29" borderId="88" xfId="0" applyNumberFormat="1" applyFont="1" applyFill="1" applyBorder="1" applyAlignment="1">
      <alignment horizontal="center" vertical="center" wrapText="1"/>
    </xf>
    <xf numFmtId="0" fontId="103" fillId="29" borderId="89" xfId="0" applyNumberFormat="1" applyFont="1" applyFill="1" applyBorder="1" applyAlignment="1">
      <alignment horizontal="center" vertical="center" wrapText="1"/>
    </xf>
    <xf numFmtId="0" fontId="103" fillId="29" borderId="43" xfId="0" applyNumberFormat="1" applyFont="1" applyFill="1" applyBorder="1" applyAlignment="1">
      <alignment horizontal="center" vertical="center"/>
    </xf>
    <xf numFmtId="0" fontId="103" fillId="29" borderId="45" xfId="0" applyNumberFormat="1" applyFont="1" applyFill="1" applyBorder="1" applyAlignment="1">
      <alignment horizontal="center" vertical="center" wrapText="1"/>
    </xf>
    <xf numFmtId="0" fontId="6" fillId="29" borderId="44" xfId="0" applyNumberFormat="1" applyFont="1" applyFill="1" applyBorder="1" applyAlignment="1">
      <alignment horizontal="center" vertical="center"/>
    </xf>
    <xf numFmtId="0" fontId="6" fillId="29" borderId="45" xfId="0" applyNumberFormat="1" applyFont="1" applyFill="1" applyBorder="1" applyAlignment="1">
      <alignment horizontal="center" vertical="center"/>
    </xf>
    <xf numFmtId="0" fontId="6" fillId="29" borderId="46" xfId="0" applyNumberFormat="1" applyFont="1" applyFill="1" applyBorder="1" applyAlignment="1">
      <alignment horizontal="center" vertical="center"/>
    </xf>
    <xf numFmtId="0" fontId="103" fillId="29" borderId="92" xfId="0" applyNumberFormat="1" applyFont="1" applyFill="1" applyBorder="1" applyAlignment="1">
      <alignment horizontal="center" vertical="center"/>
    </xf>
    <xf numFmtId="0" fontId="103" fillId="29" borderId="94" xfId="0" applyNumberFormat="1" applyFont="1" applyFill="1" applyBorder="1" applyAlignment="1">
      <alignment horizontal="center" vertical="center"/>
    </xf>
    <xf numFmtId="0" fontId="103" fillId="29" borderId="86" xfId="0" applyNumberFormat="1" applyFont="1" applyFill="1" applyBorder="1" applyAlignment="1">
      <alignment horizontal="center" vertical="center" wrapText="1"/>
    </xf>
    <xf numFmtId="0" fontId="103" fillId="29" borderId="92" xfId="0" applyNumberFormat="1" applyFont="1" applyFill="1" applyBorder="1" applyAlignment="1">
      <alignment horizontal="center" vertical="center" wrapText="1"/>
    </xf>
    <xf numFmtId="0" fontId="103" fillId="29" borderId="93" xfId="0" applyNumberFormat="1" applyFont="1" applyFill="1" applyBorder="1" applyAlignment="1">
      <alignment horizontal="center" vertical="center" wrapText="1"/>
    </xf>
    <xf numFmtId="0" fontId="103" fillId="29" borderId="94" xfId="0" applyNumberFormat="1" applyFont="1" applyFill="1" applyBorder="1" applyAlignment="1">
      <alignment horizontal="center" vertical="center" wrapText="1"/>
    </xf>
    <xf numFmtId="0" fontId="103" fillId="29" borderId="27" xfId="0" applyNumberFormat="1" applyFont="1" applyFill="1" applyBorder="1" applyAlignment="1">
      <alignment horizontal="center" vertical="center" wrapText="1"/>
    </xf>
    <xf numFmtId="0" fontId="103" fillId="29" borderId="44" xfId="0" applyNumberFormat="1" applyFont="1" applyFill="1" applyBorder="1" applyAlignment="1">
      <alignment horizontal="center" vertical="center"/>
    </xf>
    <xf numFmtId="0" fontId="103" fillId="29" borderId="45" xfId="0" applyNumberFormat="1" applyFont="1" applyFill="1" applyBorder="1" applyAlignment="1">
      <alignment horizontal="center" vertical="center"/>
    </xf>
    <xf numFmtId="0" fontId="103" fillId="29" borderId="46" xfId="0" applyNumberFormat="1" applyFont="1" applyFill="1" applyBorder="1" applyAlignment="1">
      <alignment horizontal="center" vertical="center"/>
    </xf>
  </cellXfs>
  <cellStyles count="14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35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3" xfId="136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3" xfId="137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4"/>
    <cellStyle name="쉼표 [0] 3" xfId="133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38"/>
    <cellStyle name="입력" xfId="59" builtinId="20" customBuiltin="1"/>
    <cellStyle name="입력 2" xfId="122"/>
    <cellStyle name="입력 3" xfId="139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0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Sheet1" xfId="81"/>
    <cellStyle name="표준_교정결과" xfId="141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45</xdr:row>
      <xdr:rowOff>23812</xdr:rowOff>
    </xdr:from>
    <xdr:to>
      <xdr:col>4</xdr:col>
      <xdr:colOff>1051955</xdr:colOff>
      <xdr:row>46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14550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14550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676275</xdr:colOff>
      <xdr:row>89</xdr:row>
      <xdr:rowOff>23812</xdr:rowOff>
    </xdr:from>
    <xdr:to>
      <xdr:col>4</xdr:col>
      <xdr:colOff>1051955</xdr:colOff>
      <xdr:row>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14550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14550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676275</xdr:colOff>
      <xdr:row>133</xdr:row>
      <xdr:rowOff>23812</xdr:rowOff>
    </xdr:from>
    <xdr:to>
      <xdr:col>4</xdr:col>
      <xdr:colOff>1051955</xdr:colOff>
      <xdr:row>134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14550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14550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676275</xdr:colOff>
      <xdr:row>177</xdr:row>
      <xdr:rowOff>23812</xdr:rowOff>
    </xdr:from>
    <xdr:to>
      <xdr:col>4</xdr:col>
      <xdr:colOff>1051955</xdr:colOff>
      <xdr:row>178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114550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114550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48</xdr:row>
      <xdr:rowOff>28575</xdr:rowOff>
    </xdr:from>
    <xdr:to>
      <xdr:col>5</xdr:col>
      <xdr:colOff>670955</xdr:colOff>
      <xdr:row>49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28925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28925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295275</xdr:colOff>
      <xdr:row>94</xdr:row>
      <xdr:rowOff>28575</xdr:rowOff>
    </xdr:from>
    <xdr:to>
      <xdr:col>5</xdr:col>
      <xdr:colOff>670955</xdr:colOff>
      <xdr:row>95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828925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828925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295275</xdr:colOff>
      <xdr:row>140</xdr:row>
      <xdr:rowOff>28575</xdr:rowOff>
    </xdr:from>
    <xdr:to>
      <xdr:col>5</xdr:col>
      <xdr:colOff>670955</xdr:colOff>
      <xdr:row>141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28925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28925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295275</xdr:colOff>
      <xdr:row>186</xdr:row>
      <xdr:rowOff>28575</xdr:rowOff>
    </xdr:from>
    <xdr:to>
      <xdr:col>5</xdr:col>
      <xdr:colOff>670955</xdr:colOff>
      <xdr:row>187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28925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28925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138</xdr:row>
      <xdr:rowOff>9525</xdr:rowOff>
    </xdr:from>
    <xdr:to>
      <xdr:col>7</xdr:col>
      <xdr:colOff>410804</xdr:colOff>
      <xdr:row>138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73</xdr:row>
      <xdr:rowOff>80962</xdr:rowOff>
    </xdr:from>
    <xdr:ext cx="127938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𝑐=𝑝_𝑠−𝑝_𝑖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80</xdr:row>
      <xdr:rowOff>38100</xdr:rowOff>
    </xdr:from>
    <xdr:ext cx="3138167" cy="35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𝑢_c=√(𝑢_s^2+𝑢_i^2 )=√(𝑢_s^2+𝑢_res^2+𝑢_zero^2+𝑢_rep^2+𝑢_hys^2 )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83</xdr:row>
      <xdr:rowOff>47625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)=−1,  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)=1,  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)=1,  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4761</xdr:colOff>
      <xdr:row>120</xdr:row>
      <xdr:rowOff>133355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57153</xdr:colOff>
      <xdr:row>125</xdr:row>
      <xdr:rowOff>33337</xdr:rowOff>
    </xdr:from>
    <xdr:ext cx="869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79771</xdr:colOff>
      <xdr:row>133</xdr:row>
      <xdr:rowOff>52387</xdr:rowOff>
    </xdr:from>
    <xdr:ext cx="8533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98971" y="23588662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98971" y="23588662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𝑢_s=𝑃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4764</xdr:colOff>
      <xdr:row>141</xdr:row>
      <xdr:rowOff>45246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19051</xdr:colOff>
      <xdr:row>149</xdr:row>
      <xdr:rowOff>42868</xdr:rowOff>
    </xdr:from>
    <xdr:ext cx="20406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𝑢_i=√(𝑢_res^2+𝑢_zero^2+𝑢_rep^2+𝑢_hys^2 )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150</xdr:row>
      <xdr:rowOff>219075</xdr:rowOff>
    </xdr:from>
    <xdr:ext cx="325345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=√((              )^2+(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153</xdr:row>
      <xdr:rowOff>47624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133353</xdr:colOff>
      <xdr:row>156</xdr:row>
      <xdr:rowOff>42861</xdr:rowOff>
    </xdr:from>
    <xdr:ext cx="109537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i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1)^𝑁▒(𝑢_𝑖^4 (𝑦))/ν_𝑖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41671</xdr:colOff>
      <xdr:row>157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41671</xdr:colOff>
      <xdr:row>157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41671</xdr:colOff>
      <xdr:row>157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41671</xdr:colOff>
      <xdr:row>157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41675</xdr:colOff>
      <xdr:row>156</xdr:row>
      <xdr:rowOff>26196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85730</xdr:colOff>
      <xdr:row>164</xdr:row>
      <xdr:rowOff>76202</xdr:rowOff>
    </xdr:from>
    <xdr:ext cx="851643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𝑢_res=𝑟/(2√3)=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</xdr:colOff>
      <xdr:row>165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4760</xdr:colOff>
      <xdr:row>167</xdr:row>
      <xdr:rowOff>42863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42866</xdr:colOff>
      <xdr:row>174</xdr:row>
      <xdr:rowOff>19049</xdr:rowOff>
    </xdr:from>
    <xdr:ext cx="300513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14285</xdr:colOff>
      <xdr:row>176</xdr:row>
      <xdr:rowOff>42863</xdr:rowOff>
    </xdr:from>
    <xdr:ext cx="923586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𝑢_zero=𝑓_0/(2√3)=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177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</xdr:colOff>
      <xdr:row>179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52391</xdr:colOff>
      <xdr:row>181</xdr:row>
      <xdr:rowOff>223835</xdr:rowOff>
    </xdr:from>
    <xdr:ext cx="1938336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_zero=1/2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133348</xdr:colOff>
      <xdr:row>189</xdr:row>
      <xdr:rowOff>19052</xdr:rowOff>
    </xdr:from>
    <xdr:ext cx="612353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 u="none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〖𝑏′〗_(up,𝑗)=max{|(𝑥_(3,𝑗)−𝑥_3,0 )−(𝑥_(1,𝑗)−𝑥_1,0 )|,|(𝑥_(5,𝑗)−𝑥_5,0 )−(𝑥_(1,𝑗)−𝑥_1,0 )|,|(𝑥_(5,𝑗)−𝑥_5,0 )−(𝑥_(3,𝑗)−𝑥_3,0 )|}</a:t>
              </a:r>
              <a:endParaRPr lang="ko-KR" altLang="en-US" sz="1100" u="none"/>
            </a:p>
          </xdr:txBody>
        </xdr:sp>
      </mc:Fallback>
    </mc:AlternateContent>
    <xdr:clientData/>
  </xdr:oneCellAnchor>
  <xdr:oneCellAnchor>
    <xdr:from>
      <xdr:col>2</xdr:col>
      <xdr:colOff>133348</xdr:colOff>
      <xdr:row>192</xdr:row>
      <xdr:rowOff>19052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〖𝑏′〗_(dn,𝑗)=max{|(𝑥_(4,𝑗)−𝑥_4,0 )−(𝑥_(2,𝑗)−𝑥_2,0 )|,|(𝑥_(6,𝑗)−𝑥_6,0 )−(𝑥_(2,𝑗)−𝑥_2,0 )|,|(𝑥_(6,𝑗)−𝑥_6,0 )−(𝑥_(4,𝑗)−𝑥_4,0 )|}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142872</xdr:colOff>
      <xdr:row>195</xdr:row>
      <xdr:rowOff>14287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𝑏^′=max{〖𝑏^′〗_(up,𝑗),〖𝑏^′〗_(dn,𝑗)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66670</xdr:colOff>
      <xdr:row>197</xdr:row>
      <xdr:rowOff>38099</xdr:rowOff>
    </xdr:from>
    <xdr:ext cx="87229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𝑢_rep=𝑏′/(2√3)=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100011</xdr:colOff>
      <xdr:row>202</xdr:row>
      <xdr:rowOff>223835</xdr:rowOff>
    </xdr:from>
    <xdr:ext cx="188119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_rep=1/2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4765</xdr:colOff>
      <xdr:row>208</xdr:row>
      <xdr:rowOff>50006</xdr:rowOff>
    </xdr:from>
    <xdr:ext cx="308930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ℎ=1/3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198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61911</xdr:colOff>
      <xdr:row>211</xdr:row>
      <xdr:rowOff>47622</xdr:rowOff>
    </xdr:from>
    <xdr:ext cx="852494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𝑢_hys=ℎ/(2√3)=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212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200</xdr:row>
      <xdr:rowOff>47630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214</xdr:row>
      <xdr:rowOff>42862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90486</xdr:colOff>
      <xdr:row>217</xdr:row>
      <xdr:rowOff>1</xdr:rowOff>
    </xdr:from>
    <xdr:ext cx="188119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_hys=1/2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142870</xdr:colOff>
      <xdr:row>221</xdr:row>
      <xdr:rowOff>26193</xdr:rowOff>
    </xdr:from>
    <xdr:ext cx="833498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𝑢_c^2=𝑢_s^2+𝑢_i^2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222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109531</xdr:colOff>
      <xdr:row>222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223</xdr:row>
      <xdr:rowOff>21430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52381</xdr:colOff>
      <xdr:row>228</xdr:row>
      <xdr:rowOff>26193</xdr:rowOff>
    </xdr:from>
    <xdr:ext cx="1499257" cy="518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_𝑒𝑓𝑓=(𝑢_c^4)/(∑24_(𝑖=1)^𝑁▒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 𝑢(𝑥_𝑖)]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100006</xdr:colOff>
      <xdr:row>228</xdr:row>
      <xdr:rowOff>26194</xdr:rowOff>
    </xdr:from>
    <xdr:ext cx="9591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147630</xdr:colOff>
      <xdr:row>229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142869</xdr:colOff>
      <xdr:row>229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616</xdr:row>
      <xdr:rowOff>80962</xdr:rowOff>
    </xdr:from>
    <xdr:ext cx="127938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76" name="TextBox 175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𝑐=𝑝_𝑠−𝑝_𝑖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623</xdr:row>
      <xdr:rowOff>38100</xdr:rowOff>
    </xdr:from>
    <xdr:ext cx="3138167" cy="35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𝑢_c=√(𝑢_s^2+𝑢_i^2 )=√(𝑢_s^2+𝑢_res^2+𝑢_zero^2+𝑢_rep^2+𝑢_hys^2 )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626</xdr:row>
      <xdr:rowOff>47625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)=−1,  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)=1,  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)=1,  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663</xdr:row>
      <xdr:rowOff>142875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1066800" y="116595525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1066800" y="116595525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66675</xdr:colOff>
      <xdr:row>668</xdr:row>
      <xdr:rowOff>28575</xdr:rowOff>
    </xdr:from>
    <xdr:ext cx="869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1133475" y="117624225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1133475" y="117624225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676</xdr:row>
      <xdr:rowOff>57150</xdr:rowOff>
    </xdr:from>
    <xdr:ext cx="8533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295400" y="119253000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295400" y="119253000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𝑢_s=𝑃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684</xdr:row>
      <xdr:rowOff>47625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1076325" y="1199292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1076325" y="1199292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692</xdr:row>
      <xdr:rowOff>57150</xdr:rowOff>
    </xdr:from>
    <xdr:ext cx="20406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228725" y="121767600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228725" y="121767600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𝑢_i=√(𝑢_res^2+𝑢_zero^2+𝑢_rep^2+𝑢_hys^2 )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9524</xdr:colOff>
      <xdr:row>693</xdr:row>
      <xdr:rowOff>223832</xdr:rowOff>
    </xdr:from>
    <xdr:ext cx="325345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381124" y="122162882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381124" y="122162882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=√((              )^2+(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696</xdr:row>
      <xdr:rowOff>47625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076325" y="1226724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076325" y="122672475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133353</xdr:colOff>
      <xdr:row>699</xdr:row>
      <xdr:rowOff>42861</xdr:rowOff>
    </xdr:from>
    <xdr:ext cx="109537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1047753" y="123353511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1047753" y="123353511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i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1)^𝑁▒(𝑢_𝑖^4 (𝑦))/ν_𝑖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41671</xdr:colOff>
      <xdr:row>700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41671</xdr:colOff>
      <xdr:row>700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41671</xdr:colOff>
      <xdr:row>700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41671</xdr:colOff>
      <xdr:row>700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/>
          </xdr:nvSpPr>
          <xdr:spPr>
            <a:xfrm>
              <a:off x="49184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/>
          </xdr:nvSpPr>
          <xdr:spPr>
            <a:xfrm>
              <a:off x="49184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41675</xdr:colOff>
      <xdr:row>699</xdr:row>
      <xdr:rowOff>26196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707</xdr:row>
      <xdr:rowOff>85725</xdr:rowOff>
    </xdr:from>
    <xdr:ext cx="851643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/>
          </xdr:nvSpPr>
          <xdr:spPr>
            <a:xfrm>
              <a:off x="1228725" y="125225175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191"/>
            <xdr:cNvSpPr txBox="1"/>
          </xdr:nvSpPr>
          <xdr:spPr>
            <a:xfrm>
              <a:off x="1228725" y="125225175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𝑢_res=𝑟/(2√3)=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710</xdr:row>
      <xdr:rowOff>47625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076325" y="125872875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076325" y="125872875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42866</xdr:colOff>
      <xdr:row>717</xdr:row>
      <xdr:rowOff>19049</xdr:rowOff>
    </xdr:from>
    <xdr:ext cx="300513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500066" y="317849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500066" y="317849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719</xdr:row>
      <xdr:rowOff>47625</xdr:rowOff>
    </xdr:from>
    <xdr:ext cx="923586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1228725" y="127930275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1228725" y="127930275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𝑢_zero=𝑓_0/(2√3)=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720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195"/>
            <xdr:cNvSpPr txBox="1"/>
          </xdr:nvSpPr>
          <xdr:spPr>
            <a:xfrm>
              <a:off x="23002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195"/>
            <xdr:cNvSpPr txBox="1"/>
          </xdr:nvSpPr>
          <xdr:spPr>
            <a:xfrm>
              <a:off x="23002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722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/>
            <xdr:cNvSpPr txBox="1"/>
          </xdr:nvSpPr>
          <xdr:spPr>
            <a:xfrm>
              <a:off x="1076325" y="128616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196"/>
            <xdr:cNvSpPr txBox="1"/>
          </xdr:nvSpPr>
          <xdr:spPr>
            <a:xfrm>
              <a:off x="1076325" y="128616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725</xdr:row>
      <xdr:rowOff>0</xdr:rowOff>
    </xdr:from>
    <xdr:ext cx="1938336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/>
            <xdr:cNvSpPr txBox="1"/>
          </xdr:nvSpPr>
          <xdr:spPr>
            <a:xfrm>
              <a:off x="1143000" y="12925425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197"/>
            <xdr:cNvSpPr txBox="1"/>
          </xdr:nvSpPr>
          <xdr:spPr>
            <a:xfrm>
              <a:off x="1143000" y="12925425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_zero=1/2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732</xdr:row>
      <xdr:rowOff>19050</xdr:rowOff>
    </xdr:from>
    <xdr:ext cx="612353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198"/>
            <xdr:cNvSpPr txBox="1"/>
          </xdr:nvSpPr>
          <xdr:spPr>
            <a:xfrm>
              <a:off x="438150" y="130644900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 u="none"/>
            </a:p>
          </xdr:txBody>
        </xdr:sp>
      </mc:Choice>
      <mc:Fallback xmlns="">
        <xdr:sp macro="" textlink="">
          <xdr:nvSpPr>
            <xdr:cNvPr id="199" name="TextBox 198"/>
            <xdr:cNvSpPr txBox="1"/>
          </xdr:nvSpPr>
          <xdr:spPr>
            <a:xfrm>
              <a:off x="438150" y="130644900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〖𝑏′〗_(up,𝑗)=max{|(𝑥_(3,𝑗)−𝑥_3,0 )−(𝑥_(1,𝑗)−𝑥_1,0 )|,|(𝑥_(5,𝑗)−𝑥_5,0 )−(𝑥_(1,𝑗)−𝑥_1,0 )|,|(𝑥_(5,𝑗)−𝑥_5,0 )−(𝑥_(3,𝑗)−𝑥_3,0 )|}</a:t>
              </a:r>
              <a:endParaRPr lang="ko-KR" altLang="en-US" sz="1100" u="none"/>
            </a:p>
          </xdr:txBody>
        </xdr:sp>
      </mc:Fallback>
    </mc:AlternateContent>
    <xdr:clientData/>
  </xdr:oneCellAnchor>
  <xdr:oneCellAnchor>
    <xdr:from>
      <xdr:col>2</xdr:col>
      <xdr:colOff>133350</xdr:colOff>
      <xdr:row>735</xdr:row>
      <xdr:rowOff>19050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/>
            <xdr:cNvSpPr txBox="1"/>
          </xdr:nvSpPr>
          <xdr:spPr>
            <a:xfrm>
              <a:off x="438150" y="131330700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199"/>
            <xdr:cNvSpPr txBox="1"/>
          </xdr:nvSpPr>
          <xdr:spPr>
            <a:xfrm>
              <a:off x="438150" y="131330700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〖𝑏′〗_(dn,𝑗)=max{|(𝑥_(4,𝑗)−𝑥_4,0 )−(𝑥_(2,𝑗)−𝑥_2,0 )|,|(𝑥_(6,𝑗)−𝑥_6,0 )−(𝑥_(2,𝑗)−𝑥_2,0 )|,|(𝑥_(6,𝑗)−𝑥_6,0 )−(𝑥_(4,𝑗)−𝑥_4,0 )|}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738</xdr:row>
      <xdr:rowOff>19050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/>
            <xdr:cNvSpPr txBox="1"/>
          </xdr:nvSpPr>
          <xdr:spPr>
            <a:xfrm>
              <a:off x="457200" y="132016500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/>
            <xdr:cNvSpPr txBox="1"/>
          </xdr:nvSpPr>
          <xdr:spPr>
            <a:xfrm>
              <a:off x="457200" y="132016500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𝑏^′=max{〖𝑏^′〗_(up,𝑗),〖𝑏^′〗_(dn,𝑗)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66670</xdr:colOff>
      <xdr:row>740</xdr:row>
      <xdr:rowOff>38099</xdr:rowOff>
    </xdr:from>
    <xdr:ext cx="87229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01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𝑢_rep=𝑏′/(2√3)=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741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755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23002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743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/>
            <xdr:cNvSpPr txBox="1"/>
          </xdr:nvSpPr>
          <xdr:spPr>
            <a:xfrm>
              <a:off x="1076325" y="133188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/>
            <xdr:cNvSpPr txBox="1"/>
          </xdr:nvSpPr>
          <xdr:spPr>
            <a:xfrm>
              <a:off x="1076325" y="133188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128586</xdr:colOff>
      <xdr:row>745</xdr:row>
      <xdr:rowOff>223835</xdr:rowOff>
    </xdr:from>
    <xdr:ext cx="188119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/>
            <xdr:cNvSpPr txBox="1"/>
          </xdr:nvSpPr>
          <xdr:spPr>
            <a:xfrm>
              <a:off x="1195386" y="134050085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05"/>
            <xdr:cNvSpPr txBox="1"/>
          </xdr:nvSpPr>
          <xdr:spPr>
            <a:xfrm>
              <a:off x="1195386" y="134050085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_rep=1/2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4765</xdr:colOff>
      <xdr:row>751</xdr:row>
      <xdr:rowOff>50006</xdr:rowOff>
    </xdr:from>
    <xdr:ext cx="308930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/>
            <xdr:cNvSpPr txBox="1"/>
          </xdr:nvSpPr>
          <xdr:spPr>
            <a:xfrm>
              <a:off x="309565" y="395882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/>
            <xdr:cNvSpPr txBox="1"/>
          </xdr:nvSpPr>
          <xdr:spPr>
            <a:xfrm>
              <a:off x="309565" y="395882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ℎ=1/3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61911</xdr:colOff>
      <xdr:row>754</xdr:row>
      <xdr:rowOff>47622</xdr:rowOff>
    </xdr:from>
    <xdr:ext cx="852494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/>
            <xdr:cNvSpPr txBox="1"/>
          </xdr:nvSpPr>
          <xdr:spPr>
            <a:xfrm>
              <a:off x="12811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08"/>
            <xdr:cNvSpPr txBox="1"/>
          </xdr:nvSpPr>
          <xdr:spPr>
            <a:xfrm>
              <a:off x="12811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𝑢_hys=ℎ/(2√3)=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757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/>
            <xdr:cNvSpPr txBox="1"/>
          </xdr:nvSpPr>
          <xdr:spPr>
            <a:xfrm>
              <a:off x="1076325" y="136617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09"/>
            <xdr:cNvSpPr txBox="1"/>
          </xdr:nvSpPr>
          <xdr:spPr>
            <a:xfrm>
              <a:off x="1076325" y="13661707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119061</xdr:colOff>
      <xdr:row>760</xdr:row>
      <xdr:rowOff>1</xdr:rowOff>
    </xdr:from>
    <xdr:ext cx="188119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/>
            <xdr:cNvSpPr txBox="1"/>
          </xdr:nvSpPr>
          <xdr:spPr>
            <a:xfrm>
              <a:off x="1185861" y="137255251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10"/>
            <xdr:cNvSpPr txBox="1"/>
          </xdr:nvSpPr>
          <xdr:spPr>
            <a:xfrm>
              <a:off x="1185861" y="137255251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_hys=1/2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142870</xdr:colOff>
      <xdr:row>764</xdr:row>
      <xdr:rowOff>26193</xdr:rowOff>
    </xdr:from>
    <xdr:ext cx="833498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11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𝑢_c^2=𝑢_s^2+𝑢_i^2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765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12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109531</xdr:colOff>
      <xdr:row>765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13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766</xdr:row>
      <xdr:rowOff>21430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14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14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52381</xdr:colOff>
      <xdr:row>771</xdr:row>
      <xdr:rowOff>26193</xdr:rowOff>
    </xdr:from>
    <xdr:ext cx="1499257" cy="518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15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15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_𝑒𝑓𝑓=(𝑢_c^4)/(∑24_(𝑖=1)^𝑁▒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 𝑢(𝑥_𝑖)]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100006</xdr:colOff>
      <xdr:row>771</xdr:row>
      <xdr:rowOff>26194</xdr:rowOff>
    </xdr:from>
    <xdr:ext cx="9591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16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147630</xdr:colOff>
      <xdr:row>772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17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142869</xdr:colOff>
      <xdr:row>772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708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/>
            <xdr:cNvSpPr txBox="1"/>
          </xdr:nvSpPr>
          <xdr:spPr>
            <a:xfrm>
              <a:off x="2300289" y="12538710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219"/>
            <xdr:cNvSpPr txBox="1"/>
          </xdr:nvSpPr>
          <xdr:spPr>
            <a:xfrm>
              <a:off x="2300289" y="12538710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138</xdr:row>
      <xdr:rowOff>52387</xdr:rowOff>
    </xdr:from>
    <xdr:ext cx="59727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681</xdr:row>
      <xdr:rowOff>52387</xdr:rowOff>
    </xdr:from>
    <xdr:ext cx="59727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479" t="s">
        <v>1</v>
      </c>
      <c r="B1" s="480"/>
      <c r="C1" s="480"/>
      <c r="D1" s="480"/>
      <c r="E1" s="480"/>
      <c r="F1" s="480"/>
      <c r="G1" s="480"/>
      <c r="H1" s="481"/>
      <c r="I1" s="482"/>
      <c r="J1" s="483"/>
    </row>
    <row r="2" spans="1:13" ht="12.95" customHeight="1">
      <c r="A2" s="484" t="s">
        <v>2</v>
      </c>
      <c r="B2" s="484"/>
      <c r="C2" s="484"/>
      <c r="D2" s="484"/>
      <c r="E2" s="484"/>
      <c r="F2" s="484"/>
      <c r="G2" s="484"/>
      <c r="H2" s="484"/>
      <c r="I2" s="484"/>
      <c r="J2" s="484"/>
    </row>
    <row r="3" spans="1:13" ht="12.95" customHeight="1">
      <c r="A3" s="474" t="s">
        <v>3</v>
      </c>
      <c r="B3" s="471"/>
      <c r="C3" s="485"/>
      <c r="D3" s="485"/>
      <c r="E3" s="485"/>
      <c r="F3" s="471" t="s">
        <v>4</v>
      </c>
      <c r="G3" s="471"/>
      <c r="H3" s="486"/>
      <c r="I3" s="473"/>
      <c r="J3" s="473"/>
    </row>
    <row r="4" spans="1:13" ht="12.95" customHeight="1">
      <c r="A4" s="471" t="s">
        <v>5</v>
      </c>
      <c r="B4" s="471"/>
      <c r="C4" s="472"/>
      <c r="D4" s="471"/>
      <c r="E4" s="471"/>
      <c r="F4" s="471" t="s">
        <v>6</v>
      </c>
      <c r="G4" s="471"/>
      <c r="H4" s="471"/>
      <c r="I4" s="473"/>
      <c r="J4" s="473"/>
    </row>
    <row r="5" spans="1:13" ht="12.95" customHeight="1">
      <c r="A5" s="471" t="s">
        <v>7</v>
      </c>
      <c r="B5" s="471"/>
      <c r="C5" s="471"/>
      <c r="D5" s="473"/>
      <c r="E5" s="473"/>
      <c r="F5" s="474" t="s">
        <v>8</v>
      </c>
      <c r="G5" s="471"/>
      <c r="H5" s="477"/>
      <c r="I5" s="478"/>
      <c r="J5" s="478"/>
    </row>
    <row r="6" spans="1:13" ht="12.95" customHeight="1">
      <c r="A6" s="471" t="s">
        <v>9</v>
      </c>
      <c r="B6" s="471"/>
      <c r="C6" s="471"/>
      <c r="D6" s="473"/>
      <c r="E6" s="473"/>
      <c r="F6" s="474" t="s">
        <v>10</v>
      </c>
      <c r="G6" s="471"/>
      <c r="H6" s="477"/>
      <c r="I6" s="478"/>
      <c r="J6" s="478"/>
    </row>
    <row r="7" spans="1:13" ht="12.95" customHeight="1">
      <c r="A7" s="471" t="s">
        <v>11</v>
      </c>
      <c r="B7" s="471"/>
      <c r="C7" s="488"/>
      <c r="D7" s="473"/>
      <c r="E7" s="473"/>
      <c r="F7" s="474" t="s">
        <v>12</v>
      </c>
      <c r="G7" s="471"/>
      <c r="H7" s="471"/>
      <c r="I7" s="473"/>
      <c r="J7" s="473"/>
    </row>
    <row r="8" spans="1:13" ht="12.95" customHeight="1">
      <c r="A8" s="471" t="s">
        <v>13</v>
      </c>
      <c r="B8" s="471"/>
      <c r="C8" s="486"/>
      <c r="D8" s="487"/>
      <c r="E8" s="487"/>
      <c r="F8" s="474" t="s">
        <v>14</v>
      </c>
      <c r="G8" s="471"/>
      <c r="H8" s="471"/>
      <c r="I8" s="473"/>
      <c r="J8" s="473"/>
    </row>
    <row r="9" spans="1:13" ht="12.95" customHeight="1">
      <c r="A9" s="474" t="s">
        <v>36</v>
      </c>
      <c r="B9" s="471"/>
      <c r="C9" s="477"/>
      <c r="D9" s="478"/>
      <c r="E9" s="478"/>
      <c r="F9" s="489" t="s">
        <v>15</v>
      </c>
      <c r="G9" s="489"/>
      <c r="H9" s="477"/>
      <c r="I9" s="478"/>
      <c r="J9" s="478"/>
    </row>
    <row r="10" spans="1:13" ht="23.25" customHeight="1">
      <c r="A10" s="471" t="s">
        <v>16</v>
      </c>
      <c r="B10" s="471"/>
      <c r="C10" s="477"/>
      <c r="D10" s="478"/>
      <c r="E10" s="478"/>
      <c r="F10" s="471" t="s">
        <v>17</v>
      </c>
      <c r="G10" s="471"/>
      <c r="H10" s="50"/>
      <c r="I10" s="495" t="s">
        <v>18</v>
      </c>
      <c r="J10" s="496"/>
      <c r="K10" s="6"/>
    </row>
    <row r="11" spans="1:13" ht="12.95" customHeight="1">
      <c r="A11" s="484" t="s">
        <v>19</v>
      </c>
      <c r="B11" s="484"/>
      <c r="C11" s="484"/>
      <c r="D11" s="484"/>
      <c r="E11" s="484"/>
      <c r="F11" s="484"/>
      <c r="G11" s="484"/>
      <c r="H11" s="484"/>
      <c r="I11" s="484"/>
      <c r="J11" s="484"/>
      <c r="K11" s="7"/>
    </row>
    <row r="12" spans="1:13" ht="17.25" customHeight="1">
      <c r="A12" s="5" t="s">
        <v>20</v>
      </c>
      <c r="B12" s="8"/>
      <c r="C12" s="9" t="s">
        <v>21</v>
      </c>
      <c r="D12" s="10"/>
      <c r="E12" s="9" t="s">
        <v>22</v>
      </c>
      <c r="F12" s="11"/>
      <c r="G12" s="497" t="s">
        <v>23</v>
      </c>
      <c r="H12" s="493"/>
      <c r="I12" s="499" t="s">
        <v>24</v>
      </c>
      <c r="J12" s="500"/>
      <c r="K12" s="6"/>
      <c r="L12" s="12"/>
      <c r="M12" s="12"/>
    </row>
    <row r="13" spans="1:13" ht="17.25" customHeight="1">
      <c r="A13" s="13" t="s">
        <v>25</v>
      </c>
      <c r="B13" s="8"/>
      <c r="C13" s="13" t="s">
        <v>26</v>
      </c>
      <c r="D13" s="10"/>
      <c r="E13" s="9" t="s">
        <v>27</v>
      </c>
      <c r="F13" s="11"/>
      <c r="G13" s="498"/>
      <c r="H13" s="494"/>
      <c r="I13" s="501"/>
      <c r="J13" s="502"/>
      <c r="K13" s="7"/>
    </row>
    <row r="14" spans="1:13" ht="12.95" customHeight="1">
      <c r="A14" s="484" t="s">
        <v>28</v>
      </c>
      <c r="B14" s="484"/>
      <c r="C14" s="484"/>
      <c r="D14" s="484"/>
      <c r="E14" s="484"/>
      <c r="F14" s="484"/>
      <c r="G14" s="484"/>
      <c r="H14" s="484"/>
      <c r="I14" s="484"/>
      <c r="J14" s="484"/>
      <c r="K14" s="7"/>
    </row>
    <row r="15" spans="1:13" ht="39" customHeight="1">
      <c r="A15" s="490"/>
      <c r="B15" s="491"/>
      <c r="C15" s="491"/>
      <c r="D15" s="491"/>
      <c r="E15" s="491"/>
      <c r="F15" s="491"/>
      <c r="G15" s="491"/>
      <c r="H15" s="491"/>
      <c r="I15" s="491"/>
      <c r="J15" s="492"/>
    </row>
    <row r="16" spans="1:13" ht="12.95" customHeight="1">
      <c r="A16" s="484" t="s">
        <v>29</v>
      </c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2" ht="12.95" customHeight="1">
      <c r="A17" s="5" t="s">
        <v>30</v>
      </c>
      <c r="B17" s="474" t="s">
        <v>31</v>
      </c>
      <c r="C17" s="471"/>
      <c r="D17" s="471"/>
      <c r="E17" s="471"/>
      <c r="F17" s="474" t="s">
        <v>32</v>
      </c>
      <c r="G17" s="471"/>
      <c r="H17" s="5" t="s">
        <v>11</v>
      </c>
      <c r="I17" s="4" t="s">
        <v>33</v>
      </c>
      <c r="J17" s="4" t="s">
        <v>34</v>
      </c>
      <c r="L17" s="7"/>
    </row>
    <row r="18" spans="1:12" ht="12.95" customHeight="1">
      <c r="A18" s="51"/>
      <c r="B18" s="475"/>
      <c r="C18" s="476"/>
      <c r="D18" s="476"/>
      <c r="E18" s="476"/>
      <c r="F18" s="475"/>
      <c r="G18" s="476"/>
      <c r="H18" s="61"/>
      <c r="I18" s="29"/>
      <c r="J18" s="237"/>
      <c r="L18" s="7"/>
    </row>
    <row r="19" spans="1:12" ht="12.95" customHeight="1">
      <c r="A19" s="51"/>
      <c r="B19" s="475"/>
      <c r="C19" s="476"/>
      <c r="D19" s="476"/>
      <c r="E19" s="476"/>
      <c r="F19" s="475"/>
      <c r="G19" s="476"/>
      <c r="H19" s="32"/>
      <c r="I19" s="32"/>
      <c r="J19" s="237"/>
      <c r="L19" s="7"/>
    </row>
    <row r="20" spans="1:12" ht="12.95" customHeight="1">
      <c r="A20" s="51"/>
      <c r="B20" s="475"/>
      <c r="C20" s="476"/>
      <c r="D20" s="476"/>
      <c r="E20" s="476"/>
      <c r="F20" s="475"/>
      <c r="G20" s="476"/>
      <c r="H20" s="46"/>
      <c r="I20" s="46"/>
      <c r="J20" s="237"/>
      <c r="L20" s="7"/>
    </row>
    <row r="21" spans="1:12" ht="12.95" customHeight="1">
      <c r="A21" s="51"/>
      <c r="B21" s="475"/>
      <c r="C21" s="476"/>
      <c r="D21" s="476"/>
      <c r="E21" s="476"/>
      <c r="F21" s="475"/>
      <c r="G21" s="476"/>
      <c r="H21" s="46"/>
      <c r="I21" s="14"/>
      <c r="J21" s="237"/>
      <c r="L21" s="7"/>
    </row>
    <row r="22" spans="1:12" ht="12.95" customHeight="1">
      <c r="A22" s="51"/>
      <c r="B22" s="475"/>
      <c r="C22" s="476"/>
      <c r="D22" s="476"/>
      <c r="E22" s="476"/>
      <c r="F22" s="475"/>
      <c r="G22" s="476"/>
      <c r="H22" s="31"/>
      <c r="I22" s="21"/>
      <c r="J22" s="237"/>
      <c r="L22" s="7"/>
    </row>
    <row r="23" spans="1:12" ht="12.95" customHeight="1">
      <c r="A23" s="51"/>
      <c r="B23" s="475"/>
      <c r="C23" s="476"/>
      <c r="D23" s="476"/>
      <c r="E23" s="476"/>
      <c r="F23" s="475"/>
      <c r="G23" s="476"/>
      <c r="H23" s="21"/>
      <c r="I23" s="14"/>
      <c r="J23" s="237"/>
      <c r="L23" s="7"/>
    </row>
    <row r="24" spans="1:12" ht="12.95" customHeight="1">
      <c r="A24" s="51"/>
      <c r="B24" s="475"/>
      <c r="C24" s="476"/>
      <c r="D24" s="476"/>
      <c r="E24" s="476"/>
      <c r="F24" s="475"/>
      <c r="G24" s="476"/>
      <c r="H24" s="27"/>
      <c r="I24" s="14"/>
      <c r="J24" s="237"/>
      <c r="L24" s="7"/>
    </row>
    <row r="25" spans="1:12" ht="12.95" customHeight="1">
      <c r="A25" s="51"/>
      <c r="B25" s="475"/>
      <c r="C25" s="476"/>
      <c r="D25" s="476"/>
      <c r="E25" s="476"/>
      <c r="F25" s="475"/>
      <c r="G25" s="476"/>
      <c r="H25" s="27"/>
      <c r="I25" s="14"/>
      <c r="J25" s="237"/>
      <c r="L25" s="7"/>
    </row>
    <row r="26" spans="1:12" ht="12.95" customHeight="1">
      <c r="A26" s="51"/>
      <c r="B26" s="475"/>
      <c r="C26" s="476"/>
      <c r="D26" s="476"/>
      <c r="E26" s="476"/>
      <c r="F26" s="475"/>
      <c r="G26" s="476"/>
      <c r="H26" s="27"/>
      <c r="I26" s="14"/>
      <c r="J26" s="237"/>
      <c r="L26" s="7"/>
    </row>
    <row r="27" spans="1:12" ht="12.95" customHeight="1">
      <c r="A27" s="51"/>
      <c r="B27" s="475"/>
      <c r="C27" s="476"/>
      <c r="D27" s="476"/>
      <c r="E27" s="476"/>
      <c r="F27" s="475"/>
      <c r="G27" s="476"/>
      <c r="H27" s="14"/>
      <c r="I27" s="14"/>
      <c r="J27" s="237"/>
    </row>
    <row r="28" spans="1:12" ht="12.95" customHeight="1">
      <c r="A28" s="51"/>
      <c r="B28" s="475"/>
      <c r="C28" s="476"/>
      <c r="D28" s="476"/>
      <c r="E28" s="476"/>
      <c r="F28" s="475"/>
      <c r="G28" s="476"/>
      <c r="H28" s="14"/>
      <c r="I28" s="14"/>
      <c r="J28" s="237"/>
    </row>
    <row r="29" spans="1:12" ht="12.95" customHeight="1">
      <c r="A29" s="51"/>
      <c r="B29" s="475"/>
      <c r="C29" s="476"/>
      <c r="D29" s="476"/>
      <c r="E29" s="476"/>
      <c r="F29" s="475"/>
      <c r="G29" s="476"/>
      <c r="H29" s="14"/>
      <c r="I29" s="14"/>
      <c r="J29" s="237"/>
    </row>
    <row r="30" spans="1:12" ht="12.95" customHeight="1">
      <c r="A30" s="51"/>
      <c r="B30" s="475"/>
      <c r="C30" s="476"/>
      <c r="D30" s="476"/>
      <c r="E30" s="476"/>
      <c r="F30" s="475"/>
      <c r="G30" s="476"/>
      <c r="H30" s="14"/>
      <c r="I30" s="14"/>
      <c r="J30" s="237"/>
    </row>
    <row r="31" spans="1:12" ht="12.95" customHeight="1">
      <c r="A31" s="51"/>
      <c r="B31" s="475"/>
      <c r="C31" s="476"/>
      <c r="D31" s="476"/>
      <c r="E31" s="476"/>
      <c r="F31" s="475"/>
      <c r="G31" s="476"/>
      <c r="H31" s="14"/>
      <c r="I31" s="14"/>
      <c r="J31" s="237"/>
    </row>
    <row r="32" spans="1:12" ht="12.95" customHeight="1">
      <c r="A32" s="51"/>
      <c r="B32" s="475"/>
      <c r="C32" s="476"/>
      <c r="D32" s="476"/>
      <c r="E32" s="476"/>
      <c r="F32" s="475"/>
      <c r="G32" s="476"/>
      <c r="H32" s="14"/>
      <c r="I32" s="14"/>
      <c r="J32" s="237"/>
    </row>
    <row r="33" spans="1:10" ht="12.95" customHeight="1">
      <c r="A33" s="51"/>
      <c r="B33" s="475"/>
      <c r="C33" s="476"/>
      <c r="D33" s="476"/>
      <c r="E33" s="476"/>
      <c r="F33" s="475"/>
      <c r="G33" s="476"/>
      <c r="H33" s="14"/>
      <c r="I33" s="14"/>
      <c r="J33" s="237"/>
    </row>
    <row r="34" spans="1:10" ht="12.95" customHeight="1">
      <c r="A34" s="51"/>
      <c r="B34" s="475"/>
      <c r="C34" s="476"/>
      <c r="D34" s="476"/>
      <c r="E34" s="476"/>
      <c r="F34" s="475"/>
      <c r="G34" s="476"/>
      <c r="H34" s="14"/>
      <c r="I34" s="14"/>
      <c r="J34" s="237"/>
    </row>
    <row r="35" spans="1:10" ht="12.95" customHeight="1">
      <c r="A35" s="51"/>
      <c r="B35" s="475"/>
      <c r="C35" s="476"/>
      <c r="D35" s="476"/>
      <c r="E35" s="476"/>
      <c r="F35" s="475"/>
      <c r="G35" s="476"/>
      <c r="H35" s="14"/>
      <c r="I35" s="14"/>
      <c r="J35" s="237"/>
    </row>
    <row r="36" spans="1:10" ht="12.95" customHeight="1">
      <c r="A36" s="51"/>
      <c r="B36" s="475"/>
      <c r="C36" s="476"/>
      <c r="D36" s="476"/>
      <c r="E36" s="476"/>
      <c r="F36" s="475"/>
      <c r="G36" s="476"/>
      <c r="H36" s="14"/>
      <c r="I36" s="14"/>
      <c r="J36" s="237"/>
    </row>
    <row r="37" spans="1:10" ht="12.95" customHeight="1">
      <c r="A37" s="51"/>
      <c r="B37" s="475"/>
      <c r="C37" s="476"/>
      <c r="D37" s="476"/>
      <c r="E37" s="476"/>
      <c r="F37" s="475"/>
      <c r="G37" s="476"/>
      <c r="H37" s="14"/>
      <c r="I37" s="14"/>
      <c r="J37" s="237"/>
    </row>
    <row r="38" spans="1:10" ht="12.95" customHeight="1">
      <c r="A38" s="60" t="s">
        <v>38</v>
      </c>
      <c r="B38" s="7"/>
      <c r="C38" s="7"/>
      <c r="D38" s="7"/>
      <c r="E38" s="7"/>
      <c r="J38" s="15"/>
    </row>
    <row r="39" spans="1:10" ht="12.95" customHeight="1">
      <c r="A39" s="470" t="s">
        <v>39</v>
      </c>
      <c r="B39" s="470"/>
      <c r="C39" s="470"/>
      <c r="D39" s="470"/>
      <c r="E39" s="470"/>
      <c r="F39" s="503" t="s">
        <v>40</v>
      </c>
      <c r="G39" s="506"/>
      <c r="H39" s="507"/>
      <c r="I39" s="507"/>
      <c r="J39" s="508"/>
    </row>
    <row r="40" spans="1:10" ht="12.95" customHeight="1">
      <c r="A40" s="470" t="s">
        <v>41</v>
      </c>
      <c r="B40" s="470"/>
      <c r="C40" s="470"/>
      <c r="D40" s="470"/>
      <c r="E40" s="470"/>
      <c r="F40" s="504"/>
      <c r="G40" s="509"/>
      <c r="H40" s="510"/>
      <c r="I40" s="510"/>
      <c r="J40" s="511"/>
    </row>
    <row r="41" spans="1:10" ht="12.95" customHeight="1">
      <c r="A41" s="470" t="s">
        <v>42</v>
      </c>
      <c r="B41" s="470"/>
      <c r="C41" s="470"/>
      <c r="D41" s="470"/>
      <c r="E41" s="470"/>
      <c r="F41" s="504"/>
      <c r="G41" s="509"/>
      <c r="H41" s="510"/>
      <c r="I41" s="510"/>
      <c r="J41" s="511"/>
    </row>
    <row r="42" spans="1:10" ht="12.95" customHeight="1">
      <c r="A42" s="470" t="s">
        <v>43</v>
      </c>
      <c r="B42" s="470"/>
      <c r="C42" s="515" t="s">
        <v>44</v>
      </c>
      <c r="D42" s="515"/>
      <c r="E42" s="515"/>
      <c r="F42" s="505"/>
      <c r="G42" s="512"/>
      <c r="H42" s="513"/>
      <c r="I42" s="513"/>
      <c r="J42" s="514"/>
    </row>
    <row r="43" spans="1:10" ht="12.95" customHeight="1">
      <c r="A43" s="470" t="s">
        <v>59</v>
      </c>
      <c r="B43" s="470"/>
      <c r="C43" s="470" t="str">
        <f>IF(Calcu_ADJ!N9=FALSE,Calcu!K3,Calcu_ADJ!K3)</f>
        <v/>
      </c>
      <c r="D43" s="470"/>
      <c r="E43" s="470"/>
    </row>
    <row r="46" spans="1:10" ht="12.95" customHeight="1">
      <c r="B46" s="3" t="s">
        <v>839</v>
      </c>
    </row>
    <row r="47" spans="1:10" ht="12.95" customHeight="1">
      <c r="B47" s="3" t="s">
        <v>840</v>
      </c>
    </row>
    <row r="48" spans="1:10" ht="12.95" customHeight="1">
      <c r="A48" s="310">
        <f>Calcu!S577</f>
        <v>0</v>
      </c>
      <c r="B48" s="3" t="s">
        <v>918</v>
      </c>
    </row>
    <row r="49" spans="1:2" ht="12.95" customHeight="1">
      <c r="A49" s="336"/>
    </row>
    <row r="50" spans="1:2" ht="12.95" customHeight="1">
      <c r="A50" s="3" t="str">
        <f>IF(Calcu_ADJ!N9=FALSE,Calcu!L3,Calcu_ADJ!L3)</f>
        <v>PASS</v>
      </c>
      <c r="B50" s="3" t="s">
        <v>919</v>
      </c>
    </row>
    <row r="52" spans="1:2" ht="12.95" customHeight="1">
      <c r="B52" s="3" t="s">
        <v>946</v>
      </c>
    </row>
  </sheetData>
  <sheetProtection selectLockedCells="1"/>
  <mergeCells count="95"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H12:H13"/>
    <mergeCell ref="A14:J14"/>
    <mergeCell ref="I10:J10"/>
    <mergeCell ref="A11:J11"/>
    <mergeCell ref="G12:G13"/>
    <mergeCell ref="I12:J13"/>
    <mergeCell ref="B21:E21"/>
    <mergeCell ref="F21:G21"/>
    <mergeCell ref="A15:J15"/>
    <mergeCell ref="A16:J16"/>
    <mergeCell ref="B17:E17"/>
    <mergeCell ref="F17:G17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A1:J1"/>
    <mergeCell ref="A2:J2"/>
    <mergeCell ref="A3:B3"/>
    <mergeCell ref="C3:E3"/>
    <mergeCell ref="F3:G3"/>
    <mergeCell ref="H3:J3"/>
    <mergeCell ref="H4:J4"/>
    <mergeCell ref="A5:B5"/>
    <mergeCell ref="C5:E5"/>
    <mergeCell ref="F5:G5"/>
    <mergeCell ref="H5:J5"/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H596"/>
  <sheetViews>
    <sheetView showGridLines="0" zoomScale="85" zoomScaleNormal="85" workbookViewId="0"/>
  </sheetViews>
  <sheetFormatPr defaultColWidth="10" defaultRowHeight="15" customHeight="1"/>
  <cols>
    <col min="1" max="1" width="3.88671875" style="242" customWidth="1"/>
    <col min="2" max="2" width="10" style="259"/>
    <col min="3" max="3" width="10.44140625" style="259" bestFit="1" customWidth="1"/>
    <col min="4" max="4" width="10" style="259"/>
    <col min="5" max="20" width="10" style="257"/>
    <col min="21" max="16384" width="10" style="242"/>
  </cols>
  <sheetData>
    <row r="1" spans="1:34" ht="15" customHeight="1">
      <c r="A1" s="239" t="s">
        <v>153</v>
      </c>
      <c r="B1" s="240"/>
      <c r="C1" s="240"/>
      <c r="D1" s="240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</row>
    <row r="2" spans="1:34" ht="15" customHeight="1" thickBot="1">
      <c r="B2" s="311" t="s">
        <v>370</v>
      </c>
      <c r="C2" s="315" t="s">
        <v>371</v>
      </c>
      <c r="D2" s="383" t="s">
        <v>943</v>
      </c>
      <c r="E2" s="315" t="s">
        <v>54</v>
      </c>
      <c r="F2" s="381" t="s">
        <v>941</v>
      </c>
      <c r="G2" s="344">
        <f>E8</f>
        <v>0</v>
      </c>
      <c r="H2" s="344" t="s">
        <v>983</v>
      </c>
      <c r="I2" s="315" t="s">
        <v>376</v>
      </c>
      <c r="J2" s="315" t="s">
        <v>551</v>
      </c>
      <c r="K2" s="312" t="s">
        <v>520</v>
      </c>
      <c r="L2" s="338" t="s">
        <v>823</v>
      </c>
      <c r="M2" s="384" t="s">
        <v>947</v>
      </c>
      <c r="N2" s="384" t="s">
        <v>948</v>
      </c>
      <c r="O2" s="241"/>
      <c r="P2" s="241"/>
      <c r="Q2" s="241"/>
      <c r="R2" s="241"/>
      <c r="S2" s="242"/>
      <c r="T2" s="242"/>
    </row>
    <row r="3" spans="1:34" ht="15" customHeight="1" thickBot="1">
      <c r="B3" s="243">
        <f>COUNTIF(B9:B68,TRUE)/2</f>
        <v>0</v>
      </c>
      <c r="C3" s="248" t="e">
        <f ca="1">OFFSET(Z6,MATCH(F8,Z7:Z31,0),MATCH(E8,AA6:AH6,0))</f>
        <v>#N/A</v>
      </c>
      <c r="D3" s="248">
        <f>Pressure_1_R1!K4</f>
        <v>0</v>
      </c>
      <c r="E3" s="248">
        <f>Pressure_1_R1!L4</f>
        <v>0</v>
      </c>
      <c r="F3" s="248">
        <f>Pressure_1_R1!M$4</f>
        <v>0</v>
      </c>
      <c r="G3" s="345" t="e">
        <f ca="1">E3*C3</f>
        <v>#N/A</v>
      </c>
      <c r="H3" s="345" t="str">
        <f ca="1">OFFSET(V108,COUNTIF(T109:T119,"&lt;="&amp;G3),0)</f>
        <v>자리수</v>
      </c>
      <c r="I3" s="248" t="e">
        <f ca="1">OFFSET(U108,MATCH(H3,V109:V119,0),0)</f>
        <v>#N/A</v>
      </c>
      <c r="J3" s="248">
        <f>Pressure_1_R1!J$4</f>
        <v>0</v>
      </c>
      <c r="K3" s="279" t="str">
        <f>IF(SUM(W75:W104,W217:W246,W359:W388,W501:W530)=0,"","초과")</f>
        <v/>
      </c>
      <c r="L3" s="279" t="str">
        <f>IF(LEN(K109&amp;K251&amp;K393&amp;K535)=0,"PASS","FAIL")</f>
        <v>PASS</v>
      </c>
      <c r="M3" s="319" t="b">
        <f>기본정보!A46=0</f>
        <v>1</v>
      </c>
      <c r="N3" s="319">
        <f>IF(M3=TRUE,1,기본정보!A47)</f>
        <v>1</v>
      </c>
      <c r="O3" s="241"/>
      <c r="P3" s="241"/>
      <c r="Q3" s="241"/>
      <c r="R3" s="241"/>
      <c r="S3" s="242"/>
      <c r="T3" s="242"/>
    </row>
    <row r="4" spans="1:34" ht="15" customHeight="1">
      <c r="B4" s="240"/>
      <c r="C4" s="241"/>
      <c r="D4" s="241"/>
      <c r="E4" s="241"/>
      <c r="F4" s="241"/>
      <c r="G4" s="241"/>
      <c r="I4" s="241"/>
      <c r="J4" s="241"/>
      <c r="K4" s="241"/>
      <c r="L4" s="241"/>
      <c r="M4" s="241"/>
      <c r="N4" s="241"/>
      <c r="O4" s="241"/>
      <c r="P4" s="241"/>
      <c r="Q4" s="241"/>
      <c r="R4" s="242"/>
      <c r="S4" s="242"/>
      <c r="T4" s="242"/>
    </row>
    <row r="5" spans="1:34" s="247" customFormat="1" ht="15" customHeight="1">
      <c r="B5" s="246" t="s">
        <v>179</v>
      </c>
      <c r="C5" s="244"/>
      <c r="D5" s="244"/>
      <c r="E5" s="245"/>
      <c r="F5" s="244"/>
      <c r="G5" s="240"/>
      <c r="H5" s="244"/>
      <c r="I5" s="244"/>
      <c r="J5" s="244"/>
      <c r="K5" s="244"/>
      <c r="L5" s="244"/>
      <c r="M5" s="244"/>
      <c r="N5" s="246" t="s">
        <v>203</v>
      </c>
    </row>
    <row r="6" spans="1:34" s="241" customFormat="1" ht="15" customHeight="1">
      <c r="B6" s="773" t="s">
        <v>377</v>
      </c>
      <c r="C6" s="773" t="s">
        <v>180</v>
      </c>
      <c r="D6" s="782" t="s">
        <v>178</v>
      </c>
      <c r="E6" s="784" t="s">
        <v>55</v>
      </c>
      <c r="F6" s="773" t="s">
        <v>739</v>
      </c>
      <c r="G6" s="773"/>
      <c r="H6" s="773"/>
      <c r="I6" s="773" t="s">
        <v>209</v>
      </c>
      <c r="J6" s="774" t="s">
        <v>741</v>
      </c>
      <c r="K6" s="775"/>
      <c r="L6" s="776"/>
      <c r="M6" s="244"/>
      <c r="N6" s="773" t="s">
        <v>377</v>
      </c>
      <c r="O6" s="773" t="s">
        <v>524</v>
      </c>
      <c r="P6" s="773" t="s">
        <v>180</v>
      </c>
      <c r="Q6" s="774" t="s">
        <v>743</v>
      </c>
      <c r="R6" s="775"/>
      <c r="S6" s="775"/>
      <c r="T6" s="776"/>
      <c r="U6" s="774" t="s">
        <v>745</v>
      </c>
      <c r="V6" s="775"/>
      <c r="W6" s="775"/>
      <c r="X6" s="776"/>
      <c r="Z6" s="344" t="s">
        <v>93</v>
      </c>
      <c r="AA6" s="343" t="s">
        <v>848</v>
      </c>
      <c r="AB6" s="343" t="s">
        <v>557</v>
      </c>
      <c r="AC6" s="343" t="s">
        <v>841</v>
      </c>
      <c r="AD6" s="343" t="s">
        <v>842</v>
      </c>
      <c r="AE6" s="343" t="s">
        <v>843</v>
      </c>
      <c r="AF6" s="343" t="s">
        <v>818</v>
      </c>
      <c r="AG6" s="343" t="s">
        <v>850</v>
      </c>
      <c r="AH6" s="343" t="s">
        <v>846</v>
      </c>
    </row>
    <row r="7" spans="1:34" s="241" customFormat="1" ht="15" customHeight="1">
      <c r="B7" s="773"/>
      <c r="C7" s="773"/>
      <c r="D7" s="783"/>
      <c r="E7" s="784"/>
      <c r="F7" s="317" t="s">
        <v>218</v>
      </c>
      <c r="G7" s="317" t="s">
        <v>70</v>
      </c>
      <c r="H7" s="317" t="s">
        <v>0</v>
      </c>
      <c r="I7" s="773"/>
      <c r="J7" s="318" t="s">
        <v>552</v>
      </c>
      <c r="K7" s="318" t="s">
        <v>553</v>
      </c>
      <c r="L7" s="318" t="s">
        <v>124</v>
      </c>
      <c r="M7" s="244"/>
      <c r="N7" s="773"/>
      <c r="O7" s="773"/>
      <c r="P7" s="773"/>
      <c r="Q7" s="318" t="s">
        <v>552</v>
      </c>
      <c r="R7" s="318" t="s">
        <v>553</v>
      </c>
      <c r="S7" s="318" t="s">
        <v>554</v>
      </c>
      <c r="T7" s="318" t="s">
        <v>555</v>
      </c>
      <c r="U7" s="318" t="s">
        <v>552</v>
      </c>
      <c r="V7" s="318" t="s">
        <v>553</v>
      </c>
      <c r="W7" s="318" t="s">
        <v>554</v>
      </c>
      <c r="X7" s="318" t="s">
        <v>556</v>
      </c>
      <c r="Z7" s="343" t="s">
        <v>182</v>
      </c>
      <c r="AA7" s="345">
        <f t="shared" ref="AA7:AA21" si="0">AC7*1000</f>
        <v>1</v>
      </c>
      <c r="AB7" s="345">
        <f>AC7*10</f>
        <v>0.01</v>
      </c>
      <c r="AC7" s="345">
        <f t="shared" ref="AC7:AC21" si="1">AD7*1000</f>
        <v>1E-3</v>
      </c>
      <c r="AD7" s="345">
        <v>9.9999999999999995E-7</v>
      </c>
      <c r="AE7" s="345">
        <f t="shared" ref="AE7:AE21" si="2">AG7*1000</f>
        <v>1</v>
      </c>
      <c r="AF7" s="345">
        <f>AG7*10</f>
        <v>0.01</v>
      </c>
      <c r="AG7" s="345">
        <f t="shared" ref="AG7:AG21" si="3">AH7*1000</f>
        <v>1E-3</v>
      </c>
      <c r="AH7" s="345">
        <v>9.9999999999999995E-7</v>
      </c>
    </row>
    <row r="8" spans="1:34" s="241" customFormat="1" ht="15" customHeight="1">
      <c r="B8" s="773"/>
      <c r="C8" s="773"/>
      <c r="D8" s="318">
        <f>E8</f>
        <v>0</v>
      </c>
      <c r="E8" s="318">
        <f>표준압력!I22</f>
        <v>0</v>
      </c>
      <c r="F8" s="318">
        <f>F3</f>
        <v>0</v>
      </c>
      <c r="G8" s="318">
        <f>F8</f>
        <v>0</v>
      </c>
      <c r="H8" s="318">
        <f>G8</f>
        <v>0</v>
      </c>
      <c r="I8" s="773"/>
      <c r="J8" s="317">
        <f>$E8</f>
        <v>0</v>
      </c>
      <c r="K8" s="317">
        <f>$E8</f>
        <v>0</v>
      </c>
      <c r="L8" s="317">
        <f>$E8</f>
        <v>0</v>
      </c>
      <c r="M8" s="244"/>
      <c r="N8" s="773"/>
      <c r="O8" s="773"/>
      <c r="P8" s="773"/>
      <c r="Q8" s="317">
        <f>J8</f>
        <v>0</v>
      </c>
      <c r="R8" s="317">
        <f>K8</f>
        <v>0</v>
      </c>
      <c r="S8" s="317">
        <f>L8</f>
        <v>0</v>
      </c>
      <c r="T8" s="317">
        <f>S8</f>
        <v>0</v>
      </c>
      <c r="U8" s="317">
        <f>Q8</f>
        <v>0</v>
      </c>
      <c r="V8" s="317">
        <f>R8</f>
        <v>0</v>
      </c>
      <c r="W8" s="317">
        <f>S8</f>
        <v>0</v>
      </c>
      <c r="X8" s="317">
        <f>T8</f>
        <v>0</v>
      </c>
      <c r="Z8" s="343" t="s">
        <v>849</v>
      </c>
      <c r="AA8" s="345">
        <f t="shared" si="0"/>
        <v>100</v>
      </c>
      <c r="AB8" s="345">
        <f t="shared" ref="AB8:AB29" si="4">AC8*10</f>
        <v>1</v>
      </c>
      <c r="AC8" s="345">
        <f t="shared" si="1"/>
        <v>0.1</v>
      </c>
      <c r="AD8" s="345">
        <v>1E-4</v>
      </c>
      <c r="AE8" s="345">
        <f t="shared" si="2"/>
        <v>100</v>
      </c>
      <c r="AF8" s="345">
        <f t="shared" ref="AF8:AF29" si="5">AG8*10</f>
        <v>1</v>
      </c>
      <c r="AG8" s="345">
        <f t="shared" si="3"/>
        <v>0.1</v>
      </c>
      <c r="AH8" s="345">
        <v>1E-4</v>
      </c>
    </row>
    <row r="9" spans="1:34" s="241" customFormat="1" ht="15" customHeight="1">
      <c r="B9" s="249" t="b">
        <f>IF(Pressure_1_R1!A4="",FALSE,TRUE)</f>
        <v>0</v>
      </c>
      <c r="C9" s="250">
        <v>1</v>
      </c>
      <c r="D9" s="256" t="str">
        <f>IF($B9=FALSE,"",표준압력!G22)</f>
        <v/>
      </c>
      <c r="E9" s="251" t="str">
        <f>IF($B9=FALSE,"",표준압력!H22)</f>
        <v/>
      </c>
      <c r="F9" s="251" t="str">
        <f>IF($B9=FALSE,"",Pressure_1_R1!Q4)</f>
        <v/>
      </c>
      <c r="G9" s="252" t="str">
        <f>IF($B9=FALSE,"",Pressure_1_R1!R4)</f>
        <v/>
      </c>
      <c r="H9" s="252" t="str">
        <f>IF($B9=FALSE,"",Pressure_1_R1!S4)</f>
        <v/>
      </c>
      <c r="I9" s="258" t="b">
        <f>TYPE(G9)=1</f>
        <v>0</v>
      </c>
      <c r="J9" s="253" t="str">
        <f t="shared" ref="J9:J68" si="6">IF($B9=FALSE,"",F9*$C$3)</f>
        <v/>
      </c>
      <c r="K9" s="254" t="str">
        <f t="shared" ref="K9:K68" si="7">IF($B9=FALSE,"",IF(G9="ⅹ",J9,G9*$C$3))</f>
        <v/>
      </c>
      <c r="L9" s="254" t="str">
        <f t="shared" ref="L9:L68" si="8">IF($B9=FALSE,"",IF(H9="ⅹ",K9,H9*$C$3))</f>
        <v/>
      </c>
      <c r="M9" s="244"/>
      <c r="N9" s="255" t="b">
        <f t="shared" ref="N9:N68" si="9">IF($P9&gt;$B$3,FALSE,TRUE)</f>
        <v>0</v>
      </c>
      <c r="O9" s="410" t="s">
        <v>558</v>
      </c>
      <c r="P9" s="414">
        <v>1</v>
      </c>
      <c r="Q9" s="412" t="str">
        <f ca="1">IF($N9=FALSE,"",IF($O9="가압",J9,OFFSET(J$8,$B$3*2-($P9-1),0)))</f>
        <v/>
      </c>
      <c r="R9" s="255" t="str">
        <f t="shared" ref="R9" ca="1" si="10">IF($N9=FALSE,"",IF($O9="가압",K9,OFFSET(K$8,$B$3*2-($P9-1),0)))</f>
        <v/>
      </c>
      <c r="S9" s="255" t="str">
        <f t="shared" ref="S9" ca="1" si="11">IF($N9=FALSE,"",IF($O9="가압",L9,OFFSET(L$8,$B$3*2-($P9-1),0)))</f>
        <v/>
      </c>
      <c r="T9" s="416" t="str">
        <f t="shared" ref="T9" si="12">IF($N9=FALSE,"",AVERAGE(Q9:S9))</f>
        <v/>
      </c>
      <c r="U9" s="412" t="str">
        <f>IF($N9=FALSE,"",Q9-Q$9)</f>
        <v/>
      </c>
      <c r="V9" s="255" t="str">
        <f t="shared" ref="V9:V23" si="13">IF($N9=FALSE,"",R9-R$9)</f>
        <v/>
      </c>
      <c r="W9" s="255" t="str">
        <f t="shared" ref="W9:W23" si="14">IF($N9=FALSE,"",S9-S$9)</f>
        <v/>
      </c>
      <c r="X9" s="417" t="str">
        <f t="shared" ref="X9:X68" si="15">IF($N9=FALSE,"",MAX(U9:W9)-MIN(U9:W9))</f>
        <v/>
      </c>
      <c r="Z9" s="343" t="s">
        <v>841</v>
      </c>
      <c r="AA9" s="345">
        <f t="shared" si="0"/>
        <v>1000</v>
      </c>
      <c r="AB9" s="345">
        <f t="shared" si="4"/>
        <v>10</v>
      </c>
      <c r="AC9" s="345">
        <f t="shared" si="1"/>
        <v>1</v>
      </c>
      <c r="AD9" s="345">
        <v>1E-3</v>
      </c>
      <c r="AE9" s="345">
        <f t="shared" si="2"/>
        <v>1000</v>
      </c>
      <c r="AF9" s="345">
        <f t="shared" si="5"/>
        <v>10</v>
      </c>
      <c r="AG9" s="345">
        <f t="shared" si="3"/>
        <v>1</v>
      </c>
      <c r="AH9" s="345">
        <v>1E-3</v>
      </c>
    </row>
    <row r="10" spans="1:34" s="241" customFormat="1" ht="15" customHeight="1">
      <c r="B10" s="249" t="b">
        <f>IF(Pressure_1_R1!A5="",FALSE,TRUE)</f>
        <v>0</v>
      </c>
      <c r="C10" s="250">
        <v>2</v>
      </c>
      <c r="D10" s="256" t="str">
        <f>IF($B10=FALSE,"",표준압력!G23)</f>
        <v/>
      </c>
      <c r="E10" s="251" t="str">
        <f>IF($B10=FALSE,"",표준압력!H23)</f>
        <v/>
      </c>
      <c r="F10" s="251" t="str">
        <f>IF($B10=FALSE,"",Pressure_1_R1!Q5)</f>
        <v/>
      </c>
      <c r="G10" s="252" t="str">
        <f>IF($B10=FALSE,"",Pressure_1_R1!R5)</f>
        <v/>
      </c>
      <c r="H10" s="252" t="str">
        <f>IF($B10=FALSE,"",Pressure_1_R1!S5)</f>
        <v/>
      </c>
      <c r="I10" s="258" t="b">
        <f t="shared" ref="I10:I68" si="16">TYPE(G10)=1</f>
        <v>0</v>
      </c>
      <c r="J10" s="253" t="str">
        <f t="shared" si="6"/>
        <v/>
      </c>
      <c r="K10" s="254" t="str">
        <f t="shared" si="7"/>
        <v/>
      </c>
      <c r="L10" s="254" t="str">
        <f t="shared" si="8"/>
        <v/>
      </c>
      <c r="M10" s="244"/>
      <c r="N10" s="255" t="b">
        <f t="shared" si="9"/>
        <v>0</v>
      </c>
      <c r="O10" s="410" t="s">
        <v>558</v>
      </c>
      <c r="P10" s="414">
        <v>2</v>
      </c>
      <c r="Q10" s="412" t="str">
        <f t="shared" ref="Q10:Q68" ca="1" si="17">IF($N10=FALSE,"",IF($O10="가압",J10,OFFSET(J$8,$B$3*2-($P10-1),0)))</f>
        <v/>
      </c>
      <c r="R10" s="255" t="str">
        <f t="shared" ref="R10:R68" ca="1" si="18">IF($N10=FALSE,"",IF($O10="가압",K10,OFFSET(K$8,$B$3*2-($P10-1),0)))</f>
        <v/>
      </c>
      <c r="S10" s="255" t="str">
        <f t="shared" ref="S10:S68" ca="1" si="19">IF($N10=FALSE,"",IF($O10="가압",L10,OFFSET(L$8,$B$3*2-($P10-1),0)))</f>
        <v/>
      </c>
      <c r="T10" s="416" t="str">
        <f t="shared" ref="T10:T68" si="20">IF($N10=FALSE,"",AVERAGE(Q10:S10))</f>
        <v/>
      </c>
      <c r="U10" s="412" t="str">
        <f t="shared" ref="U10:U23" si="21">IF($N10=FALSE,"",Q10-Q$9)</f>
        <v/>
      </c>
      <c r="V10" s="255" t="str">
        <f t="shared" si="13"/>
        <v/>
      </c>
      <c r="W10" s="255" t="str">
        <f t="shared" si="14"/>
        <v/>
      </c>
      <c r="X10" s="417" t="str">
        <f t="shared" si="15"/>
        <v/>
      </c>
      <c r="Z10" s="343" t="s">
        <v>204</v>
      </c>
      <c r="AA10" s="345">
        <f t="shared" si="0"/>
        <v>1000000</v>
      </c>
      <c r="AB10" s="345">
        <f t="shared" si="4"/>
        <v>10000</v>
      </c>
      <c r="AC10" s="345">
        <f t="shared" si="1"/>
        <v>1000</v>
      </c>
      <c r="AD10" s="345">
        <v>1</v>
      </c>
      <c r="AE10" s="345">
        <f t="shared" si="2"/>
        <v>1000000</v>
      </c>
      <c r="AF10" s="345">
        <f t="shared" si="5"/>
        <v>10000</v>
      </c>
      <c r="AG10" s="345">
        <f t="shared" si="3"/>
        <v>1000</v>
      </c>
      <c r="AH10" s="345">
        <v>1</v>
      </c>
    </row>
    <row r="11" spans="1:34" s="241" customFormat="1" ht="15" customHeight="1">
      <c r="B11" s="249" t="b">
        <f>IF(Pressure_1_R1!A6="",FALSE,TRUE)</f>
        <v>0</v>
      </c>
      <c r="C11" s="250">
        <v>3</v>
      </c>
      <c r="D11" s="256" t="str">
        <f>IF($B11=FALSE,"",표준압력!G24)</f>
        <v/>
      </c>
      <c r="E11" s="251" t="str">
        <f>IF($B11=FALSE,"",표준압력!H24)</f>
        <v/>
      </c>
      <c r="F11" s="251" t="str">
        <f>IF($B11=FALSE,"",Pressure_1_R1!Q6)</f>
        <v/>
      </c>
      <c r="G11" s="252" t="str">
        <f>IF($B11=FALSE,"",Pressure_1_R1!R6)</f>
        <v/>
      </c>
      <c r="H11" s="252" t="str">
        <f>IF($B11=FALSE,"",Pressure_1_R1!S6)</f>
        <v/>
      </c>
      <c r="I11" s="258" t="b">
        <f t="shared" si="16"/>
        <v>0</v>
      </c>
      <c r="J11" s="253" t="str">
        <f t="shared" si="6"/>
        <v/>
      </c>
      <c r="K11" s="254" t="str">
        <f t="shared" si="7"/>
        <v/>
      </c>
      <c r="L11" s="254" t="str">
        <f t="shared" si="8"/>
        <v/>
      </c>
      <c r="M11" s="244"/>
      <c r="N11" s="255" t="b">
        <f t="shared" si="9"/>
        <v>0</v>
      </c>
      <c r="O11" s="410" t="s">
        <v>558</v>
      </c>
      <c r="P11" s="414">
        <v>3</v>
      </c>
      <c r="Q11" s="412" t="str">
        <f t="shared" ca="1" si="17"/>
        <v/>
      </c>
      <c r="R11" s="255" t="str">
        <f t="shared" ca="1" si="18"/>
        <v/>
      </c>
      <c r="S11" s="255" t="str">
        <f t="shared" ca="1" si="19"/>
        <v/>
      </c>
      <c r="T11" s="416" t="str">
        <f t="shared" si="20"/>
        <v/>
      </c>
      <c r="U11" s="412" t="str">
        <f t="shared" si="21"/>
        <v/>
      </c>
      <c r="V11" s="255" t="str">
        <f t="shared" si="13"/>
        <v/>
      </c>
      <c r="W11" s="255" t="str">
        <f t="shared" si="14"/>
        <v/>
      </c>
      <c r="X11" s="417" t="str">
        <f t="shared" si="15"/>
        <v/>
      </c>
      <c r="Z11" s="343" t="s">
        <v>851</v>
      </c>
      <c r="AA11" s="345">
        <f t="shared" si="0"/>
        <v>100</v>
      </c>
      <c r="AB11" s="345">
        <f t="shared" si="4"/>
        <v>1</v>
      </c>
      <c r="AC11" s="345">
        <f t="shared" si="1"/>
        <v>0.1</v>
      </c>
      <c r="AD11" s="345">
        <v>1E-4</v>
      </c>
      <c r="AE11" s="345">
        <f t="shared" si="2"/>
        <v>100</v>
      </c>
      <c r="AF11" s="345">
        <f t="shared" si="5"/>
        <v>1</v>
      </c>
      <c r="AG11" s="345">
        <f t="shared" si="3"/>
        <v>0.1</v>
      </c>
      <c r="AH11" s="345">
        <v>1E-4</v>
      </c>
    </row>
    <row r="12" spans="1:34" s="241" customFormat="1" ht="15" customHeight="1">
      <c r="B12" s="249" t="b">
        <f>IF(Pressure_1_R1!A7="",FALSE,TRUE)</f>
        <v>0</v>
      </c>
      <c r="C12" s="250">
        <v>4</v>
      </c>
      <c r="D12" s="256" t="str">
        <f>IF($B12=FALSE,"",표준압력!G25)</f>
        <v/>
      </c>
      <c r="E12" s="251" t="str">
        <f>IF($B12=FALSE,"",표준압력!H25)</f>
        <v/>
      </c>
      <c r="F12" s="251" t="str">
        <f>IF($B12=FALSE,"",Pressure_1_R1!Q7)</f>
        <v/>
      </c>
      <c r="G12" s="252" t="str">
        <f>IF($B12=FALSE,"",Pressure_1_R1!R7)</f>
        <v/>
      </c>
      <c r="H12" s="252" t="str">
        <f>IF($B12=FALSE,"",Pressure_1_R1!S7)</f>
        <v/>
      </c>
      <c r="I12" s="258" t="b">
        <f t="shared" si="16"/>
        <v>0</v>
      </c>
      <c r="J12" s="253" t="str">
        <f t="shared" si="6"/>
        <v/>
      </c>
      <c r="K12" s="254" t="str">
        <f t="shared" si="7"/>
        <v/>
      </c>
      <c r="L12" s="254" t="str">
        <f t="shared" si="8"/>
        <v/>
      </c>
      <c r="M12" s="244"/>
      <c r="N12" s="255" t="b">
        <f t="shared" si="9"/>
        <v>0</v>
      </c>
      <c r="O12" s="410" t="s">
        <v>558</v>
      </c>
      <c r="P12" s="414">
        <v>4</v>
      </c>
      <c r="Q12" s="412" t="str">
        <f t="shared" ca="1" si="17"/>
        <v/>
      </c>
      <c r="R12" s="255" t="str">
        <f t="shared" ca="1" si="18"/>
        <v/>
      </c>
      <c r="S12" s="255" t="str">
        <f t="shared" ca="1" si="19"/>
        <v/>
      </c>
      <c r="T12" s="416" t="str">
        <f t="shared" si="20"/>
        <v/>
      </c>
      <c r="U12" s="412" t="str">
        <f t="shared" si="21"/>
        <v/>
      </c>
      <c r="V12" s="255" t="str">
        <f t="shared" si="13"/>
        <v/>
      </c>
      <c r="W12" s="255" t="str">
        <f t="shared" si="14"/>
        <v/>
      </c>
      <c r="X12" s="417" t="str">
        <f t="shared" si="15"/>
        <v/>
      </c>
      <c r="Z12" s="343" t="s">
        <v>852</v>
      </c>
      <c r="AA12" s="345">
        <f t="shared" si="0"/>
        <v>100000</v>
      </c>
      <c r="AB12" s="345">
        <f t="shared" si="4"/>
        <v>1000</v>
      </c>
      <c r="AC12" s="345">
        <f t="shared" si="1"/>
        <v>100</v>
      </c>
      <c r="AD12" s="345">
        <v>0.1</v>
      </c>
      <c r="AE12" s="345">
        <f t="shared" si="2"/>
        <v>100000</v>
      </c>
      <c r="AF12" s="345">
        <f t="shared" si="5"/>
        <v>1000</v>
      </c>
      <c r="AG12" s="345">
        <f t="shared" si="3"/>
        <v>100</v>
      </c>
      <c r="AH12" s="345">
        <v>0.1</v>
      </c>
    </row>
    <row r="13" spans="1:34" s="241" customFormat="1" ht="15" customHeight="1">
      <c r="B13" s="249" t="b">
        <f>IF(Pressure_1_R1!A8="",FALSE,TRUE)</f>
        <v>0</v>
      </c>
      <c r="C13" s="250">
        <v>5</v>
      </c>
      <c r="D13" s="256" t="str">
        <f>IF($B13=FALSE,"",표준압력!G26)</f>
        <v/>
      </c>
      <c r="E13" s="251" t="str">
        <f>IF($B13=FALSE,"",표준압력!H26)</f>
        <v/>
      </c>
      <c r="F13" s="251" t="str">
        <f>IF($B13=FALSE,"",Pressure_1_R1!Q8)</f>
        <v/>
      </c>
      <c r="G13" s="252" t="str">
        <f>IF($B13=FALSE,"",Pressure_1_R1!R8)</f>
        <v/>
      </c>
      <c r="H13" s="252" t="str">
        <f>IF($B13=FALSE,"",Pressure_1_R1!S8)</f>
        <v/>
      </c>
      <c r="I13" s="258" t="b">
        <f t="shared" si="16"/>
        <v>0</v>
      </c>
      <c r="J13" s="253" t="str">
        <f t="shared" si="6"/>
        <v/>
      </c>
      <c r="K13" s="254" t="str">
        <f t="shared" si="7"/>
        <v/>
      </c>
      <c r="L13" s="254" t="str">
        <f t="shared" si="8"/>
        <v/>
      </c>
      <c r="M13" s="244"/>
      <c r="N13" s="255" t="b">
        <f t="shared" si="9"/>
        <v>0</v>
      </c>
      <c r="O13" s="410" t="s">
        <v>558</v>
      </c>
      <c r="P13" s="414">
        <v>5</v>
      </c>
      <c r="Q13" s="412" t="str">
        <f t="shared" ca="1" si="17"/>
        <v/>
      </c>
      <c r="R13" s="255" t="str">
        <f t="shared" ca="1" si="18"/>
        <v/>
      </c>
      <c r="S13" s="255" t="str">
        <f t="shared" ca="1" si="19"/>
        <v/>
      </c>
      <c r="T13" s="416" t="str">
        <f t="shared" si="20"/>
        <v/>
      </c>
      <c r="U13" s="412" t="str">
        <f t="shared" si="21"/>
        <v/>
      </c>
      <c r="V13" s="255" t="str">
        <f t="shared" si="13"/>
        <v/>
      </c>
      <c r="W13" s="255" t="str">
        <f t="shared" si="14"/>
        <v/>
      </c>
      <c r="X13" s="417" t="str">
        <f t="shared" si="15"/>
        <v/>
      </c>
      <c r="Z13" s="343" t="s">
        <v>853</v>
      </c>
      <c r="AA13" s="345">
        <f t="shared" si="0"/>
        <v>6894.7569999999996</v>
      </c>
      <c r="AB13" s="345">
        <f t="shared" si="4"/>
        <v>68.947569999999999</v>
      </c>
      <c r="AC13" s="345">
        <f t="shared" si="1"/>
        <v>6.8947569999999994</v>
      </c>
      <c r="AD13" s="345">
        <v>6.8947569999999996E-3</v>
      </c>
      <c r="AE13" s="345">
        <f t="shared" si="2"/>
        <v>6894.7569999999996</v>
      </c>
      <c r="AF13" s="345">
        <f t="shared" si="5"/>
        <v>68.947569999999999</v>
      </c>
      <c r="AG13" s="345">
        <f t="shared" si="3"/>
        <v>6.8947569999999994</v>
      </c>
      <c r="AH13" s="345">
        <v>6.8947569999999996E-3</v>
      </c>
    </row>
    <row r="14" spans="1:34" s="241" customFormat="1" ht="15" customHeight="1">
      <c r="B14" s="249" t="b">
        <f>IF(Pressure_1_R1!A9="",FALSE,TRUE)</f>
        <v>0</v>
      </c>
      <c r="C14" s="250">
        <v>6</v>
      </c>
      <c r="D14" s="256" t="str">
        <f>IF($B14=FALSE,"",표준압력!G27)</f>
        <v/>
      </c>
      <c r="E14" s="251" t="str">
        <f>IF($B14=FALSE,"",표준압력!H27)</f>
        <v/>
      </c>
      <c r="F14" s="251" t="str">
        <f>IF($B14=FALSE,"",Pressure_1_R1!Q9)</f>
        <v/>
      </c>
      <c r="G14" s="252" t="str">
        <f>IF($B14=FALSE,"",Pressure_1_R1!R9)</f>
        <v/>
      </c>
      <c r="H14" s="252" t="str">
        <f>IF($B14=FALSE,"",Pressure_1_R1!S9)</f>
        <v/>
      </c>
      <c r="I14" s="258" t="b">
        <f t="shared" si="16"/>
        <v>0</v>
      </c>
      <c r="J14" s="253" t="str">
        <f t="shared" si="6"/>
        <v/>
      </c>
      <c r="K14" s="254" t="str">
        <f t="shared" si="7"/>
        <v/>
      </c>
      <c r="L14" s="254" t="str">
        <f t="shared" si="8"/>
        <v/>
      </c>
      <c r="M14" s="244"/>
      <c r="N14" s="255" t="b">
        <f t="shared" si="9"/>
        <v>0</v>
      </c>
      <c r="O14" s="410" t="s">
        <v>558</v>
      </c>
      <c r="P14" s="414">
        <v>6</v>
      </c>
      <c r="Q14" s="412" t="str">
        <f t="shared" ca="1" si="17"/>
        <v/>
      </c>
      <c r="R14" s="255" t="str">
        <f t="shared" ca="1" si="18"/>
        <v/>
      </c>
      <c r="S14" s="255" t="str">
        <f t="shared" ca="1" si="19"/>
        <v/>
      </c>
      <c r="T14" s="416" t="str">
        <f t="shared" si="20"/>
        <v/>
      </c>
      <c r="U14" s="412" t="str">
        <f t="shared" si="21"/>
        <v/>
      </c>
      <c r="V14" s="255" t="str">
        <f t="shared" si="13"/>
        <v/>
      </c>
      <c r="W14" s="255" t="str">
        <f t="shared" si="14"/>
        <v/>
      </c>
      <c r="X14" s="417" t="str">
        <f t="shared" si="15"/>
        <v/>
      </c>
      <c r="Z14" s="343" t="s">
        <v>854</v>
      </c>
      <c r="AA14" s="345">
        <f t="shared" si="0"/>
        <v>98066.5</v>
      </c>
      <c r="AB14" s="345">
        <f t="shared" si="4"/>
        <v>980.66500000000008</v>
      </c>
      <c r="AC14" s="345">
        <f t="shared" si="1"/>
        <v>98.066500000000005</v>
      </c>
      <c r="AD14" s="345">
        <v>9.8066500000000001E-2</v>
      </c>
      <c r="AE14" s="345">
        <f t="shared" si="2"/>
        <v>98066.5</v>
      </c>
      <c r="AF14" s="345">
        <f t="shared" si="5"/>
        <v>980.66500000000008</v>
      </c>
      <c r="AG14" s="345">
        <f t="shared" si="3"/>
        <v>98.066500000000005</v>
      </c>
      <c r="AH14" s="345">
        <v>9.8066500000000001E-2</v>
      </c>
    </row>
    <row r="15" spans="1:34" s="241" customFormat="1" ht="15" customHeight="1">
      <c r="B15" s="249" t="b">
        <f>IF(Pressure_1_R1!A10="",FALSE,TRUE)</f>
        <v>0</v>
      </c>
      <c r="C15" s="250">
        <v>7</v>
      </c>
      <c r="D15" s="256" t="str">
        <f>IF($B15=FALSE,"",표준압력!G28)</f>
        <v/>
      </c>
      <c r="E15" s="251" t="str">
        <f>IF($B15=FALSE,"",표준압력!H28)</f>
        <v/>
      </c>
      <c r="F15" s="251" t="str">
        <f>IF($B15=FALSE,"",Pressure_1_R1!Q10)</f>
        <v/>
      </c>
      <c r="G15" s="252" t="str">
        <f>IF($B15=FALSE,"",Pressure_1_R1!R10)</f>
        <v/>
      </c>
      <c r="H15" s="252" t="str">
        <f>IF($B15=FALSE,"",Pressure_1_R1!S10)</f>
        <v/>
      </c>
      <c r="I15" s="258" t="b">
        <f t="shared" si="16"/>
        <v>0</v>
      </c>
      <c r="J15" s="253" t="str">
        <f t="shared" si="6"/>
        <v/>
      </c>
      <c r="K15" s="254" t="str">
        <f t="shared" si="7"/>
        <v/>
      </c>
      <c r="L15" s="254" t="str">
        <f t="shared" si="8"/>
        <v/>
      </c>
      <c r="M15" s="244"/>
      <c r="N15" s="255" t="b">
        <f t="shared" si="9"/>
        <v>0</v>
      </c>
      <c r="O15" s="410" t="s">
        <v>558</v>
      </c>
      <c r="P15" s="414">
        <v>7</v>
      </c>
      <c r="Q15" s="412" t="str">
        <f t="shared" ca="1" si="17"/>
        <v/>
      </c>
      <c r="R15" s="255" t="str">
        <f t="shared" ca="1" si="18"/>
        <v/>
      </c>
      <c r="S15" s="255" t="str">
        <f t="shared" ca="1" si="19"/>
        <v/>
      </c>
      <c r="T15" s="416" t="str">
        <f t="shared" si="20"/>
        <v/>
      </c>
      <c r="U15" s="412" t="str">
        <f t="shared" si="21"/>
        <v/>
      </c>
      <c r="V15" s="255" t="str">
        <f t="shared" si="13"/>
        <v/>
      </c>
      <c r="W15" s="255" t="str">
        <f t="shared" si="14"/>
        <v/>
      </c>
      <c r="X15" s="417" t="str">
        <f t="shared" si="15"/>
        <v/>
      </c>
      <c r="Z15" s="343" t="s">
        <v>144</v>
      </c>
      <c r="AA15" s="345">
        <f t="shared" si="0"/>
        <v>9.8066499999999994</v>
      </c>
      <c r="AB15" s="345">
        <f t="shared" si="4"/>
        <v>9.8066500000000001E-2</v>
      </c>
      <c r="AC15" s="345">
        <f t="shared" si="1"/>
        <v>9.8066500000000001E-3</v>
      </c>
      <c r="AD15" s="346">
        <v>9.8066500000000004E-6</v>
      </c>
      <c r="AE15" s="345">
        <f t="shared" si="2"/>
        <v>9.8066499999999994</v>
      </c>
      <c r="AF15" s="345">
        <f t="shared" si="5"/>
        <v>9.8066500000000001E-2</v>
      </c>
      <c r="AG15" s="345">
        <f t="shared" si="3"/>
        <v>9.8066500000000001E-3</v>
      </c>
      <c r="AH15" s="346">
        <v>9.8066500000000004E-6</v>
      </c>
    </row>
    <row r="16" spans="1:34" s="241" customFormat="1" ht="15" customHeight="1">
      <c r="B16" s="249" t="b">
        <f>IF(Pressure_1_R1!A11="",FALSE,TRUE)</f>
        <v>0</v>
      </c>
      <c r="C16" s="250">
        <v>8</v>
      </c>
      <c r="D16" s="256" t="str">
        <f>IF($B16=FALSE,"",표준압력!G29)</f>
        <v/>
      </c>
      <c r="E16" s="251" t="str">
        <f>IF($B16=FALSE,"",표준압력!H29)</f>
        <v/>
      </c>
      <c r="F16" s="251" t="str">
        <f>IF($B16=FALSE,"",Pressure_1_R1!Q11)</f>
        <v/>
      </c>
      <c r="G16" s="252" t="str">
        <f>IF($B16=FALSE,"",Pressure_1_R1!R11)</f>
        <v/>
      </c>
      <c r="H16" s="252" t="str">
        <f>IF($B16=FALSE,"",Pressure_1_R1!S11)</f>
        <v/>
      </c>
      <c r="I16" s="258" t="b">
        <f t="shared" si="16"/>
        <v>0</v>
      </c>
      <c r="J16" s="253" t="str">
        <f t="shared" si="6"/>
        <v/>
      </c>
      <c r="K16" s="254" t="str">
        <f t="shared" si="7"/>
        <v/>
      </c>
      <c r="L16" s="254" t="str">
        <f t="shared" si="8"/>
        <v/>
      </c>
      <c r="M16" s="244"/>
      <c r="N16" s="255" t="b">
        <f t="shared" si="9"/>
        <v>0</v>
      </c>
      <c r="O16" s="410" t="s">
        <v>558</v>
      </c>
      <c r="P16" s="414">
        <v>8</v>
      </c>
      <c r="Q16" s="412" t="str">
        <f t="shared" ca="1" si="17"/>
        <v/>
      </c>
      <c r="R16" s="255" t="str">
        <f t="shared" ca="1" si="18"/>
        <v/>
      </c>
      <c r="S16" s="255" t="str">
        <f t="shared" ca="1" si="19"/>
        <v/>
      </c>
      <c r="T16" s="416" t="str">
        <f t="shared" si="20"/>
        <v/>
      </c>
      <c r="U16" s="412" t="str">
        <f t="shared" si="21"/>
        <v/>
      </c>
      <c r="V16" s="255" t="str">
        <f t="shared" si="13"/>
        <v/>
      </c>
      <c r="W16" s="255" t="str">
        <f t="shared" si="14"/>
        <v/>
      </c>
      <c r="X16" s="417" t="str">
        <f t="shared" si="15"/>
        <v/>
      </c>
      <c r="Z16" s="343" t="s">
        <v>855</v>
      </c>
      <c r="AA16" s="345">
        <f t="shared" si="0"/>
        <v>3386.3889999999997</v>
      </c>
      <c r="AB16" s="345">
        <f t="shared" si="4"/>
        <v>33.863889999999998</v>
      </c>
      <c r="AC16" s="345">
        <f t="shared" si="1"/>
        <v>3.3863889999999999</v>
      </c>
      <c r="AD16" s="345">
        <v>3.3863890000000001E-3</v>
      </c>
      <c r="AE16" s="345">
        <f t="shared" si="2"/>
        <v>3386.3889999999997</v>
      </c>
      <c r="AF16" s="345">
        <f t="shared" si="5"/>
        <v>33.863889999999998</v>
      </c>
      <c r="AG16" s="345">
        <f t="shared" si="3"/>
        <v>3.3863889999999999</v>
      </c>
      <c r="AH16" s="345">
        <v>3.3863890000000001E-3</v>
      </c>
    </row>
    <row r="17" spans="2:34" s="241" customFormat="1" ht="15" customHeight="1">
      <c r="B17" s="249" t="b">
        <f>IF(Pressure_1_R1!A12="",FALSE,TRUE)</f>
        <v>0</v>
      </c>
      <c r="C17" s="250">
        <v>9</v>
      </c>
      <c r="D17" s="256" t="str">
        <f>IF($B17=FALSE,"",표준압력!G30)</f>
        <v/>
      </c>
      <c r="E17" s="251" t="str">
        <f>IF($B17=FALSE,"",표준압력!H30)</f>
        <v/>
      </c>
      <c r="F17" s="251" t="str">
        <f>IF($B17=FALSE,"",Pressure_1_R1!Q12)</f>
        <v/>
      </c>
      <c r="G17" s="252" t="str">
        <f>IF($B17=FALSE,"",Pressure_1_R1!R12)</f>
        <v/>
      </c>
      <c r="H17" s="252" t="str">
        <f>IF($B17=FALSE,"",Pressure_1_R1!S12)</f>
        <v/>
      </c>
      <c r="I17" s="258" t="b">
        <f t="shared" si="16"/>
        <v>0</v>
      </c>
      <c r="J17" s="253" t="str">
        <f t="shared" si="6"/>
        <v/>
      </c>
      <c r="K17" s="254" t="str">
        <f t="shared" si="7"/>
        <v/>
      </c>
      <c r="L17" s="254" t="str">
        <f t="shared" si="8"/>
        <v/>
      </c>
      <c r="M17" s="244"/>
      <c r="N17" s="255" t="b">
        <f t="shared" si="9"/>
        <v>0</v>
      </c>
      <c r="O17" s="410" t="s">
        <v>558</v>
      </c>
      <c r="P17" s="414">
        <v>9</v>
      </c>
      <c r="Q17" s="412" t="str">
        <f t="shared" ca="1" si="17"/>
        <v/>
      </c>
      <c r="R17" s="255" t="str">
        <f t="shared" ca="1" si="18"/>
        <v/>
      </c>
      <c r="S17" s="255" t="str">
        <f t="shared" ca="1" si="19"/>
        <v/>
      </c>
      <c r="T17" s="416" t="str">
        <f t="shared" si="20"/>
        <v/>
      </c>
      <c r="U17" s="412" t="str">
        <f t="shared" si="21"/>
        <v/>
      </c>
      <c r="V17" s="255" t="str">
        <f t="shared" si="13"/>
        <v/>
      </c>
      <c r="W17" s="255" t="str">
        <f t="shared" si="14"/>
        <v/>
      </c>
      <c r="X17" s="417" t="str">
        <f t="shared" si="15"/>
        <v/>
      </c>
      <c r="Z17" s="343" t="s">
        <v>856</v>
      </c>
      <c r="AA17" s="345">
        <f t="shared" si="0"/>
        <v>133.32240000000002</v>
      </c>
      <c r="AB17" s="345">
        <f t="shared" si="4"/>
        <v>1.333224</v>
      </c>
      <c r="AC17" s="345">
        <f t="shared" si="1"/>
        <v>0.13332240000000001</v>
      </c>
      <c r="AD17" s="345">
        <v>1.3332240000000001E-4</v>
      </c>
      <c r="AE17" s="345">
        <f t="shared" si="2"/>
        <v>133.32240000000002</v>
      </c>
      <c r="AF17" s="345">
        <f t="shared" si="5"/>
        <v>1.333224</v>
      </c>
      <c r="AG17" s="345">
        <f t="shared" si="3"/>
        <v>0.13332240000000001</v>
      </c>
      <c r="AH17" s="345">
        <v>1.3332240000000001E-4</v>
      </c>
    </row>
    <row r="18" spans="2:34" s="241" customFormat="1" ht="15" customHeight="1">
      <c r="B18" s="249" t="b">
        <f>IF(Pressure_1_R1!A13="",FALSE,TRUE)</f>
        <v>0</v>
      </c>
      <c r="C18" s="250">
        <v>10</v>
      </c>
      <c r="D18" s="256" t="str">
        <f>IF($B18=FALSE,"",표준압력!G31)</f>
        <v/>
      </c>
      <c r="E18" s="251" t="str">
        <f>IF($B18=FALSE,"",표준압력!H31)</f>
        <v/>
      </c>
      <c r="F18" s="251" t="str">
        <f>IF($B18=FALSE,"",Pressure_1_R1!Q13)</f>
        <v/>
      </c>
      <c r="G18" s="252" t="str">
        <f>IF($B18=FALSE,"",Pressure_1_R1!R13)</f>
        <v/>
      </c>
      <c r="H18" s="252" t="str">
        <f>IF($B18=FALSE,"",Pressure_1_R1!S13)</f>
        <v/>
      </c>
      <c r="I18" s="258" t="b">
        <f t="shared" si="16"/>
        <v>0</v>
      </c>
      <c r="J18" s="253" t="str">
        <f t="shared" si="6"/>
        <v/>
      </c>
      <c r="K18" s="254" t="str">
        <f t="shared" si="7"/>
        <v/>
      </c>
      <c r="L18" s="254" t="str">
        <f t="shared" si="8"/>
        <v/>
      </c>
      <c r="M18" s="244"/>
      <c r="N18" s="255" t="b">
        <f t="shared" si="9"/>
        <v>0</v>
      </c>
      <c r="O18" s="410" t="s">
        <v>558</v>
      </c>
      <c r="P18" s="414">
        <v>10</v>
      </c>
      <c r="Q18" s="412" t="str">
        <f t="shared" ca="1" si="17"/>
        <v/>
      </c>
      <c r="R18" s="255" t="str">
        <f t="shared" ca="1" si="18"/>
        <v/>
      </c>
      <c r="S18" s="255" t="str">
        <f t="shared" ca="1" si="19"/>
        <v/>
      </c>
      <c r="T18" s="416" t="str">
        <f t="shared" si="20"/>
        <v/>
      </c>
      <c r="U18" s="412" t="str">
        <f t="shared" si="21"/>
        <v/>
      </c>
      <c r="V18" s="255" t="str">
        <f t="shared" si="13"/>
        <v/>
      </c>
      <c r="W18" s="255" t="str">
        <f t="shared" si="14"/>
        <v/>
      </c>
      <c r="X18" s="417" t="str">
        <f t="shared" si="15"/>
        <v/>
      </c>
      <c r="Z18" s="343" t="s">
        <v>857</v>
      </c>
      <c r="AA18" s="345">
        <f t="shared" si="0"/>
        <v>1333.2239999999999</v>
      </c>
      <c r="AB18" s="345">
        <f t="shared" si="4"/>
        <v>13.332239999999999</v>
      </c>
      <c r="AC18" s="345">
        <f t="shared" si="1"/>
        <v>1.333224</v>
      </c>
      <c r="AD18" s="345">
        <v>1.333224E-3</v>
      </c>
      <c r="AE18" s="345">
        <f t="shared" si="2"/>
        <v>1333.2239999999999</v>
      </c>
      <c r="AF18" s="345">
        <f t="shared" si="5"/>
        <v>13.332239999999999</v>
      </c>
      <c r="AG18" s="345">
        <f t="shared" si="3"/>
        <v>1.333224</v>
      </c>
      <c r="AH18" s="345">
        <v>1.333224E-3</v>
      </c>
    </row>
    <row r="19" spans="2:34" s="241" customFormat="1" ht="15" customHeight="1">
      <c r="B19" s="249" t="b">
        <f>IF(Pressure_1_R1!A14="",FALSE,TRUE)</f>
        <v>0</v>
      </c>
      <c r="C19" s="250">
        <v>11</v>
      </c>
      <c r="D19" s="256" t="str">
        <f>IF($B19=FALSE,"",표준압력!G32)</f>
        <v/>
      </c>
      <c r="E19" s="251" t="str">
        <f>IF($B19=FALSE,"",표준압력!H32)</f>
        <v/>
      </c>
      <c r="F19" s="251" t="str">
        <f>IF($B19=FALSE,"",Pressure_1_R1!Q14)</f>
        <v/>
      </c>
      <c r="G19" s="252" t="str">
        <f>IF($B19=FALSE,"",Pressure_1_R1!R14)</f>
        <v/>
      </c>
      <c r="H19" s="252" t="str">
        <f>IF($B19=FALSE,"",Pressure_1_R1!S14)</f>
        <v/>
      </c>
      <c r="I19" s="258" t="b">
        <f t="shared" si="16"/>
        <v>0</v>
      </c>
      <c r="J19" s="253" t="str">
        <f t="shared" si="6"/>
        <v/>
      </c>
      <c r="K19" s="254" t="str">
        <f t="shared" si="7"/>
        <v/>
      </c>
      <c r="L19" s="254" t="str">
        <f t="shared" si="8"/>
        <v/>
      </c>
      <c r="M19" s="244"/>
      <c r="N19" s="255" t="b">
        <f t="shared" si="9"/>
        <v>0</v>
      </c>
      <c r="O19" s="410" t="s">
        <v>558</v>
      </c>
      <c r="P19" s="414">
        <v>11</v>
      </c>
      <c r="Q19" s="412" t="str">
        <f t="shared" ca="1" si="17"/>
        <v/>
      </c>
      <c r="R19" s="255" t="str">
        <f t="shared" ca="1" si="18"/>
        <v/>
      </c>
      <c r="S19" s="255" t="str">
        <f t="shared" ca="1" si="19"/>
        <v/>
      </c>
      <c r="T19" s="416" t="str">
        <f t="shared" si="20"/>
        <v/>
      </c>
      <c r="U19" s="412" t="str">
        <f t="shared" si="21"/>
        <v/>
      </c>
      <c r="V19" s="255" t="str">
        <f t="shared" si="13"/>
        <v/>
      </c>
      <c r="W19" s="255" t="str">
        <f t="shared" si="14"/>
        <v/>
      </c>
      <c r="X19" s="417" t="str">
        <f t="shared" si="15"/>
        <v/>
      </c>
      <c r="Z19" s="343" t="s">
        <v>858</v>
      </c>
      <c r="AA19" s="345">
        <f t="shared" si="0"/>
        <v>249.0889</v>
      </c>
      <c r="AB19" s="345">
        <f t="shared" si="4"/>
        <v>2.4908890000000001</v>
      </c>
      <c r="AC19" s="345">
        <f t="shared" si="1"/>
        <v>0.2490889</v>
      </c>
      <c r="AD19" s="345">
        <v>2.4908889999999999E-4</v>
      </c>
      <c r="AE19" s="345">
        <f t="shared" si="2"/>
        <v>249.0889</v>
      </c>
      <c r="AF19" s="345">
        <f t="shared" si="5"/>
        <v>2.4908890000000001</v>
      </c>
      <c r="AG19" s="345">
        <f t="shared" si="3"/>
        <v>0.2490889</v>
      </c>
      <c r="AH19" s="345">
        <v>2.4908889999999999E-4</v>
      </c>
    </row>
    <row r="20" spans="2:34" s="241" customFormat="1" ht="15" customHeight="1">
      <c r="B20" s="249" t="b">
        <f>IF(Pressure_1_R1!A15="",FALSE,TRUE)</f>
        <v>0</v>
      </c>
      <c r="C20" s="250">
        <v>12</v>
      </c>
      <c r="D20" s="256" t="str">
        <f>IF($B20=FALSE,"",표준압력!G33)</f>
        <v/>
      </c>
      <c r="E20" s="251" t="str">
        <f>IF($B20=FALSE,"",표준압력!H33)</f>
        <v/>
      </c>
      <c r="F20" s="251" t="str">
        <f>IF($B20=FALSE,"",Pressure_1_R1!Q15)</f>
        <v/>
      </c>
      <c r="G20" s="252" t="str">
        <f>IF($B20=FALSE,"",Pressure_1_R1!R15)</f>
        <v/>
      </c>
      <c r="H20" s="252" t="str">
        <f>IF($B20=FALSE,"",Pressure_1_R1!S15)</f>
        <v/>
      </c>
      <c r="I20" s="258" t="b">
        <f t="shared" si="16"/>
        <v>0</v>
      </c>
      <c r="J20" s="253" t="str">
        <f t="shared" si="6"/>
        <v/>
      </c>
      <c r="K20" s="254" t="str">
        <f t="shared" si="7"/>
        <v/>
      </c>
      <c r="L20" s="254" t="str">
        <f t="shared" si="8"/>
        <v/>
      </c>
      <c r="M20" s="244"/>
      <c r="N20" s="255" t="b">
        <f t="shared" si="9"/>
        <v>0</v>
      </c>
      <c r="O20" s="410" t="s">
        <v>558</v>
      </c>
      <c r="P20" s="414">
        <v>12</v>
      </c>
      <c r="Q20" s="412" t="str">
        <f t="shared" ca="1" si="17"/>
        <v/>
      </c>
      <c r="R20" s="255" t="str">
        <f t="shared" ca="1" si="18"/>
        <v/>
      </c>
      <c r="S20" s="255" t="str">
        <f t="shared" ca="1" si="19"/>
        <v/>
      </c>
      <c r="T20" s="416" t="str">
        <f t="shared" si="20"/>
        <v/>
      </c>
      <c r="U20" s="412" t="str">
        <f t="shared" si="21"/>
        <v/>
      </c>
      <c r="V20" s="255" t="str">
        <f t="shared" si="13"/>
        <v/>
      </c>
      <c r="W20" s="255" t="str">
        <f t="shared" si="14"/>
        <v/>
      </c>
      <c r="X20" s="417" t="str">
        <f t="shared" si="15"/>
        <v/>
      </c>
      <c r="Z20" s="343" t="s">
        <v>859</v>
      </c>
      <c r="AA20" s="345">
        <f t="shared" si="0"/>
        <v>9.8066499999999994</v>
      </c>
      <c r="AB20" s="345">
        <f t="shared" si="4"/>
        <v>9.8066500000000001E-2</v>
      </c>
      <c r="AC20" s="345">
        <f t="shared" si="1"/>
        <v>9.8066500000000001E-3</v>
      </c>
      <c r="AD20" s="345">
        <v>9.8066500000000004E-6</v>
      </c>
      <c r="AE20" s="345">
        <f t="shared" si="2"/>
        <v>9.8066499999999994</v>
      </c>
      <c r="AF20" s="345">
        <f t="shared" si="5"/>
        <v>9.8066500000000001E-2</v>
      </c>
      <c r="AG20" s="345">
        <f t="shared" si="3"/>
        <v>9.8066500000000001E-3</v>
      </c>
      <c r="AH20" s="345">
        <v>9.8066500000000004E-6</v>
      </c>
    </row>
    <row r="21" spans="2:34" s="241" customFormat="1" ht="15" customHeight="1">
      <c r="B21" s="249" t="b">
        <f>IF(Pressure_1_R1!A16="",FALSE,TRUE)</f>
        <v>0</v>
      </c>
      <c r="C21" s="250">
        <v>13</v>
      </c>
      <c r="D21" s="256" t="str">
        <f>IF($B21=FALSE,"",표준압력!G34)</f>
        <v/>
      </c>
      <c r="E21" s="251" t="str">
        <f>IF($B21=FALSE,"",표준압력!H34)</f>
        <v/>
      </c>
      <c r="F21" s="251" t="str">
        <f>IF($B21=FALSE,"",Pressure_1_R1!Q16)</f>
        <v/>
      </c>
      <c r="G21" s="252" t="str">
        <f>IF($B21=FALSE,"",Pressure_1_R1!R16)</f>
        <v/>
      </c>
      <c r="H21" s="252" t="str">
        <f>IF($B21=FALSE,"",Pressure_1_R1!S16)</f>
        <v/>
      </c>
      <c r="I21" s="258" t="b">
        <f t="shared" si="16"/>
        <v>0</v>
      </c>
      <c r="J21" s="253" t="str">
        <f t="shared" si="6"/>
        <v/>
      </c>
      <c r="K21" s="254" t="str">
        <f t="shared" si="7"/>
        <v/>
      </c>
      <c r="L21" s="254" t="str">
        <f t="shared" si="8"/>
        <v/>
      </c>
      <c r="M21" s="244"/>
      <c r="N21" s="255" t="b">
        <f t="shared" si="9"/>
        <v>0</v>
      </c>
      <c r="O21" s="410" t="s">
        <v>558</v>
      </c>
      <c r="P21" s="414">
        <v>13</v>
      </c>
      <c r="Q21" s="412" t="str">
        <f t="shared" ca="1" si="17"/>
        <v/>
      </c>
      <c r="R21" s="255" t="str">
        <f t="shared" ca="1" si="18"/>
        <v/>
      </c>
      <c r="S21" s="255" t="str">
        <f t="shared" ca="1" si="19"/>
        <v/>
      </c>
      <c r="T21" s="416" t="str">
        <f t="shared" si="20"/>
        <v/>
      </c>
      <c r="U21" s="412" t="str">
        <f t="shared" si="21"/>
        <v/>
      </c>
      <c r="V21" s="255" t="str">
        <f t="shared" si="13"/>
        <v/>
      </c>
      <c r="W21" s="255" t="str">
        <f t="shared" si="14"/>
        <v/>
      </c>
      <c r="X21" s="417" t="str">
        <f t="shared" si="15"/>
        <v/>
      </c>
      <c r="Z21" s="343" t="s">
        <v>860</v>
      </c>
      <c r="AA21" s="345">
        <f t="shared" si="0"/>
        <v>98.066500000000005</v>
      </c>
      <c r="AB21" s="345">
        <f t="shared" si="4"/>
        <v>0.98066500000000001</v>
      </c>
      <c r="AC21" s="345">
        <f t="shared" si="1"/>
        <v>9.8066500000000001E-2</v>
      </c>
      <c r="AD21" s="346">
        <v>9.80665E-5</v>
      </c>
      <c r="AE21" s="345">
        <f t="shared" si="2"/>
        <v>98.066500000000005</v>
      </c>
      <c r="AF21" s="345">
        <f t="shared" si="5"/>
        <v>0.98066500000000001</v>
      </c>
      <c r="AG21" s="345">
        <f t="shared" si="3"/>
        <v>9.8066500000000001E-2</v>
      </c>
      <c r="AH21" s="346">
        <v>9.80665E-5</v>
      </c>
    </row>
    <row r="22" spans="2:34" s="241" customFormat="1" ht="15" customHeight="1">
      <c r="B22" s="249" t="b">
        <f>IF(Pressure_1_R1!A17="",FALSE,TRUE)</f>
        <v>0</v>
      </c>
      <c r="C22" s="250">
        <v>14</v>
      </c>
      <c r="D22" s="256" t="str">
        <f>IF($B22=FALSE,"",표준압력!G35)</f>
        <v/>
      </c>
      <c r="E22" s="251" t="str">
        <f>IF($B22=FALSE,"",표준압력!H35)</f>
        <v/>
      </c>
      <c r="F22" s="251" t="str">
        <f>IF($B22=FALSE,"",Pressure_1_R1!Q17)</f>
        <v/>
      </c>
      <c r="G22" s="252" t="str">
        <f>IF($B22=FALSE,"",Pressure_1_R1!R17)</f>
        <v/>
      </c>
      <c r="H22" s="252" t="str">
        <f>IF($B22=FALSE,"",Pressure_1_R1!S17)</f>
        <v/>
      </c>
      <c r="I22" s="258" t="b">
        <f t="shared" si="16"/>
        <v>0</v>
      </c>
      <c r="J22" s="253" t="str">
        <f t="shared" si="6"/>
        <v/>
      </c>
      <c r="K22" s="254" t="str">
        <f t="shared" si="7"/>
        <v/>
      </c>
      <c r="L22" s="254" t="str">
        <f t="shared" si="8"/>
        <v/>
      </c>
      <c r="M22" s="244"/>
      <c r="N22" s="255" t="b">
        <f t="shared" si="9"/>
        <v>0</v>
      </c>
      <c r="O22" s="410" t="s">
        <v>558</v>
      </c>
      <c r="P22" s="414">
        <v>14</v>
      </c>
      <c r="Q22" s="412" t="str">
        <f t="shared" ca="1" si="17"/>
        <v/>
      </c>
      <c r="R22" s="255" t="str">
        <f t="shared" ca="1" si="18"/>
        <v/>
      </c>
      <c r="S22" s="255" t="str">
        <f t="shared" ca="1" si="19"/>
        <v/>
      </c>
      <c r="T22" s="416" t="str">
        <f t="shared" si="20"/>
        <v/>
      </c>
      <c r="U22" s="412" t="str">
        <f t="shared" si="21"/>
        <v/>
      </c>
      <c r="V22" s="255" t="str">
        <f t="shared" si="13"/>
        <v/>
      </c>
      <c r="W22" s="255" t="str">
        <f t="shared" si="14"/>
        <v/>
      </c>
      <c r="X22" s="417" t="str">
        <f t="shared" si="15"/>
        <v/>
      </c>
      <c r="Z22" s="343" t="s">
        <v>861</v>
      </c>
      <c r="AA22" s="345">
        <v>10000</v>
      </c>
      <c r="AB22" s="345">
        <f t="shared" si="4"/>
        <v>100</v>
      </c>
      <c r="AC22" s="345">
        <v>10</v>
      </c>
      <c r="AD22" s="346">
        <v>0.01</v>
      </c>
      <c r="AE22" s="345">
        <v>10000</v>
      </c>
      <c r="AF22" s="345">
        <f t="shared" si="5"/>
        <v>100</v>
      </c>
      <c r="AG22" s="345">
        <v>10</v>
      </c>
      <c r="AH22" s="346">
        <v>0.01</v>
      </c>
    </row>
    <row r="23" spans="2:34" s="241" customFormat="1" ht="15" customHeight="1">
      <c r="B23" s="249" t="b">
        <f>IF(Pressure_1_R1!A18="",FALSE,TRUE)</f>
        <v>0</v>
      </c>
      <c r="C23" s="250">
        <v>15</v>
      </c>
      <c r="D23" s="256" t="str">
        <f>IF($B23=FALSE,"",표준압력!G36)</f>
        <v/>
      </c>
      <c r="E23" s="251" t="str">
        <f>IF($B23=FALSE,"",표준압력!H36)</f>
        <v/>
      </c>
      <c r="F23" s="251" t="str">
        <f>IF($B23=FALSE,"",Pressure_1_R1!Q18)</f>
        <v/>
      </c>
      <c r="G23" s="252" t="str">
        <f>IF($B23=FALSE,"",Pressure_1_R1!R18)</f>
        <v/>
      </c>
      <c r="H23" s="252" t="str">
        <f>IF($B23=FALSE,"",Pressure_1_R1!S18)</f>
        <v/>
      </c>
      <c r="I23" s="258" t="b">
        <f t="shared" si="16"/>
        <v>0</v>
      </c>
      <c r="J23" s="253" t="str">
        <f t="shared" si="6"/>
        <v/>
      </c>
      <c r="K23" s="254" t="str">
        <f t="shared" si="7"/>
        <v/>
      </c>
      <c r="L23" s="254" t="str">
        <f t="shared" si="8"/>
        <v/>
      </c>
      <c r="M23" s="244"/>
      <c r="N23" s="255" t="b">
        <f t="shared" si="9"/>
        <v>0</v>
      </c>
      <c r="O23" s="410" t="s">
        <v>558</v>
      </c>
      <c r="P23" s="414">
        <v>15</v>
      </c>
      <c r="Q23" s="412" t="str">
        <f t="shared" ca="1" si="17"/>
        <v/>
      </c>
      <c r="R23" s="255" t="str">
        <f t="shared" ca="1" si="18"/>
        <v/>
      </c>
      <c r="S23" s="255" t="str">
        <f t="shared" ca="1" si="19"/>
        <v/>
      </c>
      <c r="T23" s="416" t="str">
        <f t="shared" si="20"/>
        <v/>
      </c>
      <c r="U23" s="412" t="str">
        <f t="shared" si="21"/>
        <v/>
      </c>
      <c r="V23" s="255" t="str">
        <f t="shared" si="13"/>
        <v/>
      </c>
      <c r="W23" s="255" t="str">
        <f t="shared" si="14"/>
        <v/>
      </c>
      <c r="X23" s="417" t="str">
        <f t="shared" si="15"/>
        <v/>
      </c>
      <c r="Z23" s="343" t="s">
        <v>862</v>
      </c>
      <c r="AA23" s="345">
        <f t="shared" ref="AA23:AA30" si="22">AC23*1000</f>
        <v>1</v>
      </c>
      <c r="AB23" s="345">
        <f t="shared" si="4"/>
        <v>0.01</v>
      </c>
      <c r="AC23" s="345">
        <f t="shared" ref="AC23:AC30" si="23">AD23*1000</f>
        <v>1E-3</v>
      </c>
      <c r="AD23" s="345">
        <v>9.9999999999999995E-7</v>
      </c>
      <c r="AE23" s="345">
        <f t="shared" ref="AE23:AE30" si="24">AG23*1000</f>
        <v>1</v>
      </c>
      <c r="AF23" s="345">
        <f t="shared" si="5"/>
        <v>0.01</v>
      </c>
      <c r="AG23" s="345">
        <f t="shared" ref="AG23:AG30" si="25">AH23*1000</f>
        <v>1E-3</v>
      </c>
      <c r="AH23" s="345">
        <v>9.9999999999999995E-7</v>
      </c>
    </row>
    <row r="24" spans="2:34" s="241" customFormat="1" ht="15" customHeight="1">
      <c r="B24" s="249" t="b">
        <f>IF(Pressure_1_R1!A19="",FALSE,TRUE)</f>
        <v>0</v>
      </c>
      <c r="C24" s="250">
        <v>16</v>
      </c>
      <c r="D24" s="256" t="str">
        <f>IF($B24=FALSE,"",표준압력!G37)</f>
        <v/>
      </c>
      <c r="E24" s="251" t="str">
        <f>IF($B24=FALSE,"",표준압력!H37)</f>
        <v/>
      </c>
      <c r="F24" s="251" t="str">
        <f>IF($B24=FALSE,"",Pressure_1_R1!Q19)</f>
        <v/>
      </c>
      <c r="G24" s="252" t="str">
        <f>IF($B24=FALSE,"",Pressure_1_R1!R19)</f>
        <v/>
      </c>
      <c r="H24" s="252" t="str">
        <f>IF($B24=FALSE,"",Pressure_1_R1!S19)</f>
        <v/>
      </c>
      <c r="I24" s="258" t="b">
        <f t="shared" si="16"/>
        <v>0</v>
      </c>
      <c r="J24" s="253" t="str">
        <f t="shared" si="6"/>
        <v/>
      </c>
      <c r="K24" s="254" t="str">
        <f t="shared" si="7"/>
        <v/>
      </c>
      <c r="L24" s="254" t="str">
        <f t="shared" si="8"/>
        <v/>
      </c>
      <c r="M24" s="244"/>
      <c r="N24" s="255" t="b">
        <f t="shared" si="9"/>
        <v>0</v>
      </c>
      <c r="O24" s="410" t="s">
        <v>558</v>
      </c>
      <c r="P24" s="414">
        <v>16</v>
      </c>
      <c r="Q24" s="412" t="str">
        <f t="shared" ca="1" si="17"/>
        <v/>
      </c>
      <c r="R24" s="255" t="str">
        <f t="shared" ca="1" si="18"/>
        <v/>
      </c>
      <c r="S24" s="255" t="str">
        <f t="shared" ca="1" si="19"/>
        <v/>
      </c>
      <c r="T24" s="416" t="str">
        <f t="shared" si="20"/>
        <v/>
      </c>
      <c r="U24" s="412" t="str">
        <f t="shared" ref="U24:U38" si="26">IF($N24=FALSE,"",Q24-Q$9)</f>
        <v/>
      </c>
      <c r="V24" s="255" t="str">
        <f t="shared" ref="V24:V38" si="27">IF($N24=FALSE,"",R24-R$9)</f>
        <v/>
      </c>
      <c r="W24" s="255" t="str">
        <f t="shared" ref="W24:W38" si="28">IF($N24=FALSE,"",S24-S$9)</f>
        <v/>
      </c>
      <c r="X24" s="417" t="str">
        <f t="shared" si="15"/>
        <v/>
      </c>
      <c r="Z24" s="343" t="s">
        <v>863</v>
      </c>
      <c r="AA24" s="345">
        <f t="shared" si="22"/>
        <v>100</v>
      </c>
      <c r="AB24" s="345">
        <f t="shared" si="4"/>
        <v>1</v>
      </c>
      <c r="AC24" s="345">
        <f t="shared" si="23"/>
        <v>0.1</v>
      </c>
      <c r="AD24" s="345">
        <v>1E-4</v>
      </c>
      <c r="AE24" s="345">
        <f t="shared" si="24"/>
        <v>100</v>
      </c>
      <c r="AF24" s="345">
        <f t="shared" si="5"/>
        <v>1</v>
      </c>
      <c r="AG24" s="345">
        <f t="shared" si="25"/>
        <v>0.1</v>
      </c>
      <c r="AH24" s="345">
        <v>1E-4</v>
      </c>
    </row>
    <row r="25" spans="2:34" s="241" customFormat="1" ht="15" customHeight="1">
      <c r="B25" s="249" t="b">
        <f>IF(Pressure_1_R1!A20="",FALSE,TRUE)</f>
        <v>0</v>
      </c>
      <c r="C25" s="250">
        <v>17</v>
      </c>
      <c r="D25" s="256" t="str">
        <f>IF($B25=FALSE,"",표준압력!G38)</f>
        <v/>
      </c>
      <c r="E25" s="251" t="str">
        <f>IF($B25=FALSE,"",표준압력!H38)</f>
        <v/>
      </c>
      <c r="F25" s="251" t="str">
        <f>IF($B25=FALSE,"",Pressure_1_R1!Q20)</f>
        <v/>
      </c>
      <c r="G25" s="252" t="str">
        <f>IF($B25=FALSE,"",Pressure_1_R1!R20)</f>
        <v/>
      </c>
      <c r="H25" s="252" t="str">
        <f>IF($B25=FALSE,"",Pressure_1_R1!S20)</f>
        <v/>
      </c>
      <c r="I25" s="258" t="b">
        <f t="shared" si="16"/>
        <v>0</v>
      </c>
      <c r="J25" s="253" t="str">
        <f t="shared" si="6"/>
        <v/>
      </c>
      <c r="K25" s="254" t="str">
        <f t="shared" si="7"/>
        <v/>
      </c>
      <c r="L25" s="254" t="str">
        <f t="shared" si="8"/>
        <v/>
      </c>
      <c r="M25" s="244"/>
      <c r="N25" s="255" t="b">
        <f t="shared" si="9"/>
        <v>0</v>
      </c>
      <c r="O25" s="410" t="s">
        <v>558</v>
      </c>
      <c r="P25" s="414">
        <v>17</v>
      </c>
      <c r="Q25" s="412" t="str">
        <f t="shared" ca="1" si="17"/>
        <v/>
      </c>
      <c r="R25" s="255" t="str">
        <f t="shared" ca="1" si="18"/>
        <v/>
      </c>
      <c r="S25" s="255" t="str">
        <f t="shared" ca="1" si="19"/>
        <v/>
      </c>
      <c r="T25" s="416" t="str">
        <f t="shared" si="20"/>
        <v/>
      </c>
      <c r="U25" s="412" t="str">
        <f t="shared" si="26"/>
        <v/>
      </c>
      <c r="V25" s="255" t="str">
        <f t="shared" si="27"/>
        <v/>
      </c>
      <c r="W25" s="255" t="str">
        <f t="shared" si="28"/>
        <v/>
      </c>
      <c r="X25" s="417" t="str">
        <f t="shared" si="15"/>
        <v/>
      </c>
      <c r="Z25" s="343" t="s">
        <v>864</v>
      </c>
      <c r="AA25" s="345">
        <f t="shared" si="22"/>
        <v>1000</v>
      </c>
      <c r="AB25" s="345">
        <f t="shared" si="4"/>
        <v>10</v>
      </c>
      <c r="AC25" s="345">
        <f t="shared" si="23"/>
        <v>1</v>
      </c>
      <c r="AD25" s="345">
        <v>1E-3</v>
      </c>
      <c r="AE25" s="345">
        <f t="shared" si="24"/>
        <v>1000</v>
      </c>
      <c r="AF25" s="345">
        <f t="shared" si="5"/>
        <v>10</v>
      </c>
      <c r="AG25" s="345">
        <f t="shared" si="25"/>
        <v>1</v>
      </c>
      <c r="AH25" s="345">
        <v>1E-3</v>
      </c>
    </row>
    <row r="26" spans="2:34" s="241" customFormat="1" ht="15" customHeight="1">
      <c r="B26" s="249" t="b">
        <f>IF(Pressure_1_R1!A21="",FALSE,TRUE)</f>
        <v>0</v>
      </c>
      <c r="C26" s="250">
        <v>18</v>
      </c>
      <c r="D26" s="256" t="str">
        <f>IF($B26=FALSE,"",표준압력!G39)</f>
        <v/>
      </c>
      <c r="E26" s="251" t="str">
        <f>IF($B26=FALSE,"",표준압력!H39)</f>
        <v/>
      </c>
      <c r="F26" s="251" t="str">
        <f>IF($B26=FALSE,"",Pressure_1_R1!Q21)</f>
        <v/>
      </c>
      <c r="G26" s="252" t="str">
        <f>IF($B26=FALSE,"",Pressure_1_R1!R21)</f>
        <v/>
      </c>
      <c r="H26" s="252" t="str">
        <f>IF($B26=FALSE,"",Pressure_1_R1!S21)</f>
        <v/>
      </c>
      <c r="I26" s="258" t="b">
        <f t="shared" si="16"/>
        <v>0</v>
      </c>
      <c r="J26" s="253" t="str">
        <f t="shared" si="6"/>
        <v/>
      </c>
      <c r="K26" s="254" t="str">
        <f t="shared" si="7"/>
        <v/>
      </c>
      <c r="L26" s="254" t="str">
        <f t="shared" si="8"/>
        <v/>
      </c>
      <c r="M26" s="244"/>
      <c r="N26" s="255" t="b">
        <f t="shared" si="9"/>
        <v>0</v>
      </c>
      <c r="O26" s="410" t="s">
        <v>558</v>
      </c>
      <c r="P26" s="414">
        <v>18</v>
      </c>
      <c r="Q26" s="412" t="str">
        <f t="shared" ca="1" si="17"/>
        <v/>
      </c>
      <c r="R26" s="255" t="str">
        <f t="shared" ca="1" si="18"/>
        <v/>
      </c>
      <c r="S26" s="255" t="str">
        <f t="shared" ca="1" si="19"/>
        <v/>
      </c>
      <c r="T26" s="416" t="str">
        <f t="shared" si="20"/>
        <v/>
      </c>
      <c r="U26" s="412" t="str">
        <f t="shared" si="26"/>
        <v/>
      </c>
      <c r="V26" s="255" t="str">
        <f t="shared" si="27"/>
        <v/>
      </c>
      <c r="W26" s="255" t="str">
        <f t="shared" si="28"/>
        <v/>
      </c>
      <c r="X26" s="417" t="str">
        <f t="shared" si="15"/>
        <v/>
      </c>
      <c r="Z26" s="343" t="s">
        <v>865</v>
      </c>
      <c r="AA26" s="345">
        <f t="shared" si="22"/>
        <v>1000000</v>
      </c>
      <c r="AB26" s="345">
        <f t="shared" si="4"/>
        <v>10000</v>
      </c>
      <c r="AC26" s="345">
        <f t="shared" si="23"/>
        <v>1000</v>
      </c>
      <c r="AD26" s="345">
        <v>1</v>
      </c>
      <c r="AE26" s="345">
        <f t="shared" si="24"/>
        <v>1000000</v>
      </c>
      <c r="AF26" s="345">
        <f t="shared" si="5"/>
        <v>10000</v>
      </c>
      <c r="AG26" s="345">
        <f t="shared" si="25"/>
        <v>1000</v>
      </c>
      <c r="AH26" s="345">
        <v>1</v>
      </c>
    </row>
    <row r="27" spans="2:34" s="241" customFormat="1" ht="15" customHeight="1">
      <c r="B27" s="249" t="b">
        <f>IF(Pressure_1_R1!A22="",FALSE,TRUE)</f>
        <v>0</v>
      </c>
      <c r="C27" s="250">
        <v>19</v>
      </c>
      <c r="D27" s="256" t="str">
        <f>IF($B27=FALSE,"",표준압력!G40)</f>
        <v/>
      </c>
      <c r="E27" s="251" t="str">
        <f>IF($B27=FALSE,"",표준압력!H40)</f>
        <v/>
      </c>
      <c r="F27" s="251" t="str">
        <f>IF($B27=FALSE,"",Pressure_1_R1!Q22)</f>
        <v/>
      </c>
      <c r="G27" s="252" t="str">
        <f>IF($B27=FALSE,"",Pressure_1_R1!R22)</f>
        <v/>
      </c>
      <c r="H27" s="252" t="str">
        <f>IF($B27=FALSE,"",Pressure_1_R1!S22)</f>
        <v/>
      </c>
      <c r="I27" s="258" t="b">
        <f t="shared" si="16"/>
        <v>0</v>
      </c>
      <c r="J27" s="253" t="str">
        <f t="shared" si="6"/>
        <v/>
      </c>
      <c r="K27" s="254" t="str">
        <f t="shared" si="7"/>
        <v/>
      </c>
      <c r="L27" s="254" t="str">
        <f t="shared" si="8"/>
        <v/>
      </c>
      <c r="M27" s="244"/>
      <c r="N27" s="255" t="b">
        <f t="shared" si="9"/>
        <v>0</v>
      </c>
      <c r="O27" s="410" t="s">
        <v>558</v>
      </c>
      <c r="P27" s="414">
        <v>19</v>
      </c>
      <c r="Q27" s="412" t="str">
        <f t="shared" ca="1" si="17"/>
        <v/>
      </c>
      <c r="R27" s="255" t="str">
        <f t="shared" ca="1" si="18"/>
        <v/>
      </c>
      <c r="S27" s="255" t="str">
        <f t="shared" ca="1" si="19"/>
        <v/>
      </c>
      <c r="T27" s="416" t="str">
        <f t="shared" si="20"/>
        <v/>
      </c>
      <c r="U27" s="412" t="str">
        <f t="shared" si="26"/>
        <v/>
      </c>
      <c r="V27" s="255" t="str">
        <f t="shared" si="27"/>
        <v/>
      </c>
      <c r="W27" s="255" t="str">
        <f t="shared" si="28"/>
        <v/>
      </c>
      <c r="X27" s="417" t="str">
        <f t="shared" si="15"/>
        <v/>
      </c>
      <c r="Z27" s="343" t="s">
        <v>866</v>
      </c>
      <c r="AA27" s="345">
        <f t="shared" si="22"/>
        <v>100</v>
      </c>
      <c r="AB27" s="345">
        <f t="shared" si="4"/>
        <v>1</v>
      </c>
      <c r="AC27" s="345">
        <f t="shared" si="23"/>
        <v>0.1</v>
      </c>
      <c r="AD27" s="345">
        <v>1E-4</v>
      </c>
      <c r="AE27" s="345">
        <f t="shared" si="24"/>
        <v>100</v>
      </c>
      <c r="AF27" s="345">
        <f t="shared" si="5"/>
        <v>1</v>
      </c>
      <c r="AG27" s="345">
        <f t="shared" si="25"/>
        <v>0.1</v>
      </c>
      <c r="AH27" s="345">
        <v>1E-4</v>
      </c>
    </row>
    <row r="28" spans="2:34" s="241" customFormat="1" ht="15" customHeight="1">
      <c r="B28" s="249" t="b">
        <f>IF(Pressure_1_R1!A23="",FALSE,TRUE)</f>
        <v>0</v>
      </c>
      <c r="C28" s="250">
        <v>20</v>
      </c>
      <c r="D28" s="256" t="str">
        <f>IF($B28=FALSE,"",표준압력!G41)</f>
        <v/>
      </c>
      <c r="E28" s="251" t="str">
        <f>IF($B28=FALSE,"",표준압력!H41)</f>
        <v/>
      </c>
      <c r="F28" s="251" t="str">
        <f>IF($B28=FALSE,"",Pressure_1_R1!Q23)</f>
        <v/>
      </c>
      <c r="G28" s="252" t="str">
        <f>IF($B28=FALSE,"",Pressure_1_R1!R23)</f>
        <v/>
      </c>
      <c r="H28" s="252" t="str">
        <f>IF($B28=FALSE,"",Pressure_1_R1!S23)</f>
        <v/>
      </c>
      <c r="I28" s="258" t="b">
        <f t="shared" si="16"/>
        <v>0</v>
      </c>
      <c r="J28" s="253" t="str">
        <f t="shared" si="6"/>
        <v/>
      </c>
      <c r="K28" s="254" t="str">
        <f t="shared" si="7"/>
        <v/>
      </c>
      <c r="L28" s="254" t="str">
        <f t="shared" si="8"/>
        <v/>
      </c>
      <c r="M28" s="244"/>
      <c r="N28" s="255" t="b">
        <f t="shared" si="9"/>
        <v>0</v>
      </c>
      <c r="O28" s="410" t="s">
        <v>558</v>
      </c>
      <c r="P28" s="414">
        <v>20</v>
      </c>
      <c r="Q28" s="412" t="str">
        <f t="shared" ca="1" si="17"/>
        <v/>
      </c>
      <c r="R28" s="255" t="str">
        <f t="shared" ca="1" si="18"/>
        <v/>
      </c>
      <c r="S28" s="255" t="str">
        <f t="shared" ca="1" si="19"/>
        <v/>
      </c>
      <c r="T28" s="416" t="str">
        <f t="shared" si="20"/>
        <v/>
      </c>
      <c r="U28" s="412" t="str">
        <f t="shared" si="26"/>
        <v/>
      </c>
      <c r="V28" s="255" t="str">
        <f t="shared" si="27"/>
        <v/>
      </c>
      <c r="W28" s="255" t="str">
        <f t="shared" si="28"/>
        <v/>
      </c>
      <c r="X28" s="417" t="str">
        <f t="shared" si="15"/>
        <v/>
      </c>
      <c r="Z28" s="343" t="s">
        <v>867</v>
      </c>
      <c r="AA28" s="345">
        <f t="shared" si="22"/>
        <v>100000</v>
      </c>
      <c r="AB28" s="345">
        <f t="shared" si="4"/>
        <v>1000</v>
      </c>
      <c r="AC28" s="345">
        <f t="shared" si="23"/>
        <v>100</v>
      </c>
      <c r="AD28" s="345">
        <v>0.1</v>
      </c>
      <c r="AE28" s="345">
        <f t="shared" si="24"/>
        <v>100000</v>
      </c>
      <c r="AF28" s="345">
        <f t="shared" si="5"/>
        <v>1000</v>
      </c>
      <c r="AG28" s="345">
        <f t="shared" si="25"/>
        <v>100</v>
      </c>
      <c r="AH28" s="345">
        <v>0.1</v>
      </c>
    </row>
    <row r="29" spans="2:34" s="241" customFormat="1" ht="15" customHeight="1">
      <c r="B29" s="249" t="b">
        <f>IF(Pressure_1_R1!A24="",FALSE,TRUE)</f>
        <v>0</v>
      </c>
      <c r="C29" s="250">
        <v>21</v>
      </c>
      <c r="D29" s="256" t="str">
        <f>IF($B29=FALSE,"",표준압력!G42)</f>
        <v/>
      </c>
      <c r="E29" s="251" t="str">
        <f>IF($B29=FALSE,"",표준압력!H42)</f>
        <v/>
      </c>
      <c r="F29" s="251" t="str">
        <f>IF($B29=FALSE,"",Pressure_1_R1!Q24)</f>
        <v/>
      </c>
      <c r="G29" s="252" t="str">
        <f>IF($B29=FALSE,"",Pressure_1_R1!R24)</f>
        <v/>
      </c>
      <c r="H29" s="252" t="str">
        <f>IF($B29=FALSE,"",Pressure_1_R1!S24)</f>
        <v/>
      </c>
      <c r="I29" s="258" t="b">
        <f t="shared" si="16"/>
        <v>0</v>
      </c>
      <c r="J29" s="253" t="str">
        <f t="shared" si="6"/>
        <v/>
      </c>
      <c r="K29" s="254" t="str">
        <f t="shared" si="7"/>
        <v/>
      </c>
      <c r="L29" s="254" t="str">
        <f t="shared" si="8"/>
        <v/>
      </c>
      <c r="M29" s="244"/>
      <c r="N29" s="255" t="b">
        <f t="shared" si="9"/>
        <v>0</v>
      </c>
      <c r="O29" s="410" t="s">
        <v>558</v>
      </c>
      <c r="P29" s="414">
        <v>21</v>
      </c>
      <c r="Q29" s="412" t="str">
        <f t="shared" ca="1" si="17"/>
        <v/>
      </c>
      <c r="R29" s="255" t="str">
        <f t="shared" ca="1" si="18"/>
        <v/>
      </c>
      <c r="S29" s="255" t="str">
        <f t="shared" ca="1" si="19"/>
        <v/>
      </c>
      <c r="T29" s="416" t="str">
        <f t="shared" si="20"/>
        <v/>
      </c>
      <c r="U29" s="412" t="str">
        <f t="shared" si="26"/>
        <v/>
      </c>
      <c r="V29" s="255" t="str">
        <f t="shared" si="27"/>
        <v/>
      </c>
      <c r="W29" s="255" t="str">
        <f t="shared" si="28"/>
        <v/>
      </c>
      <c r="X29" s="417" t="str">
        <f t="shared" si="15"/>
        <v/>
      </c>
      <c r="Z29" s="343" t="s">
        <v>868</v>
      </c>
      <c r="AA29" s="345">
        <f t="shared" si="22"/>
        <v>6894.7569999999996</v>
      </c>
      <c r="AB29" s="345">
        <f t="shared" si="4"/>
        <v>68.947569999999999</v>
      </c>
      <c r="AC29" s="345">
        <f t="shared" si="23"/>
        <v>6.8947569999999994</v>
      </c>
      <c r="AD29" s="345">
        <v>6.8947569999999996E-3</v>
      </c>
      <c r="AE29" s="345">
        <f t="shared" si="24"/>
        <v>6894.7569999999996</v>
      </c>
      <c r="AF29" s="345">
        <f t="shared" si="5"/>
        <v>68.947569999999999</v>
      </c>
      <c r="AG29" s="345">
        <f t="shared" si="25"/>
        <v>6.8947569999999994</v>
      </c>
      <c r="AH29" s="345">
        <v>6.8947569999999996E-3</v>
      </c>
    </row>
    <row r="30" spans="2:34" s="241" customFormat="1" ht="15" customHeight="1">
      <c r="B30" s="249" t="b">
        <f>IF(Pressure_1_R1!A25="",FALSE,TRUE)</f>
        <v>0</v>
      </c>
      <c r="C30" s="250">
        <v>22</v>
      </c>
      <c r="D30" s="256" t="str">
        <f>IF($B30=FALSE,"",표준압력!G43)</f>
        <v/>
      </c>
      <c r="E30" s="251" t="str">
        <f>IF($B30=FALSE,"",표준압력!H43)</f>
        <v/>
      </c>
      <c r="F30" s="251" t="str">
        <f>IF($B30=FALSE,"",Pressure_1_R1!Q25)</f>
        <v/>
      </c>
      <c r="G30" s="252" t="str">
        <f>IF($B30=FALSE,"",Pressure_1_R1!R25)</f>
        <v/>
      </c>
      <c r="H30" s="252" t="str">
        <f>IF($B30=FALSE,"",Pressure_1_R1!S25)</f>
        <v/>
      </c>
      <c r="I30" s="258" t="b">
        <f t="shared" si="16"/>
        <v>0</v>
      </c>
      <c r="J30" s="253" t="str">
        <f t="shared" si="6"/>
        <v/>
      </c>
      <c r="K30" s="254" t="str">
        <f t="shared" si="7"/>
        <v/>
      </c>
      <c r="L30" s="254" t="str">
        <f t="shared" si="8"/>
        <v/>
      </c>
      <c r="M30" s="244"/>
      <c r="N30" s="255" t="b">
        <f t="shared" si="9"/>
        <v>0</v>
      </c>
      <c r="O30" s="410" t="s">
        <v>558</v>
      </c>
      <c r="P30" s="414">
        <v>22</v>
      </c>
      <c r="Q30" s="412" t="str">
        <f t="shared" ca="1" si="17"/>
        <v/>
      </c>
      <c r="R30" s="255" t="str">
        <f t="shared" ca="1" si="18"/>
        <v/>
      </c>
      <c r="S30" s="255" t="str">
        <f t="shared" ca="1" si="19"/>
        <v/>
      </c>
      <c r="T30" s="416" t="str">
        <f t="shared" si="20"/>
        <v/>
      </c>
      <c r="U30" s="412" t="str">
        <f t="shared" si="26"/>
        <v/>
      </c>
      <c r="V30" s="255" t="str">
        <f t="shared" si="27"/>
        <v/>
      </c>
      <c r="W30" s="255" t="str">
        <f t="shared" si="28"/>
        <v/>
      </c>
      <c r="X30" s="417" t="str">
        <f t="shared" si="15"/>
        <v/>
      </c>
      <c r="Z30" s="343" t="s">
        <v>916</v>
      </c>
      <c r="AA30" s="345">
        <f t="shared" si="22"/>
        <v>98066.5</v>
      </c>
      <c r="AB30" s="345">
        <f t="shared" ref="AB30" si="29">AC30*10</f>
        <v>980.66500000000008</v>
      </c>
      <c r="AC30" s="345">
        <f t="shared" si="23"/>
        <v>98.066500000000005</v>
      </c>
      <c r="AD30" s="345">
        <v>9.8066500000000001E-2</v>
      </c>
      <c r="AE30" s="345">
        <f t="shared" si="24"/>
        <v>98066.5</v>
      </c>
      <c r="AF30" s="345">
        <f t="shared" ref="AF30" si="30">AG30*10</f>
        <v>980.66500000000008</v>
      </c>
      <c r="AG30" s="345">
        <f t="shared" si="25"/>
        <v>98.066500000000005</v>
      </c>
      <c r="AH30" s="345">
        <v>9.8066500000000001E-2</v>
      </c>
    </row>
    <row r="31" spans="2:34" s="241" customFormat="1" ht="15" customHeight="1">
      <c r="B31" s="249" t="b">
        <f>IF(Pressure_1_R1!A26="",FALSE,TRUE)</f>
        <v>0</v>
      </c>
      <c r="C31" s="250">
        <v>23</v>
      </c>
      <c r="D31" s="256" t="str">
        <f>IF($B31=FALSE,"",표준압력!G44)</f>
        <v/>
      </c>
      <c r="E31" s="251" t="str">
        <f>IF($B31=FALSE,"",표준압력!H44)</f>
        <v/>
      </c>
      <c r="F31" s="251" t="str">
        <f>IF($B31=FALSE,"",Pressure_1_R1!Q26)</f>
        <v/>
      </c>
      <c r="G31" s="252" t="str">
        <f>IF($B31=FALSE,"",Pressure_1_R1!R26)</f>
        <v/>
      </c>
      <c r="H31" s="252" t="str">
        <f>IF($B31=FALSE,"",Pressure_1_R1!S26)</f>
        <v/>
      </c>
      <c r="I31" s="258" t="b">
        <f t="shared" si="16"/>
        <v>0</v>
      </c>
      <c r="J31" s="253" t="str">
        <f t="shared" si="6"/>
        <v/>
      </c>
      <c r="K31" s="254" t="str">
        <f t="shared" si="7"/>
        <v/>
      </c>
      <c r="L31" s="254" t="str">
        <f t="shared" si="8"/>
        <v/>
      </c>
      <c r="M31" s="244"/>
      <c r="N31" s="255" t="b">
        <f t="shared" si="9"/>
        <v>0</v>
      </c>
      <c r="O31" s="410" t="s">
        <v>558</v>
      </c>
      <c r="P31" s="414">
        <v>23</v>
      </c>
      <c r="Q31" s="412" t="str">
        <f t="shared" ca="1" si="17"/>
        <v/>
      </c>
      <c r="R31" s="255" t="str">
        <f t="shared" ca="1" si="18"/>
        <v/>
      </c>
      <c r="S31" s="255" t="str">
        <f t="shared" ca="1" si="19"/>
        <v/>
      </c>
      <c r="T31" s="416" t="str">
        <f t="shared" si="20"/>
        <v/>
      </c>
      <c r="U31" s="412" t="str">
        <f t="shared" si="26"/>
        <v/>
      </c>
      <c r="V31" s="255" t="str">
        <f t="shared" si="27"/>
        <v/>
      </c>
      <c r="W31" s="255" t="str">
        <f t="shared" si="28"/>
        <v/>
      </c>
      <c r="X31" s="417" t="str">
        <f t="shared" si="15"/>
        <v/>
      </c>
      <c r="Z31" s="343" t="s">
        <v>869</v>
      </c>
      <c r="AA31" s="345">
        <f>AC31*1000</f>
        <v>101325</v>
      </c>
      <c r="AB31" s="345">
        <f>AC31*10</f>
        <v>1013.25</v>
      </c>
      <c r="AC31" s="345">
        <f>AD31*1000</f>
        <v>101.325</v>
      </c>
      <c r="AD31" s="345">
        <v>0.101325</v>
      </c>
      <c r="AE31" s="345">
        <f>AG31*1000</f>
        <v>101325</v>
      </c>
      <c r="AF31" s="345">
        <f>AG31*10</f>
        <v>1013.25</v>
      </c>
      <c r="AG31" s="345">
        <f>AH31*1000</f>
        <v>101.325</v>
      </c>
      <c r="AH31" s="345">
        <v>0.101325</v>
      </c>
    </row>
    <row r="32" spans="2:34" s="241" customFormat="1" ht="15" customHeight="1">
      <c r="B32" s="249" t="b">
        <f>IF(Pressure_1_R1!A27="",FALSE,TRUE)</f>
        <v>0</v>
      </c>
      <c r="C32" s="250">
        <v>24</v>
      </c>
      <c r="D32" s="256" t="str">
        <f>IF($B32=FALSE,"",표준압력!G45)</f>
        <v/>
      </c>
      <c r="E32" s="251" t="str">
        <f>IF($B32=FALSE,"",표준압력!H45)</f>
        <v/>
      </c>
      <c r="F32" s="251" t="str">
        <f>IF($B32=FALSE,"",Pressure_1_R1!Q27)</f>
        <v/>
      </c>
      <c r="G32" s="252" t="str">
        <f>IF($B32=FALSE,"",Pressure_1_R1!R27)</f>
        <v/>
      </c>
      <c r="H32" s="252" t="str">
        <f>IF($B32=FALSE,"",Pressure_1_R1!S27)</f>
        <v/>
      </c>
      <c r="I32" s="258" t="b">
        <f t="shared" si="16"/>
        <v>0</v>
      </c>
      <c r="J32" s="253" t="str">
        <f t="shared" si="6"/>
        <v/>
      </c>
      <c r="K32" s="254" t="str">
        <f t="shared" si="7"/>
        <v/>
      </c>
      <c r="L32" s="254" t="str">
        <f t="shared" si="8"/>
        <v/>
      </c>
      <c r="M32" s="244"/>
      <c r="N32" s="255" t="b">
        <f t="shared" si="9"/>
        <v>0</v>
      </c>
      <c r="O32" s="410" t="s">
        <v>558</v>
      </c>
      <c r="P32" s="414">
        <v>24</v>
      </c>
      <c r="Q32" s="412" t="str">
        <f t="shared" ca="1" si="17"/>
        <v/>
      </c>
      <c r="R32" s="255" t="str">
        <f t="shared" ca="1" si="18"/>
        <v/>
      </c>
      <c r="S32" s="255" t="str">
        <f t="shared" ca="1" si="19"/>
        <v/>
      </c>
      <c r="T32" s="416" t="str">
        <f t="shared" si="20"/>
        <v/>
      </c>
      <c r="U32" s="412" t="str">
        <f t="shared" si="26"/>
        <v/>
      </c>
      <c r="V32" s="255" t="str">
        <f t="shared" si="27"/>
        <v/>
      </c>
      <c r="W32" s="255" t="str">
        <f t="shared" si="28"/>
        <v/>
      </c>
      <c r="X32" s="417" t="str">
        <f t="shared" si="15"/>
        <v/>
      </c>
    </row>
    <row r="33" spans="2:24" s="241" customFormat="1" ht="15" customHeight="1">
      <c r="B33" s="249" t="b">
        <f>IF(Pressure_1_R1!A28="",FALSE,TRUE)</f>
        <v>0</v>
      </c>
      <c r="C33" s="250">
        <v>25</v>
      </c>
      <c r="D33" s="256" t="str">
        <f>IF($B33=FALSE,"",표준압력!G46)</f>
        <v/>
      </c>
      <c r="E33" s="251" t="str">
        <f>IF($B33=FALSE,"",표준압력!H46)</f>
        <v/>
      </c>
      <c r="F33" s="251" t="str">
        <f>IF($B33=FALSE,"",Pressure_1_R1!Q28)</f>
        <v/>
      </c>
      <c r="G33" s="252" t="str">
        <f>IF($B33=FALSE,"",Pressure_1_R1!R28)</f>
        <v/>
      </c>
      <c r="H33" s="252" t="str">
        <f>IF($B33=FALSE,"",Pressure_1_R1!S28)</f>
        <v/>
      </c>
      <c r="I33" s="258" t="b">
        <f t="shared" si="16"/>
        <v>0</v>
      </c>
      <c r="J33" s="253" t="str">
        <f t="shared" si="6"/>
        <v/>
      </c>
      <c r="K33" s="254" t="str">
        <f t="shared" si="7"/>
        <v/>
      </c>
      <c r="L33" s="254" t="str">
        <f t="shared" si="8"/>
        <v/>
      </c>
      <c r="M33" s="244"/>
      <c r="N33" s="255" t="b">
        <f t="shared" si="9"/>
        <v>0</v>
      </c>
      <c r="O33" s="410" t="s">
        <v>558</v>
      </c>
      <c r="P33" s="414">
        <v>25</v>
      </c>
      <c r="Q33" s="412" t="str">
        <f t="shared" ca="1" si="17"/>
        <v/>
      </c>
      <c r="R33" s="255" t="str">
        <f t="shared" ca="1" si="18"/>
        <v/>
      </c>
      <c r="S33" s="255" t="str">
        <f t="shared" ca="1" si="19"/>
        <v/>
      </c>
      <c r="T33" s="416" t="str">
        <f t="shared" si="20"/>
        <v/>
      </c>
      <c r="U33" s="412" t="str">
        <f t="shared" si="26"/>
        <v/>
      </c>
      <c r="V33" s="255" t="str">
        <f t="shared" si="27"/>
        <v/>
      </c>
      <c r="W33" s="255" t="str">
        <f t="shared" si="28"/>
        <v/>
      </c>
      <c r="X33" s="417" t="str">
        <f t="shared" si="15"/>
        <v/>
      </c>
    </row>
    <row r="34" spans="2:24" s="241" customFormat="1" ht="15" customHeight="1">
      <c r="B34" s="249" t="b">
        <f>IF(Pressure_1_R1!A29="",FALSE,TRUE)</f>
        <v>0</v>
      </c>
      <c r="C34" s="250">
        <v>26</v>
      </c>
      <c r="D34" s="256" t="str">
        <f>IF($B34=FALSE,"",표준압력!G47)</f>
        <v/>
      </c>
      <c r="E34" s="251" t="str">
        <f>IF($B34=FALSE,"",표준압력!H47)</f>
        <v/>
      </c>
      <c r="F34" s="251" t="str">
        <f>IF($B34=FALSE,"",Pressure_1_R1!Q29)</f>
        <v/>
      </c>
      <c r="G34" s="252" t="str">
        <f>IF($B34=FALSE,"",Pressure_1_R1!R29)</f>
        <v/>
      </c>
      <c r="H34" s="252" t="str">
        <f>IF($B34=FALSE,"",Pressure_1_R1!S29)</f>
        <v/>
      </c>
      <c r="I34" s="258" t="b">
        <f t="shared" si="16"/>
        <v>0</v>
      </c>
      <c r="J34" s="253" t="str">
        <f t="shared" si="6"/>
        <v/>
      </c>
      <c r="K34" s="254" t="str">
        <f t="shared" si="7"/>
        <v/>
      </c>
      <c r="L34" s="254" t="str">
        <f t="shared" si="8"/>
        <v/>
      </c>
      <c r="M34" s="244"/>
      <c r="N34" s="255" t="b">
        <f t="shared" si="9"/>
        <v>0</v>
      </c>
      <c r="O34" s="410" t="s">
        <v>558</v>
      </c>
      <c r="P34" s="414">
        <v>26</v>
      </c>
      <c r="Q34" s="412" t="str">
        <f t="shared" ca="1" si="17"/>
        <v/>
      </c>
      <c r="R34" s="255" t="str">
        <f t="shared" ca="1" si="18"/>
        <v/>
      </c>
      <c r="S34" s="255" t="str">
        <f t="shared" ca="1" si="19"/>
        <v/>
      </c>
      <c r="T34" s="416" t="str">
        <f t="shared" si="20"/>
        <v/>
      </c>
      <c r="U34" s="412" t="str">
        <f t="shared" si="26"/>
        <v/>
      </c>
      <c r="V34" s="255" t="str">
        <f t="shared" si="27"/>
        <v/>
      </c>
      <c r="W34" s="255" t="str">
        <f t="shared" si="28"/>
        <v/>
      </c>
      <c r="X34" s="417" t="str">
        <f t="shared" si="15"/>
        <v/>
      </c>
    </row>
    <row r="35" spans="2:24" s="241" customFormat="1" ht="15" customHeight="1">
      <c r="B35" s="249" t="b">
        <f>IF(Pressure_1_R1!A30="",FALSE,TRUE)</f>
        <v>0</v>
      </c>
      <c r="C35" s="250">
        <v>27</v>
      </c>
      <c r="D35" s="256" t="str">
        <f>IF($B35=FALSE,"",표준압력!G48)</f>
        <v/>
      </c>
      <c r="E35" s="251" t="str">
        <f>IF($B35=FALSE,"",표준압력!H48)</f>
        <v/>
      </c>
      <c r="F35" s="251" t="str">
        <f>IF($B35=FALSE,"",Pressure_1_R1!Q30)</f>
        <v/>
      </c>
      <c r="G35" s="252" t="str">
        <f>IF($B35=FALSE,"",Pressure_1_R1!R30)</f>
        <v/>
      </c>
      <c r="H35" s="252" t="str">
        <f>IF($B35=FALSE,"",Pressure_1_R1!S30)</f>
        <v/>
      </c>
      <c r="I35" s="258" t="b">
        <f t="shared" si="16"/>
        <v>0</v>
      </c>
      <c r="J35" s="253" t="str">
        <f t="shared" si="6"/>
        <v/>
      </c>
      <c r="K35" s="254" t="str">
        <f t="shared" si="7"/>
        <v/>
      </c>
      <c r="L35" s="254" t="str">
        <f t="shared" si="8"/>
        <v/>
      </c>
      <c r="M35" s="244"/>
      <c r="N35" s="255" t="b">
        <f t="shared" si="9"/>
        <v>0</v>
      </c>
      <c r="O35" s="410" t="s">
        <v>558</v>
      </c>
      <c r="P35" s="414">
        <v>27</v>
      </c>
      <c r="Q35" s="412" t="str">
        <f t="shared" ca="1" si="17"/>
        <v/>
      </c>
      <c r="R35" s="255" t="str">
        <f t="shared" ca="1" si="18"/>
        <v/>
      </c>
      <c r="S35" s="255" t="str">
        <f t="shared" ca="1" si="19"/>
        <v/>
      </c>
      <c r="T35" s="416" t="str">
        <f t="shared" si="20"/>
        <v/>
      </c>
      <c r="U35" s="412" t="str">
        <f t="shared" si="26"/>
        <v/>
      </c>
      <c r="V35" s="255" t="str">
        <f t="shared" si="27"/>
        <v/>
      </c>
      <c r="W35" s="255" t="str">
        <f t="shared" si="28"/>
        <v/>
      </c>
      <c r="X35" s="417" t="str">
        <f t="shared" si="15"/>
        <v/>
      </c>
    </row>
    <row r="36" spans="2:24" s="241" customFormat="1" ht="15" customHeight="1">
      <c r="B36" s="249" t="b">
        <f>IF(Pressure_1_R1!A31="",FALSE,TRUE)</f>
        <v>0</v>
      </c>
      <c r="C36" s="250">
        <v>28</v>
      </c>
      <c r="D36" s="256" t="str">
        <f>IF($B36=FALSE,"",표준압력!G49)</f>
        <v/>
      </c>
      <c r="E36" s="251" t="str">
        <f>IF($B36=FALSE,"",표준압력!H49)</f>
        <v/>
      </c>
      <c r="F36" s="251" t="str">
        <f>IF($B36=FALSE,"",Pressure_1_R1!Q31)</f>
        <v/>
      </c>
      <c r="G36" s="252" t="str">
        <f>IF($B36=FALSE,"",Pressure_1_R1!R31)</f>
        <v/>
      </c>
      <c r="H36" s="252" t="str">
        <f>IF($B36=FALSE,"",Pressure_1_R1!S31)</f>
        <v/>
      </c>
      <c r="I36" s="258" t="b">
        <f t="shared" si="16"/>
        <v>0</v>
      </c>
      <c r="J36" s="253" t="str">
        <f t="shared" si="6"/>
        <v/>
      </c>
      <c r="K36" s="254" t="str">
        <f t="shared" si="7"/>
        <v/>
      </c>
      <c r="L36" s="254" t="str">
        <f t="shared" si="8"/>
        <v/>
      </c>
      <c r="M36" s="244"/>
      <c r="N36" s="255" t="b">
        <f t="shared" si="9"/>
        <v>0</v>
      </c>
      <c r="O36" s="410" t="s">
        <v>558</v>
      </c>
      <c r="P36" s="414">
        <v>28</v>
      </c>
      <c r="Q36" s="412" t="str">
        <f t="shared" ca="1" si="17"/>
        <v/>
      </c>
      <c r="R36" s="255" t="str">
        <f t="shared" ca="1" si="18"/>
        <v/>
      </c>
      <c r="S36" s="255" t="str">
        <f t="shared" ca="1" si="19"/>
        <v/>
      </c>
      <c r="T36" s="416" t="str">
        <f t="shared" si="20"/>
        <v/>
      </c>
      <c r="U36" s="412" t="str">
        <f t="shared" si="26"/>
        <v/>
      </c>
      <c r="V36" s="255" t="str">
        <f t="shared" si="27"/>
        <v/>
      </c>
      <c r="W36" s="255" t="str">
        <f t="shared" si="28"/>
        <v/>
      </c>
      <c r="X36" s="417" t="str">
        <f t="shared" si="15"/>
        <v/>
      </c>
    </row>
    <row r="37" spans="2:24" s="241" customFormat="1" ht="15" customHeight="1">
      <c r="B37" s="249" t="b">
        <f>IF(Pressure_1_R1!A32="",FALSE,TRUE)</f>
        <v>0</v>
      </c>
      <c r="C37" s="250">
        <v>29</v>
      </c>
      <c r="D37" s="256" t="str">
        <f>IF($B37=FALSE,"",표준압력!G50)</f>
        <v/>
      </c>
      <c r="E37" s="251" t="str">
        <f>IF($B37=FALSE,"",표준압력!H50)</f>
        <v/>
      </c>
      <c r="F37" s="251" t="str">
        <f>IF($B37=FALSE,"",Pressure_1_R1!Q32)</f>
        <v/>
      </c>
      <c r="G37" s="252" t="str">
        <f>IF($B37=FALSE,"",Pressure_1_R1!R32)</f>
        <v/>
      </c>
      <c r="H37" s="252" t="str">
        <f>IF($B37=FALSE,"",Pressure_1_R1!S32)</f>
        <v/>
      </c>
      <c r="I37" s="258" t="b">
        <f t="shared" si="16"/>
        <v>0</v>
      </c>
      <c r="J37" s="253" t="str">
        <f t="shared" si="6"/>
        <v/>
      </c>
      <c r="K37" s="254" t="str">
        <f t="shared" si="7"/>
        <v/>
      </c>
      <c r="L37" s="254" t="str">
        <f t="shared" si="8"/>
        <v/>
      </c>
      <c r="M37" s="244"/>
      <c r="N37" s="255" t="b">
        <f t="shared" si="9"/>
        <v>0</v>
      </c>
      <c r="O37" s="410" t="s">
        <v>558</v>
      </c>
      <c r="P37" s="414">
        <v>29</v>
      </c>
      <c r="Q37" s="412" t="str">
        <f t="shared" ca="1" si="17"/>
        <v/>
      </c>
      <c r="R37" s="255" t="str">
        <f t="shared" ca="1" si="18"/>
        <v/>
      </c>
      <c r="S37" s="255" t="str">
        <f t="shared" ca="1" si="19"/>
        <v/>
      </c>
      <c r="T37" s="416" t="str">
        <f t="shared" si="20"/>
        <v/>
      </c>
      <c r="U37" s="412" t="str">
        <f t="shared" si="26"/>
        <v/>
      </c>
      <c r="V37" s="255" t="str">
        <f t="shared" si="27"/>
        <v/>
      </c>
      <c r="W37" s="255" t="str">
        <f t="shared" si="28"/>
        <v/>
      </c>
      <c r="X37" s="417" t="str">
        <f t="shared" si="15"/>
        <v/>
      </c>
    </row>
    <row r="38" spans="2:24" s="241" customFormat="1" ht="15" customHeight="1">
      <c r="B38" s="249" t="b">
        <f>IF(Pressure_1_R1!A33="",FALSE,TRUE)</f>
        <v>0</v>
      </c>
      <c r="C38" s="250">
        <v>30</v>
      </c>
      <c r="D38" s="256" t="str">
        <f>IF($B38=FALSE,"",표준압력!G51)</f>
        <v/>
      </c>
      <c r="E38" s="251" t="str">
        <f>IF($B38=FALSE,"",표준압력!H51)</f>
        <v/>
      </c>
      <c r="F38" s="251" t="str">
        <f>IF($B38=FALSE,"",Pressure_1_R1!Q33)</f>
        <v/>
      </c>
      <c r="G38" s="252" t="str">
        <f>IF($B38=FALSE,"",Pressure_1_R1!R33)</f>
        <v/>
      </c>
      <c r="H38" s="252" t="str">
        <f>IF($B38=FALSE,"",Pressure_1_R1!S33)</f>
        <v/>
      </c>
      <c r="I38" s="258" t="b">
        <f t="shared" ref="I38:I67" si="31">TYPE(G38)=1</f>
        <v>0</v>
      </c>
      <c r="J38" s="253" t="str">
        <f t="shared" ref="J38:J67" si="32">IF($B38=FALSE,"",F38*$C$3)</f>
        <v/>
      </c>
      <c r="K38" s="254" t="str">
        <f t="shared" ref="K38:K67" si="33">IF($B38=FALSE,"",IF(G38="ⅹ",J38,G38*$C$3))</f>
        <v/>
      </c>
      <c r="L38" s="254" t="str">
        <f t="shared" ref="L38:L67" si="34">IF($B38=FALSE,"",IF(H38="ⅹ",K38,H38*$C$3))</f>
        <v/>
      </c>
      <c r="M38" s="244"/>
      <c r="N38" s="255" t="b">
        <f t="shared" si="9"/>
        <v>0</v>
      </c>
      <c r="O38" s="410" t="s">
        <v>558</v>
      </c>
      <c r="P38" s="414">
        <v>30</v>
      </c>
      <c r="Q38" s="412" t="str">
        <f t="shared" ref="Q38:Q67" ca="1" si="35">IF($N38=FALSE,"",IF($O38="가압",J38,OFFSET(J$8,$B$3*2-($P38-1),0)))</f>
        <v/>
      </c>
      <c r="R38" s="255" t="str">
        <f t="shared" ref="R38:R67" ca="1" si="36">IF($N38=FALSE,"",IF($O38="가압",K38,OFFSET(K$8,$B$3*2-($P38-1),0)))</f>
        <v/>
      </c>
      <c r="S38" s="255" t="str">
        <f t="shared" ref="S38:S67" ca="1" si="37">IF($N38=FALSE,"",IF($O38="가압",L38,OFFSET(L$8,$B$3*2-($P38-1),0)))</f>
        <v/>
      </c>
      <c r="T38" s="416" t="str">
        <f t="shared" ref="T38:T67" si="38">IF($N38=FALSE,"",AVERAGE(Q38:S38))</f>
        <v/>
      </c>
      <c r="U38" s="412" t="str">
        <f t="shared" si="26"/>
        <v/>
      </c>
      <c r="V38" s="255" t="str">
        <f t="shared" si="27"/>
        <v/>
      </c>
      <c r="W38" s="255" t="str">
        <f t="shared" si="28"/>
        <v/>
      </c>
      <c r="X38" s="417" t="str">
        <f t="shared" ref="X38:X67" si="39">IF($N38=FALSE,"",MAX(U38:W38)-MIN(U38:W38))</f>
        <v/>
      </c>
    </row>
    <row r="39" spans="2:24" s="241" customFormat="1" ht="15" customHeight="1">
      <c r="B39" s="249" t="b">
        <f>IF(Pressure_1_R1!A34="",FALSE,TRUE)</f>
        <v>0</v>
      </c>
      <c r="C39" s="250">
        <v>31</v>
      </c>
      <c r="D39" s="256" t="str">
        <f>IF($B39=FALSE,"",표준압력!G52)</f>
        <v/>
      </c>
      <c r="E39" s="251" t="str">
        <f>IF($B39=FALSE,"",표준압력!H52)</f>
        <v/>
      </c>
      <c r="F39" s="251" t="str">
        <f>IF($B39=FALSE,"",Pressure_1_R1!Q34)</f>
        <v/>
      </c>
      <c r="G39" s="252" t="str">
        <f>IF($B39=FALSE,"",Pressure_1_R1!R34)</f>
        <v/>
      </c>
      <c r="H39" s="252" t="str">
        <f>IF($B39=FALSE,"",Pressure_1_R1!S34)</f>
        <v/>
      </c>
      <c r="I39" s="258" t="b">
        <f t="shared" si="31"/>
        <v>0</v>
      </c>
      <c r="J39" s="253" t="str">
        <f t="shared" si="32"/>
        <v/>
      </c>
      <c r="K39" s="254" t="str">
        <f t="shared" si="33"/>
        <v/>
      </c>
      <c r="L39" s="254" t="str">
        <f t="shared" si="34"/>
        <v/>
      </c>
      <c r="M39" s="244"/>
      <c r="N39" s="255" t="b">
        <f t="shared" si="9"/>
        <v>0</v>
      </c>
      <c r="O39" s="411" t="s">
        <v>517</v>
      </c>
      <c r="P39" s="415">
        <v>1</v>
      </c>
      <c r="Q39" s="412" t="str">
        <f t="shared" ca="1" si="35"/>
        <v/>
      </c>
      <c r="R39" s="255" t="str">
        <f t="shared" ca="1" si="36"/>
        <v/>
      </c>
      <c r="S39" s="255" t="str">
        <f t="shared" ca="1" si="37"/>
        <v/>
      </c>
      <c r="T39" s="416" t="str">
        <f t="shared" si="38"/>
        <v/>
      </c>
      <c r="U39" s="413" t="str">
        <f>IF($N39=FALSE,"",Q39-Q$39)</f>
        <v/>
      </c>
      <c r="V39" s="413" t="str">
        <f t="shared" ref="V39:V68" si="40">IF($N39=FALSE,"",R39-R$39)</f>
        <v/>
      </c>
      <c r="W39" s="413" t="str">
        <f t="shared" ref="W39:W67" si="41">IF($N39=FALSE,"",S39-S$39)</f>
        <v/>
      </c>
      <c r="X39" s="417" t="str">
        <f t="shared" si="39"/>
        <v/>
      </c>
    </row>
    <row r="40" spans="2:24" s="241" customFormat="1" ht="15" customHeight="1">
      <c r="B40" s="249" t="b">
        <f>IF(Pressure_1_R1!A35="",FALSE,TRUE)</f>
        <v>0</v>
      </c>
      <c r="C40" s="250">
        <v>32</v>
      </c>
      <c r="D40" s="256" t="str">
        <f>IF($B40=FALSE,"",표준압력!G53)</f>
        <v/>
      </c>
      <c r="E40" s="251" t="str">
        <f>IF($B40=FALSE,"",표준압력!H53)</f>
        <v/>
      </c>
      <c r="F40" s="251" t="str">
        <f>IF($B40=FALSE,"",Pressure_1_R1!Q35)</f>
        <v/>
      </c>
      <c r="G40" s="252" t="str">
        <f>IF($B40=FALSE,"",Pressure_1_R1!R35)</f>
        <v/>
      </c>
      <c r="H40" s="252" t="str">
        <f>IF($B40=FALSE,"",Pressure_1_R1!S35)</f>
        <v/>
      </c>
      <c r="I40" s="258" t="b">
        <f t="shared" si="31"/>
        <v>0</v>
      </c>
      <c r="J40" s="253" t="str">
        <f t="shared" si="32"/>
        <v/>
      </c>
      <c r="K40" s="254" t="str">
        <f t="shared" si="33"/>
        <v/>
      </c>
      <c r="L40" s="254" t="str">
        <f t="shared" si="34"/>
        <v/>
      </c>
      <c r="M40" s="244"/>
      <c r="N40" s="255" t="b">
        <f t="shared" si="9"/>
        <v>0</v>
      </c>
      <c r="O40" s="411" t="s">
        <v>517</v>
      </c>
      <c r="P40" s="415">
        <v>2</v>
      </c>
      <c r="Q40" s="412" t="str">
        <f t="shared" ca="1" si="35"/>
        <v/>
      </c>
      <c r="R40" s="255" t="str">
        <f t="shared" ca="1" si="36"/>
        <v/>
      </c>
      <c r="S40" s="255" t="str">
        <f t="shared" ca="1" si="37"/>
        <v/>
      </c>
      <c r="T40" s="416" t="str">
        <f t="shared" si="38"/>
        <v/>
      </c>
      <c r="U40" s="413" t="str">
        <f t="shared" ref="U40:U68" si="42">IF($N40=FALSE,"",Q40-Q$39)</f>
        <v/>
      </c>
      <c r="V40" s="413" t="str">
        <f t="shared" si="40"/>
        <v/>
      </c>
      <c r="W40" s="413" t="str">
        <f t="shared" si="41"/>
        <v/>
      </c>
      <c r="X40" s="417" t="str">
        <f t="shared" si="39"/>
        <v/>
      </c>
    </row>
    <row r="41" spans="2:24" s="241" customFormat="1" ht="15" customHeight="1">
      <c r="B41" s="249" t="b">
        <f>IF(Pressure_1_R1!A36="",FALSE,TRUE)</f>
        <v>0</v>
      </c>
      <c r="C41" s="250">
        <v>33</v>
      </c>
      <c r="D41" s="256" t="str">
        <f>IF($B41=FALSE,"",표준압력!G54)</f>
        <v/>
      </c>
      <c r="E41" s="251" t="str">
        <f>IF($B41=FALSE,"",표준압력!H54)</f>
        <v/>
      </c>
      <c r="F41" s="251" t="str">
        <f>IF($B41=FALSE,"",Pressure_1_R1!Q36)</f>
        <v/>
      </c>
      <c r="G41" s="252" t="str">
        <f>IF($B41=FALSE,"",Pressure_1_R1!R36)</f>
        <v/>
      </c>
      <c r="H41" s="252" t="str">
        <f>IF($B41=FALSE,"",Pressure_1_R1!S36)</f>
        <v/>
      </c>
      <c r="I41" s="258" t="b">
        <f t="shared" si="31"/>
        <v>0</v>
      </c>
      <c r="J41" s="253" t="str">
        <f t="shared" si="32"/>
        <v/>
      </c>
      <c r="K41" s="254" t="str">
        <f t="shared" si="33"/>
        <v/>
      </c>
      <c r="L41" s="254" t="str">
        <f t="shared" si="34"/>
        <v/>
      </c>
      <c r="M41" s="244"/>
      <c r="N41" s="255" t="b">
        <f t="shared" si="9"/>
        <v>0</v>
      </c>
      <c r="O41" s="411" t="s">
        <v>517</v>
      </c>
      <c r="P41" s="415">
        <v>3</v>
      </c>
      <c r="Q41" s="412" t="str">
        <f t="shared" ca="1" si="35"/>
        <v/>
      </c>
      <c r="R41" s="255" t="str">
        <f t="shared" ca="1" si="36"/>
        <v/>
      </c>
      <c r="S41" s="255" t="str">
        <f t="shared" ca="1" si="37"/>
        <v/>
      </c>
      <c r="T41" s="416" t="str">
        <f t="shared" si="38"/>
        <v/>
      </c>
      <c r="U41" s="413" t="str">
        <f t="shared" si="42"/>
        <v/>
      </c>
      <c r="V41" s="413" t="str">
        <f t="shared" si="40"/>
        <v/>
      </c>
      <c r="W41" s="413" t="str">
        <f t="shared" si="41"/>
        <v/>
      </c>
      <c r="X41" s="417" t="str">
        <f t="shared" si="39"/>
        <v/>
      </c>
    </row>
    <row r="42" spans="2:24" s="241" customFormat="1" ht="15" customHeight="1">
      <c r="B42" s="249" t="b">
        <f>IF(Pressure_1_R1!A37="",FALSE,TRUE)</f>
        <v>0</v>
      </c>
      <c r="C42" s="250">
        <v>34</v>
      </c>
      <c r="D42" s="256" t="str">
        <f>IF($B42=FALSE,"",표준압력!G55)</f>
        <v/>
      </c>
      <c r="E42" s="251" t="str">
        <f>IF($B42=FALSE,"",표준압력!H55)</f>
        <v/>
      </c>
      <c r="F42" s="251" t="str">
        <f>IF($B42=FALSE,"",Pressure_1_R1!Q37)</f>
        <v/>
      </c>
      <c r="G42" s="252" t="str">
        <f>IF($B42=FALSE,"",Pressure_1_R1!R37)</f>
        <v/>
      </c>
      <c r="H42" s="252" t="str">
        <f>IF($B42=FALSE,"",Pressure_1_R1!S37)</f>
        <v/>
      </c>
      <c r="I42" s="258" t="b">
        <f t="shared" si="31"/>
        <v>0</v>
      </c>
      <c r="J42" s="253" t="str">
        <f t="shared" si="32"/>
        <v/>
      </c>
      <c r="K42" s="254" t="str">
        <f t="shared" si="33"/>
        <v/>
      </c>
      <c r="L42" s="254" t="str">
        <f t="shared" si="34"/>
        <v/>
      </c>
      <c r="M42" s="244"/>
      <c r="N42" s="255" t="b">
        <f t="shared" si="9"/>
        <v>0</v>
      </c>
      <c r="O42" s="411" t="s">
        <v>517</v>
      </c>
      <c r="P42" s="415">
        <v>4</v>
      </c>
      <c r="Q42" s="412" t="str">
        <f t="shared" ca="1" si="35"/>
        <v/>
      </c>
      <c r="R42" s="255" t="str">
        <f t="shared" ca="1" si="36"/>
        <v/>
      </c>
      <c r="S42" s="255" t="str">
        <f t="shared" ca="1" si="37"/>
        <v/>
      </c>
      <c r="T42" s="416" t="str">
        <f t="shared" si="38"/>
        <v/>
      </c>
      <c r="U42" s="413" t="str">
        <f t="shared" si="42"/>
        <v/>
      </c>
      <c r="V42" s="413" t="str">
        <f t="shared" si="40"/>
        <v/>
      </c>
      <c r="W42" s="413" t="str">
        <f t="shared" si="41"/>
        <v/>
      </c>
      <c r="X42" s="417" t="str">
        <f t="shared" si="39"/>
        <v/>
      </c>
    </row>
    <row r="43" spans="2:24" s="241" customFormat="1" ht="15" customHeight="1">
      <c r="B43" s="249" t="b">
        <f>IF(Pressure_1_R1!A38="",FALSE,TRUE)</f>
        <v>0</v>
      </c>
      <c r="C43" s="250">
        <v>35</v>
      </c>
      <c r="D43" s="256" t="str">
        <f>IF($B43=FALSE,"",표준압력!G56)</f>
        <v/>
      </c>
      <c r="E43" s="251" t="str">
        <f>IF($B43=FALSE,"",표준압력!H56)</f>
        <v/>
      </c>
      <c r="F43" s="251" t="str">
        <f>IF($B43=FALSE,"",Pressure_1_R1!Q38)</f>
        <v/>
      </c>
      <c r="G43" s="252" t="str">
        <f>IF($B43=FALSE,"",Pressure_1_R1!R38)</f>
        <v/>
      </c>
      <c r="H43" s="252" t="str">
        <f>IF($B43=FALSE,"",Pressure_1_R1!S38)</f>
        <v/>
      </c>
      <c r="I43" s="258" t="b">
        <f t="shared" si="31"/>
        <v>0</v>
      </c>
      <c r="J43" s="253" t="str">
        <f t="shared" si="32"/>
        <v/>
      </c>
      <c r="K43" s="254" t="str">
        <f t="shared" si="33"/>
        <v/>
      </c>
      <c r="L43" s="254" t="str">
        <f t="shared" si="34"/>
        <v/>
      </c>
      <c r="M43" s="244"/>
      <c r="N43" s="255" t="b">
        <f t="shared" si="9"/>
        <v>0</v>
      </c>
      <c r="O43" s="411" t="s">
        <v>517</v>
      </c>
      <c r="P43" s="415">
        <v>5</v>
      </c>
      <c r="Q43" s="412" t="str">
        <f t="shared" ca="1" si="35"/>
        <v/>
      </c>
      <c r="R43" s="255" t="str">
        <f t="shared" ca="1" si="36"/>
        <v/>
      </c>
      <c r="S43" s="255" t="str">
        <f t="shared" ca="1" si="37"/>
        <v/>
      </c>
      <c r="T43" s="416" t="str">
        <f t="shared" si="38"/>
        <v/>
      </c>
      <c r="U43" s="413" t="str">
        <f t="shared" si="42"/>
        <v/>
      </c>
      <c r="V43" s="413" t="str">
        <f t="shared" si="40"/>
        <v/>
      </c>
      <c r="W43" s="413" t="str">
        <f t="shared" si="41"/>
        <v/>
      </c>
      <c r="X43" s="417" t="str">
        <f t="shared" si="39"/>
        <v/>
      </c>
    </row>
    <row r="44" spans="2:24" s="241" customFormat="1" ht="15" customHeight="1">
      <c r="B44" s="249" t="b">
        <f>IF(Pressure_1_R1!A39="",FALSE,TRUE)</f>
        <v>0</v>
      </c>
      <c r="C44" s="250">
        <v>36</v>
      </c>
      <c r="D44" s="256" t="str">
        <f>IF($B44=FALSE,"",표준압력!G57)</f>
        <v/>
      </c>
      <c r="E44" s="251" t="str">
        <f>IF($B44=FALSE,"",표준압력!H57)</f>
        <v/>
      </c>
      <c r="F44" s="251" t="str">
        <f>IF($B44=FALSE,"",Pressure_1_R1!Q39)</f>
        <v/>
      </c>
      <c r="G44" s="252" t="str">
        <f>IF($B44=FALSE,"",Pressure_1_R1!R39)</f>
        <v/>
      </c>
      <c r="H44" s="252" t="str">
        <f>IF($B44=FALSE,"",Pressure_1_R1!S39)</f>
        <v/>
      </c>
      <c r="I44" s="258" t="b">
        <f t="shared" si="31"/>
        <v>0</v>
      </c>
      <c r="J44" s="253" t="str">
        <f t="shared" si="32"/>
        <v/>
      </c>
      <c r="K44" s="254" t="str">
        <f t="shared" si="33"/>
        <v/>
      </c>
      <c r="L44" s="254" t="str">
        <f t="shared" si="34"/>
        <v/>
      </c>
      <c r="M44" s="244"/>
      <c r="N44" s="255" t="b">
        <f t="shared" si="9"/>
        <v>0</v>
      </c>
      <c r="O44" s="411" t="s">
        <v>517</v>
      </c>
      <c r="P44" s="415">
        <v>6</v>
      </c>
      <c r="Q44" s="412" t="str">
        <f t="shared" ca="1" si="35"/>
        <v/>
      </c>
      <c r="R44" s="255" t="str">
        <f t="shared" ca="1" si="36"/>
        <v/>
      </c>
      <c r="S44" s="255" t="str">
        <f t="shared" ca="1" si="37"/>
        <v/>
      </c>
      <c r="T44" s="416" t="str">
        <f t="shared" si="38"/>
        <v/>
      </c>
      <c r="U44" s="413" t="str">
        <f t="shared" si="42"/>
        <v/>
      </c>
      <c r="V44" s="413" t="str">
        <f t="shared" si="40"/>
        <v/>
      </c>
      <c r="W44" s="413" t="str">
        <f t="shared" si="41"/>
        <v/>
      </c>
      <c r="X44" s="417" t="str">
        <f t="shared" si="39"/>
        <v/>
      </c>
    </row>
    <row r="45" spans="2:24" s="241" customFormat="1" ht="15" customHeight="1">
      <c r="B45" s="249" t="b">
        <f>IF(Pressure_1_R1!A40="",FALSE,TRUE)</f>
        <v>0</v>
      </c>
      <c r="C45" s="250">
        <v>37</v>
      </c>
      <c r="D45" s="256" t="str">
        <f>IF($B45=FALSE,"",표준압력!G58)</f>
        <v/>
      </c>
      <c r="E45" s="251" t="str">
        <f>IF($B45=FALSE,"",표준압력!H58)</f>
        <v/>
      </c>
      <c r="F45" s="251" t="str">
        <f>IF($B45=FALSE,"",Pressure_1_R1!Q40)</f>
        <v/>
      </c>
      <c r="G45" s="252" t="str">
        <f>IF($B45=FALSE,"",Pressure_1_R1!R40)</f>
        <v/>
      </c>
      <c r="H45" s="252" t="str">
        <f>IF($B45=FALSE,"",Pressure_1_R1!S40)</f>
        <v/>
      </c>
      <c r="I45" s="258" t="b">
        <f t="shared" si="31"/>
        <v>0</v>
      </c>
      <c r="J45" s="253" t="str">
        <f t="shared" si="32"/>
        <v/>
      </c>
      <c r="K45" s="254" t="str">
        <f t="shared" si="33"/>
        <v/>
      </c>
      <c r="L45" s="254" t="str">
        <f t="shared" si="34"/>
        <v/>
      </c>
      <c r="M45" s="244"/>
      <c r="N45" s="255" t="b">
        <f t="shared" si="9"/>
        <v>0</v>
      </c>
      <c r="O45" s="411" t="s">
        <v>517</v>
      </c>
      <c r="P45" s="415">
        <v>7</v>
      </c>
      <c r="Q45" s="412" t="str">
        <f t="shared" ca="1" si="35"/>
        <v/>
      </c>
      <c r="R45" s="255" t="str">
        <f t="shared" ca="1" si="36"/>
        <v/>
      </c>
      <c r="S45" s="255" t="str">
        <f t="shared" ca="1" si="37"/>
        <v/>
      </c>
      <c r="T45" s="416" t="str">
        <f t="shared" si="38"/>
        <v/>
      </c>
      <c r="U45" s="413" t="str">
        <f t="shared" si="42"/>
        <v/>
      </c>
      <c r="V45" s="413" t="str">
        <f t="shared" si="40"/>
        <v/>
      </c>
      <c r="W45" s="413" t="str">
        <f t="shared" si="41"/>
        <v/>
      </c>
      <c r="X45" s="417" t="str">
        <f t="shared" si="39"/>
        <v/>
      </c>
    </row>
    <row r="46" spans="2:24" s="241" customFormat="1" ht="15" customHeight="1">
      <c r="B46" s="249" t="b">
        <f>IF(Pressure_1_R1!A41="",FALSE,TRUE)</f>
        <v>0</v>
      </c>
      <c r="C46" s="250">
        <v>38</v>
      </c>
      <c r="D46" s="256" t="str">
        <f>IF($B46=FALSE,"",표준압력!G59)</f>
        <v/>
      </c>
      <c r="E46" s="251" t="str">
        <f>IF($B46=FALSE,"",표준압력!H59)</f>
        <v/>
      </c>
      <c r="F46" s="251" t="str">
        <f>IF($B46=FALSE,"",Pressure_1_R1!Q41)</f>
        <v/>
      </c>
      <c r="G46" s="252" t="str">
        <f>IF($B46=FALSE,"",Pressure_1_R1!R41)</f>
        <v/>
      </c>
      <c r="H46" s="252" t="str">
        <f>IF($B46=FALSE,"",Pressure_1_R1!S41)</f>
        <v/>
      </c>
      <c r="I46" s="258" t="b">
        <f t="shared" si="31"/>
        <v>0</v>
      </c>
      <c r="J46" s="253" t="str">
        <f t="shared" si="32"/>
        <v/>
      </c>
      <c r="K46" s="254" t="str">
        <f t="shared" si="33"/>
        <v/>
      </c>
      <c r="L46" s="254" t="str">
        <f t="shared" si="34"/>
        <v/>
      </c>
      <c r="M46" s="244"/>
      <c r="N46" s="255" t="b">
        <f t="shared" si="9"/>
        <v>0</v>
      </c>
      <c r="O46" s="411" t="s">
        <v>517</v>
      </c>
      <c r="P46" s="415">
        <v>8</v>
      </c>
      <c r="Q46" s="412" t="str">
        <f t="shared" ca="1" si="35"/>
        <v/>
      </c>
      <c r="R46" s="255" t="str">
        <f t="shared" ca="1" si="36"/>
        <v/>
      </c>
      <c r="S46" s="255" t="str">
        <f t="shared" ca="1" si="37"/>
        <v/>
      </c>
      <c r="T46" s="416" t="str">
        <f t="shared" si="38"/>
        <v/>
      </c>
      <c r="U46" s="413" t="str">
        <f t="shared" si="42"/>
        <v/>
      </c>
      <c r="V46" s="413" t="str">
        <f t="shared" si="40"/>
        <v/>
      </c>
      <c r="W46" s="413" t="str">
        <f t="shared" si="41"/>
        <v/>
      </c>
      <c r="X46" s="417" t="str">
        <f t="shared" si="39"/>
        <v/>
      </c>
    </row>
    <row r="47" spans="2:24" s="241" customFormat="1" ht="15" customHeight="1">
      <c r="B47" s="249" t="b">
        <f>IF(Pressure_1_R1!A42="",FALSE,TRUE)</f>
        <v>0</v>
      </c>
      <c r="C47" s="250">
        <v>39</v>
      </c>
      <c r="D47" s="256" t="str">
        <f>IF($B47=FALSE,"",표준압력!G60)</f>
        <v/>
      </c>
      <c r="E47" s="251" t="str">
        <f>IF($B47=FALSE,"",표준압력!H60)</f>
        <v/>
      </c>
      <c r="F47" s="251" t="str">
        <f>IF($B47=FALSE,"",Pressure_1_R1!Q42)</f>
        <v/>
      </c>
      <c r="G47" s="252" t="str">
        <f>IF($B47=FALSE,"",Pressure_1_R1!R42)</f>
        <v/>
      </c>
      <c r="H47" s="252" t="str">
        <f>IF($B47=FALSE,"",Pressure_1_R1!S42)</f>
        <v/>
      </c>
      <c r="I47" s="258" t="b">
        <f t="shared" si="31"/>
        <v>0</v>
      </c>
      <c r="J47" s="253" t="str">
        <f t="shared" si="32"/>
        <v/>
      </c>
      <c r="K47" s="254" t="str">
        <f t="shared" si="33"/>
        <v/>
      </c>
      <c r="L47" s="254" t="str">
        <f t="shared" si="34"/>
        <v/>
      </c>
      <c r="M47" s="244"/>
      <c r="N47" s="255" t="b">
        <f t="shared" si="9"/>
        <v>0</v>
      </c>
      <c r="O47" s="411" t="s">
        <v>517</v>
      </c>
      <c r="P47" s="415">
        <v>9</v>
      </c>
      <c r="Q47" s="412" t="str">
        <f t="shared" ca="1" si="35"/>
        <v/>
      </c>
      <c r="R47" s="255" t="str">
        <f t="shared" ca="1" si="36"/>
        <v/>
      </c>
      <c r="S47" s="255" t="str">
        <f t="shared" ca="1" si="37"/>
        <v/>
      </c>
      <c r="T47" s="416" t="str">
        <f t="shared" si="38"/>
        <v/>
      </c>
      <c r="U47" s="413" t="str">
        <f t="shared" si="42"/>
        <v/>
      </c>
      <c r="V47" s="413" t="str">
        <f t="shared" si="40"/>
        <v/>
      </c>
      <c r="W47" s="413" t="str">
        <f t="shared" si="41"/>
        <v/>
      </c>
      <c r="X47" s="417" t="str">
        <f t="shared" si="39"/>
        <v/>
      </c>
    </row>
    <row r="48" spans="2:24" s="241" customFormat="1" ht="15" customHeight="1">
      <c r="B48" s="249" t="b">
        <f>IF(Pressure_1_R1!A43="",FALSE,TRUE)</f>
        <v>0</v>
      </c>
      <c r="C48" s="250">
        <v>40</v>
      </c>
      <c r="D48" s="256" t="str">
        <f>IF($B48=FALSE,"",표준압력!G61)</f>
        <v/>
      </c>
      <c r="E48" s="251" t="str">
        <f>IF($B48=FALSE,"",표준압력!H61)</f>
        <v/>
      </c>
      <c r="F48" s="251" t="str">
        <f>IF($B48=FALSE,"",Pressure_1_R1!Q43)</f>
        <v/>
      </c>
      <c r="G48" s="252" t="str">
        <f>IF($B48=FALSE,"",Pressure_1_R1!R43)</f>
        <v/>
      </c>
      <c r="H48" s="252" t="str">
        <f>IF($B48=FALSE,"",Pressure_1_R1!S43)</f>
        <v/>
      </c>
      <c r="I48" s="258" t="b">
        <f t="shared" si="31"/>
        <v>0</v>
      </c>
      <c r="J48" s="253" t="str">
        <f t="shared" si="32"/>
        <v/>
      </c>
      <c r="K48" s="254" t="str">
        <f t="shared" si="33"/>
        <v/>
      </c>
      <c r="L48" s="254" t="str">
        <f t="shared" si="34"/>
        <v/>
      </c>
      <c r="M48" s="244"/>
      <c r="N48" s="255" t="b">
        <f t="shared" si="9"/>
        <v>0</v>
      </c>
      <c r="O48" s="411" t="s">
        <v>517</v>
      </c>
      <c r="P48" s="415">
        <v>10</v>
      </c>
      <c r="Q48" s="412" t="str">
        <f t="shared" ca="1" si="35"/>
        <v/>
      </c>
      <c r="R48" s="255" t="str">
        <f t="shared" ca="1" si="36"/>
        <v/>
      </c>
      <c r="S48" s="255" t="str">
        <f t="shared" ca="1" si="37"/>
        <v/>
      </c>
      <c r="T48" s="416" t="str">
        <f t="shared" si="38"/>
        <v/>
      </c>
      <c r="U48" s="413" t="str">
        <f t="shared" si="42"/>
        <v/>
      </c>
      <c r="V48" s="413" t="str">
        <f t="shared" si="40"/>
        <v/>
      </c>
      <c r="W48" s="413" t="str">
        <f t="shared" si="41"/>
        <v/>
      </c>
      <c r="X48" s="417" t="str">
        <f t="shared" si="39"/>
        <v/>
      </c>
    </row>
    <row r="49" spans="2:24" s="241" customFormat="1" ht="15" customHeight="1">
      <c r="B49" s="249" t="b">
        <f>IF(Pressure_1_R1!A44="",FALSE,TRUE)</f>
        <v>0</v>
      </c>
      <c r="C49" s="250">
        <v>41</v>
      </c>
      <c r="D49" s="256" t="str">
        <f>IF($B49=FALSE,"",표준압력!G62)</f>
        <v/>
      </c>
      <c r="E49" s="251" t="str">
        <f>IF($B49=FALSE,"",표준압력!H62)</f>
        <v/>
      </c>
      <c r="F49" s="251" t="str">
        <f>IF($B49=FALSE,"",Pressure_1_R1!Q44)</f>
        <v/>
      </c>
      <c r="G49" s="252" t="str">
        <f>IF($B49=FALSE,"",Pressure_1_R1!R44)</f>
        <v/>
      </c>
      <c r="H49" s="252" t="str">
        <f>IF($B49=FALSE,"",Pressure_1_R1!S44)</f>
        <v/>
      </c>
      <c r="I49" s="258" t="b">
        <f t="shared" si="31"/>
        <v>0</v>
      </c>
      <c r="J49" s="253" t="str">
        <f t="shared" si="32"/>
        <v/>
      </c>
      <c r="K49" s="254" t="str">
        <f t="shared" si="33"/>
        <v/>
      </c>
      <c r="L49" s="254" t="str">
        <f t="shared" si="34"/>
        <v/>
      </c>
      <c r="M49" s="244"/>
      <c r="N49" s="255" t="b">
        <f t="shared" si="9"/>
        <v>0</v>
      </c>
      <c r="O49" s="411" t="s">
        <v>517</v>
      </c>
      <c r="P49" s="415">
        <v>11</v>
      </c>
      <c r="Q49" s="412" t="str">
        <f t="shared" ca="1" si="35"/>
        <v/>
      </c>
      <c r="R49" s="255" t="str">
        <f t="shared" ca="1" si="36"/>
        <v/>
      </c>
      <c r="S49" s="255" t="str">
        <f t="shared" ca="1" si="37"/>
        <v/>
      </c>
      <c r="T49" s="416" t="str">
        <f t="shared" si="38"/>
        <v/>
      </c>
      <c r="U49" s="413" t="str">
        <f t="shared" si="42"/>
        <v/>
      </c>
      <c r="V49" s="413" t="str">
        <f t="shared" si="40"/>
        <v/>
      </c>
      <c r="W49" s="413" t="str">
        <f t="shared" si="41"/>
        <v/>
      </c>
      <c r="X49" s="417" t="str">
        <f t="shared" si="39"/>
        <v/>
      </c>
    </row>
    <row r="50" spans="2:24" s="241" customFormat="1" ht="15" customHeight="1">
      <c r="B50" s="249" t="b">
        <f>IF(Pressure_1_R1!A45="",FALSE,TRUE)</f>
        <v>0</v>
      </c>
      <c r="C50" s="250">
        <v>42</v>
      </c>
      <c r="D50" s="256" t="str">
        <f>IF($B50=FALSE,"",표준압력!G63)</f>
        <v/>
      </c>
      <c r="E50" s="251" t="str">
        <f>IF($B50=FALSE,"",표준압력!H63)</f>
        <v/>
      </c>
      <c r="F50" s="251" t="str">
        <f>IF($B50=FALSE,"",Pressure_1_R1!Q45)</f>
        <v/>
      </c>
      <c r="G50" s="252" t="str">
        <f>IF($B50=FALSE,"",Pressure_1_R1!R45)</f>
        <v/>
      </c>
      <c r="H50" s="252" t="str">
        <f>IF($B50=FALSE,"",Pressure_1_R1!S45)</f>
        <v/>
      </c>
      <c r="I50" s="258" t="b">
        <f t="shared" si="31"/>
        <v>0</v>
      </c>
      <c r="J50" s="253" t="str">
        <f t="shared" si="32"/>
        <v/>
      </c>
      <c r="K50" s="254" t="str">
        <f t="shared" si="33"/>
        <v/>
      </c>
      <c r="L50" s="254" t="str">
        <f t="shared" si="34"/>
        <v/>
      </c>
      <c r="M50" s="244"/>
      <c r="N50" s="255" t="b">
        <f t="shared" si="9"/>
        <v>0</v>
      </c>
      <c r="O50" s="411" t="s">
        <v>517</v>
      </c>
      <c r="P50" s="415">
        <v>12</v>
      </c>
      <c r="Q50" s="412" t="str">
        <f t="shared" ca="1" si="35"/>
        <v/>
      </c>
      <c r="R50" s="255" t="str">
        <f t="shared" ca="1" si="36"/>
        <v/>
      </c>
      <c r="S50" s="255" t="str">
        <f t="shared" ca="1" si="37"/>
        <v/>
      </c>
      <c r="T50" s="416" t="str">
        <f t="shared" si="38"/>
        <v/>
      </c>
      <c r="U50" s="413" t="str">
        <f t="shared" si="42"/>
        <v/>
      </c>
      <c r="V50" s="413" t="str">
        <f t="shared" si="40"/>
        <v/>
      </c>
      <c r="W50" s="413" t="str">
        <f t="shared" si="41"/>
        <v/>
      </c>
      <c r="X50" s="417" t="str">
        <f t="shared" si="39"/>
        <v/>
      </c>
    </row>
    <row r="51" spans="2:24" s="241" customFormat="1" ht="15" customHeight="1">
      <c r="B51" s="249" t="b">
        <f>IF(Pressure_1_R1!A46="",FALSE,TRUE)</f>
        <v>0</v>
      </c>
      <c r="C51" s="250">
        <v>43</v>
      </c>
      <c r="D51" s="256" t="str">
        <f>IF($B51=FALSE,"",표준압력!G64)</f>
        <v/>
      </c>
      <c r="E51" s="251" t="str">
        <f>IF($B51=FALSE,"",표준압력!H64)</f>
        <v/>
      </c>
      <c r="F51" s="251" t="str">
        <f>IF($B51=FALSE,"",Pressure_1_R1!Q46)</f>
        <v/>
      </c>
      <c r="G51" s="252" t="str">
        <f>IF($B51=FALSE,"",Pressure_1_R1!R46)</f>
        <v/>
      </c>
      <c r="H51" s="252" t="str">
        <f>IF($B51=FALSE,"",Pressure_1_R1!S46)</f>
        <v/>
      </c>
      <c r="I51" s="258" t="b">
        <f t="shared" si="31"/>
        <v>0</v>
      </c>
      <c r="J51" s="253" t="str">
        <f t="shared" si="32"/>
        <v/>
      </c>
      <c r="K51" s="254" t="str">
        <f t="shared" si="33"/>
        <v/>
      </c>
      <c r="L51" s="254" t="str">
        <f t="shared" si="34"/>
        <v/>
      </c>
      <c r="M51" s="244"/>
      <c r="N51" s="255" t="b">
        <f t="shared" si="9"/>
        <v>0</v>
      </c>
      <c r="O51" s="411" t="s">
        <v>517</v>
      </c>
      <c r="P51" s="415">
        <v>13</v>
      </c>
      <c r="Q51" s="412" t="str">
        <f t="shared" ca="1" si="35"/>
        <v/>
      </c>
      <c r="R51" s="255" t="str">
        <f t="shared" ca="1" si="36"/>
        <v/>
      </c>
      <c r="S51" s="255" t="str">
        <f t="shared" ca="1" si="37"/>
        <v/>
      </c>
      <c r="T51" s="416" t="str">
        <f t="shared" si="38"/>
        <v/>
      </c>
      <c r="U51" s="413" t="str">
        <f t="shared" si="42"/>
        <v/>
      </c>
      <c r="V51" s="413" t="str">
        <f t="shared" si="40"/>
        <v/>
      </c>
      <c r="W51" s="413" t="str">
        <f t="shared" si="41"/>
        <v/>
      </c>
      <c r="X51" s="417" t="str">
        <f t="shared" si="39"/>
        <v/>
      </c>
    </row>
    <row r="52" spans="2:24" s="241" customFormat="1" ht="15" customHeight="1">
      <c r="B52" s="249" t="b">
        <f>IF(Pressure_1_R1!A47="",FALSE,TRUE)</f>
        <v>0</v>
      </c>
      <c r="C52" s="250">
        <v>44</v>
      </c>
      <c r="D52" s="256" t="str">
        <f>IF($B52=FALSE,"",표준압력!G65)</f>
        <v/>
      </c>
      <c r="E52" s="251" t="str">
        <f>IF($B52=FALSE,"",표준압력!H65)</f>
        <v/>
      </c>
      <c r="F52" s="251" t="str">
        <f>IF($B52=FALSE,"",Pressure_1_R1!Q47)</f>
        <v/>
      </c>
      <c r="G52" s="252" t="str">
        <f>IF($B52=FALSE,"",Pressure_1_R1!R47)</f>
        <v/>
      </c>
      <c r="H52" s="252" t="str">
        <f>IF($B52=FALSE,"",Pressure_1_R1!S47)</f>
        <v/>
      </c>
      <c r="I52" s="258" t="b">
        <f t="shared" si="31"/>
        <v>0</v>
      </c>
      <c r="J52" s="253" t="str">
        <f t="shared" si="32"/>
        <v/>
      </c>
      <c r="K52" s="254" t="str">
        <f t="shared" si="33"/>
        <v/>
      </c>
      <c r="L52" s="254" t="str">
        <f t="shared" si="34"/>
        <v/>
      </c>
      <c r="M52" s="244"/>
      <c r="N52" s="255" t="b">
        <f t="shared" si="9"/>
        <v>0</v>
      </c>
      <c r="O52" s="411" t="s">
        <v>517</v>
      </c>
      <c r="P52" s="415">
        <v>14</v>
      </c>
      <c r="Q52" s="412" t="str">
        <f t="shared" ca="1" si="35"/>
        <v/>
      </c>
      <c r="R52" s="255" t="str">
        <f t="shared" ca="1" si="36"/>
        <v/>
      </c>
      <c r="S52" s="255" t="str">
        <f t="shared" ca="1" si="37"/>
        <v/>
      </c>
      <c r="T52" s="416" t="str">
        <f t="shared" si="38"/>
        <v/>
      </c>
      <c r="U52" s="413" t="str">
        <f t="shared" si="42"/>
        <v/>
      </c>
      <c r="V52" s="413" t="str">
        <f t="shared" si="40"/>
        <v/>
      </c>
      <c r="W52" s="413" t="str">
        <f t="shared" si="41"/>
        <v/>
      </c>
      <c r="X52" s="417" t="str">
        <f t="shared" si="39"/>
        <v/>
      </c>
    </row>
    <row r="53" spans="2:24" s="241" customFormat="1" ht="15" customHeight="1">
      <c r="B53" s="249" t="b">
        <f>IF(Pressure_1_R1!A48="",FALSE,TRUE)</f>
        <v>0</v>
      </c>
      <c r="C53" s="250">
        <v>45</v>
      </c>
      <c r="D53" s="256" t="str">
        <f>IF($B53=FALSE,"",표준압력!G66)</f>
        <v/>
      </c>
      <c r="E53" s="251" t="str">
        <f>IF($B53=FALSE,"",표준압력!H66)</f>
        <v/>
      </c>
      <c r="F53" s="251" t="str">
        <f>IF($B53=FALSE,"",Pressure_1_R1!Q48)</f>
        <v/>
      </c>
      <c r="G53" s="252" t="str">
        <f>IF($B53=FALSE,"",Pressure_1_R1!R48)</f>
        <v/>
      </c>
      <c r="H53" s="252" t="str">
        <f>IF($B53=FALSE,"",Pressure_1_R1!S48)</f>
        <v/>
      </c>
      <c r="I53" s="258" t="b">
        <f t="shared" si="31"/>
        <v>0</v>
      </c>
      <c r="J53" s="253" t="str">
        <f t="shared" si="32"/>
        <v/>
      </c>
      <c r="K53" s="254" t="str">
        <f t="shared" si="33"/>
        <v/>
      </c>
      <c r="L53" s="254" t="str">
        <f t="shared" si="34"/>
        <v/>
      </c>
      <c r="M53" s="244"/>
      <c r="N53" s="255" t="b">
        <f t="shared" si="9"/>
        <v>0</v>
      </c>
      <c r="O53" s="411" t="s">
        <v>517</v>
      </c>
      <c r="P53" s="415">
        <v>15</v>
      </c>
      <c r="Q53" s="412" t="str">
        <f t="shared" ca="1" si="35"/>
        <v/>
      </c>
      <c r="R53" s="255" t="str">
        <f t="shared" ca="1" si="36"/>
        <v/>
      </c>
      <c r="S53" s="255" t="str">
        <f t="shared" ca="1" si="37"/>
        <v/>
      </c>
      <c r="T53" s="416" t="str">
        <f t="shared" si="38"/>
        <v/>
      </c>
      <c r="U53" s="413" t="str">
        <f t="shared" si="42"/>
        <v/>
      </c>
      <c r="V53" s="413" t="str">
        <f t="shared" si="40"/>
        <v/>
      </c>
      <c r="W53" s="413" t="str">
        <f t="shared" si="41"/>
        <v/>
      </c>
      <c r="X53" s="417" t="str">
        <f t="shared" si="39"/>
        <v/>
      </c>
    </row>
    <row r="54" spans="2:24" s="241" customFormat="1" ht="15" customHeight="1">
      <c r="B54" s="249" t="b">
        <f>IF(Pressure_1_R1!A49="",FALSE,TRUE)</f>
        <v>0</v>
      </c>
      <c r="C54" s="250">
        <v>46</v>
      </c>
      <c r="D54" s="256" t="str">
        <f>IF($B54=FALSE,"",표준압력!G67)</f>
        <v/>
      </c>
      <c r="E54" s="251" t="str">
        <f>IF($B54=FALSE,"",표준압력!H67)</f>
        <v/>
      </c>
      <c r="F54" s="251" t="str">
        <f>IF($B54=FALSE,"",Pressure_1_R1!Q49)</f>
        <v/>
      </c>
      <c r="G54" s="252" t="str">
        <f>IF($B54=FALSE,"",Pressure_1_R1!R49)</f>
        <v/>
      </c>
      <c r="H54" s="252" t="str">
        <f>IF($B54=FALSE,"",Pressure_1_R1!S49)</f>
        <v/>
      </c>
      <c r="I54" s="258" t="b">
        <f t="shared" si="31"/>
        <v>0</v>
      </c>
      <c r="J54" s="253" t="str">
        <f t="shared" si="32"/>
        <v/>
      </c>
      <c r="K54" s="254" t="str">
        <f t="shared" si="33"/>
        <v/>
      </c>
      <c r="L54" s="254" t="str">
        <f t="shared" si="34"/>
        <v/>
      </c>
      <c r="M54" s="244"/>
      <c r="N54" s="255" t="b">
        <f t="shared" si="9"/>
        <v>0</v>
      </c>
      <c r="O54" s="411" t="s">
        <v>517</v>
      </c>
      <c r="P54" s="415">
        <v>16</v>
      </c>
      <c r="Q54" s="412" t="str">
        <f t="shared" ca="1" si="35"/>
        <v/>
      </c>
      <c r="R54" s="255" t="str">
        <f t="shared" ca="1" si="36"/>
        <v/>
      </c>
      <c r="S54" s="255" t="str">
        <f t="shared" ca="1" si="37"/>
        <v/>
      </c>
      <c r="T54" s="416" t="str">
        <f t="shared" si="38"/>
        <v/>
      </c>
      <c r="U54" s="413" t="str">
        <f t="shared" si="42"/>
        <v/>
      </c>
      <c r="V54" s="413" t="str">
        <f t="shared" si="40"/>
        <v/>
      </c>
      <c r="W54" s="413" t="str">
        <f t="shared" si="41"/>
        <v/>
      </c>
      <c r="X54" s="417" t="str">
        <f t="shared" si="39"/>
        <v/>
      </c>
    </row>
    <row r="55" spans="2:24" s="241" customFormat="1" ht="15" customHeight="1">
      <c r="B55" s="249" t="b">
        <f>IF(Pressure_1_R1!A50="",FALSE,TRUE)</f>
        <v>0</v>
      </c>
      <c r="C55" s="250">
        <v>47</v>
      </c>
      <c r="D55" s="256" t="str">
        <f>IF($B55=FALSE,"",표준압력!G68)</f>
        <v/>
      </c>
      <c r="E55" s="251" t="str">
        <f>IF($B55=FALSE,"",표준압력!H68)</f>
        <v/>
      </c>
      <c r="F55" s="251" t="str">
        <f>IF($B55=FALSE,"",Pressure_1_R1!Q50)</f>
        <v/>
      </c>
      <c r="G55" s="252" t="str">
        <f>IF($B55=FALSE,"",Pressure_1_R1!R50)</f>
        <v/>
      </c>
      <c r="H55" s="252" t="str">
        <f>IF($B55=FALSE,"",Pressure_1_R1!S50)</f>
        <v/>
      </c>
      <c r="I55" s="258" t="b">
        <f t="shared" si="31"/>
        <v>0</v>
      </c>
      <c r="J55" s="253" t="str">
        <f t="shared" si="32"/>
        <v/>
      </c>
      <c r="K55" s="254" t="str">
        <f t="shared" si="33"/>
        <v/>
      </c>
      <c r="L55" s="254" t="str">
        <f t="shared" si="34"/>
        <v/>
      </c>
      <c r="M55" s="244"/>
      <c r="N55" s="255" t="b">
        <f t="shared" si="9"/>
        <v>0</v>
      </c>
      <c r="O55" s="411" t="s">
        <v>517</v>
      </c>
      <c r="P55" s="415">
        <v>17</v>
      </c>
      <c r="Q55" s="412" t="str">
        <f t="shared" ca="1" si="35"/>
        <v/>
      </c>
      <c r="R55" s="255" t="str">
        <f t="shared" ca="1" si="36"/>
        <v/>
      </c>
      <c r="S55" s="255" t="str">
        <f t="shared" ca="1" si="37"/>
        <v/>
      </c>
      <c r="T55" s="416" t="str">
        <f t="shared" si="38"/>
        <v/>
      </c>
      <c r="U55" s="413" t="str">
        <f t="shared" si="42"/>
        <v/>
      </c>
      <c r="V55" s="413" t="str">
        <f t="shared" si="40"/>
        <v/>
      </c>
      <c r="W55" s="413" t="str">
        <f t="shared" si="41"/>
        <v/>
      </c>
      <c r="X55" s="417" t="str">
        <f t="shared" si="39"/>
        <v/>
      </c>
    </row>
    <row r="56" spans="2:24" s="241" customFormat="1" ht="15" customHeight="1">
      <c r="B56" s="249" t="b">
        <f>IF(Pressure_1_R1!A51="",FALSE,TRUE)</f>
        <v>0</v>
      </c>
      <c r="C56" s="250">
        <v>48</v>
      </c>
      <c r="D56" s="256" t="str">
        <f>IF($B56=FALSE,"",표준압력!G69)</f>
        <v/>
      </c>
      <c r="E56" s="251" t="str">
        <f>IF($B56=FALSE,"",표준압력!H69)</f>
        <v/>
      </c>
      <c r="F56" s="251" t="str">
        <f>IF($B56=FALSE,"",Pressure_1_R1!Q51)</f>
        <v/>
      </c>
      <c r="G56" s="252" t="str">
        <f>IF($B56=FALSE,"",Pressure_1_R1!R51)</f>
        <v/>
      </c>
      <c r="H56" s="252" t="str">
        <f>IF($B56=FALSE,"",Pressure_1_R1!S51)</f>
        <v/>
      </c>
      <c r="I56" s="258" t="b">
        <f t="shared" si="31"/>
        <v>0</v>
      </c>
      <c r="J56" s="253" t="str">
        <f t="shared" si="32"/>
        <v/>
      </c>
      <c r="K56" s="254" t="str">
        <f t="shared" si="33"/>
        <v/>
      </c>
      <c r="L56" s="254" t="str">
        <f t="shared" si="34"/>
        <v/>
      </c>
      <c r="M56" s="244"/>
      <c r="N56" s="255" t="b">
        <f t="shared" si="9"/>
        <v>0</v>
      </c>
      <c r="O56" s="411" t="s">
        <v>517</v>
      </c>
      <c r="P56" s="415">
        <v>18</v>
      </c>
      <c r="Q56" s="412" t="str">
        <f t="shared" ca="1" si="35"/>
        <v/>
      </c>
      <c r="R56" s="255" t="str">
        <f t="shared" ca="1" si="36"/>
        <v/>
      </c>
      <c r="S56" s="255" t="str">
        <f t="shared" ca="1" si="37"/>
        <v/>
      </c>
      <c r="T56" s="416" t="str">
        <f t="shared" si="38"/>
        <v/>
      </c>
      <c r="U56" s="413" t="str">
        <f t="shared" si="42"/>
        <v/>
      </c>
      <c r="V56" s="413" t="str">
        <f t="shared" si="40"/>
        <v/>
      </c>
      <c r="W56" s="413" t="str">
        <f t="shared" si="41"/>
        <v/>
      </c>
      <c r="X56" s="417" t="str">
        <f t="shared" si="39"/>
        <v/>
      </c>
    </row>
    <row r="57" spans="2:24" s="241" customFormat="1" ht="15" customHeight="1">
      <c r="B57" s="249" t="b">
        <f>IF(Pressure_1_R1!A52="",FALSE,TRUE)</f>
        <v>0</v>
      </c>
      <c r="C57" s="250">
        <v>49</v>
      </c>
      <c r="D57" s="256" t="str">
        <f>IF($B57=FALSE,"",표준압력!G70)</f>
        <v/>
      </c>
      <c r="E57" s="251" t="str">
        <f>IF($B57=FALSE,"",표준압력!H70)</f>
        <v/>
      </c>
      <c r="F57" s="251" t="str">
        <f>IF($B57=FALSE,"",Pressure_1_R1!Q52)</f>
        <v/>
      </c>
      <c r="G57" s="252" t="str">
        <f>IF($B57=FALSE,"",Pressure_1_R1!R52)</f>
        <v/>
      </c>
      <c r="H57" s="252" t="str">
        <f>IF($B57=FALSE,"",Pressure_1_R1!S52)</f>
        <v/>
      </c>
      <c r="I57" s="258" t="b">
        <f t="shared" si="31"/>
        <v>0</v>
      </c>
      <c r="J57" s="253" t="str">
        <f t="shared" si="32"/>
        <v/>
      </c>
      <c r="K57" s="254" t="str">
        <f t="shared" si="33"/>
        <v/>
      </c>
      <c r="L57" s="254" t="str">
        <f t="shared" si="34"/>
        <v/>
      </c>
      <c r="M57" s="244"/>
      <c r="N57" s="255" t="b">
        <f t="shared" si="9"/>
        <v>0</v>
      </c>
      <c r="O57" s="411" t="s">
        <v>517</v>
      </c>
      <c r="P57" s="415">
        <v>19</v>
      </c>
      <c r="Q57" s="412" t="str">
        <f t="shared" ca="1" si="35"/>
        <v/>
      </c>
      <c r="R57" s="255" t="str">
        <f t="shared" ca="1" si="36"/>
        <v/>
      </c>
      <c r="S57" s="255" t="str">
        <f t="shared" ca="1" si="37"/>
        <v/>
      </c>
      <c r="T57" s="416" t="str">
        <f t="shared" si="38"/>
        <v/>
      </c>
      <c r="U57" s="413" t="str">
        <f t="shared" si="42"/>
        <v/>
      </c>
      <c r="V57" s="413" t="str">
        <f t="shared" si="40"/>
        <v/>
      </c>
      <c r="W57" s="413" t="str">
        <f t="shared" si="41"/>
        <v/>
      </c>
      <c r="X57" s="417" t="str">
        <f t="shared" si="39"/>
        <v/>
      </c>
    </row>
    <row r="58" spans="2:24" s="241" customFormat="1" ht="15" customHeight="1">
      <c r="B58" s="249" t="b">
        <f>IF(Pressure_1_R1!A53="",FALSE,TRUE)</f>
        <v>0</v>
      </c>
      <c r="C58" s="250">
        <v>50</v>
      </c>
      <c r="D58" s="256" t="str">
        <f>IF($B58=FALSE,"",표준압력!G71)</f>
        <v/>
      </c>
      <c r="E58" s="251" t="str">
        <f>IF($B58=FALSE,"",표준압력!H71)</f>
        <v/>
      </c>
      <c r="F58" s="251" t="str">
        <f>IF($B58=FALSE,"",Pressure_1_R1!Q53)</f>
        <v/>
      </c>
      <c r="G58" s="252" t="str">
        <f>IF($B58=FALSE,"",Pressure_1_R1!R53)</f>
        <v/>
      </c>
      <c r="H58" s="252" t="str">
        <f>IF($B58=FALSE,"",Pressure_1_R1!S53)</f>
        <v/>
      </c>
      <c r="I58" s="258" t="b">
        <f t="shared" si="31"/>
        <v>0</v>
      </c>
      <c r="J58" s="253" t="str">
        <f t="shared" si="32"/>
        <v/>
      </c>
      <c r="K58" s="254" t="str">
        <f t="shared" si="33"/>
        <v/>
      </c>
      <c r="L58" s="254" t="str">
        <f t="shared" si="34"/>
        <v/>
      </c>
      <c r="M58" s="244"/>
      <c r="N58" s="255" t="b">
        <f t="shared" si="9"/>
        <v>0</v>
      </c>
      <c r="O58" s="411" t="s">
        <v>517</v>
      </c>
      <c r="P58" s="415">
        <v>20</v>
      </c>
      <c r="Q58" s="412" t="str">
        <f t="shared" ca="1" si="35"/>
        <v/>
      </c>
      <c r="R58" s="255" t="str">
        <f t="shared" ca="1" si="36"/>
        <v/>
      </c>
      <c r="S58" s="255" t="str">
        <f t="shared" ca="1" si="37"/>
        <v/>
      </c>
      <c r="T58" s="416" t="str">
        <f t="shared" si="38"/>
        <v/>
      </c>
      <c r="U58" s="413" t="str">
        <f t="shared" si="42"/>
        <v/>
      </c>
      <c r="V58" s="413" t="str">
        <f t="shared" si="40"/>
        <v/>
      </c>
      <c r="W58" s="413" t="str">
        <f t="shared" si="41"/>
        <v/>
      </c>
      <c r="X58" s="417" t="str">
        <f t="shared" si="39"/>
        <v/>
      </c>
    </row>
    <row r="59" spans="2:24" s="241" customFormat="1" ht="15" customHeight="1">
      <c r="B59" s="249" t="b">
        <f>IF(Pressure_1_R1!A54="",FALSE,TRUE)</f>
        <v>0</v>
      </c>
      <c r="C59" s="250">
        <v>51</v>
      </c>
      <c r="D59" s="256" t="str">
        <f>IF($B59=FALSE,"",표준압력!G72)</f>
        <v/>
      </c>
      <c r="E59" s="251" t="str">
        <f>IF($B59=FALSE,"",표준압력!H72)</f>
        <v/>
      </c>
      <c r="F59" s="251" t="str">
        <f>IF($B59=FALSE,"",Pressure_1_R1!Q54)</f>
        <v/>
      </c>
      <c r="G59" s="252" t="str">
        <f>IF($B59=FALSE,"",Pressure_1_R1!R54)</f>
        <v/>
      </c>
      <c r="H59" s="252" t="str">
        <f>IF($B59=FALSE,"",Pressure_1_R1!S54)</f>
        <v/>
      </c>
      <c r="I59" s="258" t="b">
        <f t="shared" si="31"/>
        <v>0</v>
      </c>
      <c r="J59" s="253" t="str">
        <f t="shared" si="32"/>
        <v/>
      </c>
      <c r="K59" s="254" t="str">
        <f t="shared" si="33"/>
        <v/>
      </c>
      <c r="L59" s="254" t="str">
        <f t="shared" si="34"/>
        <v/>
      </c>
      <c r="M59" s="244"/>
      <c r="N59" s="255" t="b">
        <f t="shared" si="9"/>
        <v>0</v>
      </c>
      <c r="O59" s="411" t="s">
        <v>517</v>
      </c>
      <c r="P59" s="415">
        <v>21</v>
      </c>
      <c r="Q59" s="412" t="str">
        <f t="shared" ca="1" si="35"/>
        <v/>
      </c>
      <c r="R59" s="255" t="str">
        <f t="shared" ca="1" si="36"/>
        <v/>
      </c>
      <c r="S59" s="255" t="str">
        <f t="shared" ca="1" si="37"/>
        <v/>
      </c>
      <c r="T59" s="416" t="str">
        <f t="shared" si="38"/>
        <v/>
      </c>
      <c r="U59" s="413" t="str">
        <f t="shared" si="42"/>
        <v/>
      </c>
      <c r="V59" s="413" t="str">
        <f t="shared" si="40"/>
        <v/>
      </c>
      <c r="W59" s="413" t="str">
        <f t="shared" si="41"/>
        <v/>
      </c>
      <c r="X59" s="417" t="str">
        <f t="shared" si="39"/>
        <v/>
      </c>
    </row>
    <row r="60" spans="2:24" s="241" customFormat="1" ht="15" customHeight="1">
      <c r="B60" s="249" t="b">
        <f>IF(Pressure_1_R1!A55="",FALSE,TRUE)</f>
        <v>0</v>
      </c>
      <c r="C60" s="250">
        <v>52</v>
      </c>
      <c r="D60" s="256" t="str">
        <f>IF($B60=FALSE,"",표준압력!G73)</f>
        <v/>
      </c>
      <c r="E60" s="251" t="str">
        <f>IF($B60=FALSE,"",표준압력!H73)</f>
        <v/>
      </c>
      <c r="F60" s="251" t="str">
        <f>IF($B60=FALSE,"",Pressure_1_R1!Q55)</f>
        <v/>
      </c>
      <c r="G60" s="252" t="str">
        <f>IF($B60=FALSE,"",Pressure_1_R1!R55)</f>
        <v/>
      </c>
      <c r="H60" s="252" t="str">
        <f>IF($B60=FALSE,"",Pressure_1_R1!S55)</f>
        <v/>
      </c>
      <c r="I60" s="258" t="b">
        <f t="shared" si="31"/>
        <v>0</v>
      </c>
      <c r="J60" s="253" t="str">
        <f t="shared" si="32"/>
        <v/>
      </c>
      <c r="K60" s="254" t="str">
        <f t="shared" si="33"/>
        <v/>
      </c>
      <c r="L60" s="254" t="str">
        <f t="shared" si="34"/>
        <v/>
      </c>
      <c r="M60" s="244"/>
      <c r="N60" s="255" t="b">
        <f t="shared" si="9"/>
        <v>0</v>
      </c>
      <c r="O60" s="411" t="s">
        <v>517</v>
      </c>
      <c r="P60" s="415">
        <v>22</v>
      </c>
      <c r="Q60" s="412" t="str">
        <f t="shared" ca="1" si="35"/>
        <v/>
      </c>
      <c r="R60" s="255" t="str">
        <f t="shared" ca="1" si="36"/>
        <v/>
      </c>
      <c r="S60" s="255" t="str">
        <f t="shared" ca="1" si="37"/>
        <v/>
      </c>
      <c r="T60" s="416" t="str">
        <f t="shared" si="38"/>
        <v/>
      </c>
      <c r="U60" s="413" t="str">
        <f t="shared" si="42"/>
        <v/>
      </c>
      <c r="V60" s="413" t="str">
        <f t="shared" si="40"/>
        <v/>
      </c>
      <c r="W60" s="413" t="str">
        <f t="shared" si="41"/>
        <v/>
      </c>
      <c r="X60" s="417" t="str">
        <f t="shared" si="39"/>
        <v/>
      </c>
    </row>
    <row r="61" spans="2:24" s="241" customFormat="1" ht="15" customHeight="1">
      <c r="B61" s="249" t="b">
        <f>IF(Pressure_1_R1!A56="",FALSE,TRUE)</f>
        <v>0</v>
      </c>
      <c r="C61" s="250">
        <v>53</v>
      </c>
      <c r="D61" s="256" t="str">
        <f>IF($B61=FALSE,"",표준압력!G74)</f>
        <v/>
      </c>
      <c r="E61" s="251" t="str">
        <f>IF($B61=FALSE,"",표준압력!H74)</f>
        <v/>
      </c>
      <c r="F61" s="251" t="str">
        <f>IF($B61=FALSE,"",Pressure_1_R1!Q56)</f>
        <v/>
      </c>
      <c r="G61" s="252" t="str">
        <f>IF($B61=FALSE,"",Pressure_1_R1!R56)</f>
        <v/>
      </c>
      <c r="H61" s="252" t="str">
        <f>IF($B61=FALSE,"",Pressure_1_R1!S56)</f>
        <v/>
      </c>
      <c r="I61" s="258" t="b">
        <f t="shared" si="31"/>
        <v>0</v>
      </c>
      <c r="J61" s="253" t="str">
        <f t="shared" si="32"/>
        <v/>
      </c>
      <c r="K61" s="254" t="str">
        <f t="shared" si="33"/>
        <v/>
      </c>
      <c r="L61" s="254" t="str">
        <f t="shared" si="34"/>
        <v/>
      </c>
      <c r="M61" s="244"/>
      <c r="N61" s="255" t="b">
        <f t="shared" si="9"/>
        <v>0</v>
      </c>
      <c r="O61" s="411" t="s">
        <v>517</v>
      </c>
      <c r="P61" s="415">
        <v>23</v>
      </c>
      <c r="Q61" s="412" t="str">
        <f t="shared" ca="1" si="35"/>
        <v/>
      </c>
      <c r="R61" s="255" t="str">
        <f t="shared" ca="1" si="36"/>
        <v/>
      </c>
      <c r="S61" s="255" t="str">
        <f t="shared" ca="1" si="37"/>
        <v/>
      </c>
      <c r="T61" s="416" t="str">
        <f t="shared" si="38"/>
        <v/>
      </c>
      <c r="U61" s="413" t="str">
        <f t="shared" si="42"/>
        <v/>
      </c>
      <c r="V61" s="413" t="str">
        <f t="shared" si="40"/>
        <v/>
      </c>
      <c r="W61" s="413" t="str">
        <f t="shared" si="41"/>
        <v/>
      </c>
      <c r="X61" s="417" t="str">
        <f t="shared" si="39"/>
        <v/>
      </c>
    </row>
    <row r="62" spans="2:24" s="241" customFormat="1" ht="15" customHeight="1">
      <c r="B62" s="249" t="b">
        <f>IF(Pressure_1_R1!A57="",FALSE,TRUE)</f>
        <v>0</v>
      </c>
      <c r="C62" s="250">
        <v>54</v>
      </c>
      <c r="D62" s="256" t="str">
        <f>IF($B62=FALSE,"",표준압력!G75)</f>
        <v/>
      </c>
      <c r="E62" s="251" t="str">
        <f>IF($B62=FALSE,"",표준압력!H75)</f>
        <v/>
      </c>
      <c r="F62" s="251" t="str">
        <f>IF($B62=FALSE,"",Pressure_1_R1!Q57)</f>
        <v/>
      </c>
      <c r="G62" s="252" t="str">
        <f>IF($B62=FALSE,"",Pressure_1_R1!R57)</f>
        <v/>
      </c>
      <c r="H62" s="252" t="str">
        <f>IF($B62=FALSE,"",Pressure_1_R1!S57)</f>
        <v/>
      </c>
      <c r="I62" s="258" t="b">
        <f t="shared" si="31"/>
        <v>0</v>
      </c>
      <c r="J62" s="253" t="str">
        <f t="shared" si="32"/>
        <v/>
      </c>
      <c r="K62" s="254" t="str">
        <f t="shared" si="33"/>
        <v/>
      </c>
      <c r="L62" s="254" t="str">
        <f t="shared" si="34"/>
        <v/>
      </c>
      <c r="M62" s="244"/>
      <c r="N62" s="255" t="b">
        <f t="shared" si="9"/>
        <v>0</v>
      </c>
      <c r="O62" s="411" t="s">
        <v>517</v>
      </c>
      <c r="P62" s="415">
        <v>24</v>
      </c>
      <c r="Q62" s="412" t="str">
        <f t="shared" ca="1" si="35"/>
        <v/>
      </c>
      <c r="R62" s="255" t="str">
        <f t="shared" ca="1" si="36"/>
        <v/>
      </c>
      <c r="S62" s="255" t="str">
        <f t="shared" ca="1" si="37"/>
        <v/>
      </c>
      <c r="T62" s="416" t="str">
        <f t="shared" si="38"/>
        <v/>
      </c>
      <c r="U62" s="413" t="str">
        <f t="shared" si="42"/>
        <v/>
      </c>
      <c r="V62" s="413" t="str">
        <f t="shared" si="40"/>
        <v/>
      </c>
      <c r="W62" s="413" t="str">
        <f t="shared" si="41"/>
        <v/>
      </c>
      <c r="X62" s="417" t="str">
        <f t="shared" si="39"/>
        <v/>
      </c>
    </row>
    <row r="63" spans="2:24" s="241" customFormat="1" ht="15" customHeight="1">
      <c r="B63" s="249" t="b">
        <f>IF(Pressure_1_R1!A58="",FALSE,TRUE)</f>
        <v>0</v>
      </c>
      <c r="C63" s="250">
        <v>55</v>
      </c>
      <c r="D63" s="256" t="str">
        <f>IF($B63=FALSE,"",표준압력!G76)</f>
        <v/>
      </c>
      <c r="E63" s="251" t="str">
        <f>IF($B63=FALSE,"",표준압력!H76)</f>
        <v/>
      </c>
      <c r="F63" s="251" t="str">
        <f>IF($B63=FALSE,"",Pressure_1_R1!Q58)</f>
        <v/>
      </c>
      <c r="G63" s="252" t="str">
        <f>IF($B63=FALSE,"",Pressure_1_R1!R58)</f>
        <v/>
      </c>
      <c r="H63" s="252" t="str">
        <f>IF($B63=FALSE,"",Pressure_1_R1!S58)</f>
        <v/>
      </c>
      <c r="I63" s="258" t="b">
        <f t="shared" si="31"/>
        <v>0</v>
      </c>
      <c r="J63" s="253" t="str">
        <f t="shared" si="32"/>
        <v/>
      </c>
      <c r="K63" s="254" t="str">
        <f t="shared" si="33"/>
        <v/>
      </c>
      <c r="L63" s="254" t="str">
        <f t="shared" si="34"/>
        <v/>
      </c>
      <c r="M63" s="244"/>
      <c r="N63" s="255" t="b">
        <f t="shared" si="9"/>
        <v>0</v>
      </c>
      <c r="O63" s="411" t="s">
        <v>517</v>
      </c>
      <c r="P63" s="415">
        <v>25</v>
      </c>
      <c r="Q63" s="412" t="str">
        <f t="shared" ca="1" si="35"/>
        <v/>
      </c>
      <c r="R63" s="255" t="str">
        <f t="shared" ca="1" si="36"/>
        <v/>
      </c>
      <c r="S63" s="255" t="str">
        <f t="shared" ca="1" si="37"/>
        <v/>
      </c>
      <c r="T63" s="416" t="str">
        <f t="shared" si="38"/>
        <v/>
      </c>
      <c r="U63" s="413" t="str">
        <f t="shared" si="42"/>
        <v/>
      </c>
      <c r="V63" s="413" t="str">
        <f t="shared" si="40"/>
        <v/>
      </c>
      <c r="W63" s="413" t="str">
        <f t="shared" si="41"/>
        <v/>
      </c>
      <c r="X63" s="417" t="str">
        <f t="shared" si="39"/>
        <v/>
      </c>
    </row>
    <row r="64" spans="2:24" s="241" customFormat="1" ht="15" customHeight="1">
      <c r="B64" s="249" t="b">
        <f>IF(Pressure_1_R1!A59="",FALSE,TRUE)</f>
        <v>0</v>
      </c>
      <c r="C64" s="250">
        <v>56</v>
      </c>
      <c r="D64" s="256" t="str">
        <f>IF($B64=FALSE,"",표준압력!G77)</f>
        <v/>
      </c>
      <c r="E64" s="251" t="str">
        <f>IF($B64=FALSE,"",표준압력!H77)</f>
        <v/>
      </c>
      <c r="F64" s="251" t="str">
        <f>IF($B64=FALSE,"",Pressure_1_R1!Q59)</f>
        <v/>
      </c>
      <c r="G64" s="252" t="str">
        <f>IF($B64=FALSE,"",Pressure_1_R1!R59)</f>
        <v/>
      </c>
      <c r="H64" s="252" t="str">
        <f>IF($B64=FALSE,"",Pressure_1_R1!S59)</f>
        <v/>
      </c>
      <c r="I64" s="258" t="b">
        <f t="shared" si="31"/>
        <v>0</v>
      </c>
      <c r="J64" s="253" t="str">
        <f t="shared" si="32"/>
        <v/>
      </c>
      <c r="K64" s="254" t="str">
        <f t="shared" si="33"/>
        <v/>
      </c>
      <c r="L64" s="254" t="str">
        <f t="shared" si="34"/>
        <v/>
      </c>
      <c r="M64" s="244"/>
      <c r="N64" s="255" t="b">
        <f t="shared" si="9"/>
        <v>0</v>
      </c>
      <c r="O64" s="411" t="s">
        <v>517</v>
      </c>
      <c r="P64" s="415">
        <v>26</v>
      </c>
      <c r="Q64" s="412" t="str">
        <f t="shared" ca="1" si="35"/>
        <v/>
      </c>
      <c r="R64" s="255" t="str">
        <f t="shared" ca="1" si="36"/>
        <v/>
      </c>
      <c r="S64" s="255" t="str">
        <f t="shared" ca="1" si="37"/>
        <v/>
      </c>
      <c r="T64" s="416" t="str">
        <f t="shared" si="38"/>
        <v/>
      </c>
      <c r="U64" s="413" t="str">
        <f t="shared" si="42"/>
        <v/>
      </c>
      <c r="V64" s="413" t="str">
        <f t="shared" si="40"/>
        <v/>
      </c>
      <c r="W64" s="413" t="str">
        <f t="shared" si="41"/>
        <v/>
      </c>
      <c r="X64" s="417" t="str">
        <f t="shared" si="39"/>
        <v/>
      </c>
    </row>
    <row r="65" spans="2:24" s="241" customFormat="1" ht="15" customHeight="1">
      <c r="B65" s="249" t="b">
        <f>IF(Pressure_1_R1!A60="",FALSE,TRUE)</f>
        <v>0</v>
      </c>
      <c r="C65" s="250">
        <v>57</v>
      </c>
      <c r="D65" s="256" t="str">
        <f>IF($B65=FALSE,"",표준압력!G78)</f>
        <v/>
      </c>
      <c r="E65" s="251" t="str">
        <f>IF($B65=FALSE,"",표준압력!H78)</f>
        <v/>
      </c>
      <c r="F65" s="251" t="str">
        <f>IF($B65=FALSE,"",Pressure_1_R1!Q60)</f>
        <v/>
      </c>
      <c r="G65" s="252" t="str">
        <f>IF($B65=FALSE,"",Pressure_1_R1!R60)</f>
        <v/>
      </c>
      <c r="H65" s="252" t="str">
        <f>IF($B65=FALSE,"",Pressure_1_R1!S60)</f>
        <v/>
      </c>
      <c r="I65" s="258" t="b">
        <f t="shared" si="31"/>
        <v>0</v>
      </c>
      <c r="J65" s="253" t="str">
        <f t="shared" si="32"/>
        <v/>
      </c>
      <c r="K65" s="254" t="str">
        <f t="shared" si="33"/>
        <v/>
      </c>
      <c r="L65" s="254" t="str">
        <f t="shared" si="34"/>
        <v/>
      </c>
      <c r="M65" s="244"/>
      <c r="N65" s="255" t="b">
        <f t="shared" si="9"/>
        <v>0</v>
      </c>
      <c r="O65" s="411" t="s">
        <v>517</v>
      </c>
      <c r="P65" s="415">
        <v>27</v>
      </c>
      <c r="Q65" s="412" t="str">
        <f t="shared" ca="1" si="35"/>
        <v/>
      </c>
      <c r="R65" s="255" t="str">
        <f t="shared" ca="1" si="36"/>
        <v/>
      </c>
      <c r="S65" s="255" t="str">
        <f t="shared" ca="1" si="37"/>
        <v/>
      </c>
      <c r="T65" s="416" t="str">
        <f t="shared" si="38"/>
        <v/>
      </c>
      <c r="U65" s="413" t="str">
        <f t="shared" si="42"/>
        <v/>
      </c>
      <c r="V65" s="413" t="str">
        <f t="shared" si="40"/>
        <v/>
      </c>
      <c r="W65" s="413" t="str">
        <f t="shared" si="41"/>
        <v/>
      </c>
      <c r="X65" s="417" t="str">
        <f t="shared" si="39"/>
        <v/>
      </c>
    </row>
    <row r="66" spans="2:24" s="241" customFormat="1" ht="15" customHeight="1">
      <c r="B66" s="249" t="b">
        <f>IF(Pressure_1_R1!A61="",FALSE,TRUE)</f>
        <v>0</v>
      </c>
      <c r="C66" s="250">
        <v>58</v>
      </c>
      <c r="D66" s="256" t="str">
        <f>IF($B66=FALSE,"",표준압력!G79)</f>
        <v/>
      </c>
      <c r="E66" s="251" t="str">
        <f>IF($B66=FALSE,"",표준압력!H79)</f>
        <v/>
      </c>
      <c r="F66" s="251" t="str">
        <f>IF($B66=FALSE,"",Pressure_1_R1!Q61)</f>
        <v/>
      </c>
      <c r="G66" s="252" t="str">
        <f>IF($B66=FALSE,"",Pressure_1_R1!R61)</f>
        <v/>
      </c>
      <c r="H66" s="252" t="str">
        <f>IF($B66=FALSE,"",Pressure_1_R1!S61)</f>
        <v/>
      </c>
      <c r="I66" s="258" t="b">
        <f t="shared" si="31"/>
        <v>0</v>
      </c>
      <c r="J66" s="253" t="str">
        <f t="shared" si="32"/>
        <v/>
      </c>
      <c r="K66" s="254" t="str">
        <f t="shared" si="33"/>
        <v/>
      </c>
      <c r="L66" s="254" t="str">
        <f t="shared" si="34"/>
        <v/>
      </c>
      <c r="M66" s="244"/>
      <c r="N66" s="255" t="b">
        <f t="shared" si="9"/>
        <v>0</v>
      </c>
      <c r="O66" s="411" t="s">
        <v>517</v>
      </c>
      <c r="P66" s="415">
        <v>28</v>
      </c>
      <c r="Q66" s="412" t="str">
        <f t="shared" ca="1" si="35"/>
        <v/>
      </c>
      <c r="R66" s="255" t="str">
        <f t="shared" ca="1" si="36"/>
        <v/>
      </c>
      <c r="S66" s="255" t="str">
        <f t="shared" ca="1" si="37"/>
        <v/>
      </c>
      <c r="T66" s="416" t="str">
        <f t="shared" si="38"/>
        <v/>
      </c>
      <c r="U66" s="413" t="str">
        <f t="shared" si="42"/>
        <v/>
      </c>
      <c r="V66" s="413" t="str">
        <f t="shared" si="40"/>
        <v/>
      </c>
      <c r="W66" s="413" t="str">
        <f t="shared" si="41"/>
        <v/>
      </c>
      <c r="X66" s="417" t="str">
        <f t="shared" si="39"/>
        <v/>
      </c>
    </row>
    <row r="67" spans="2:24" s="241" customFormat="1" ht="15" customHeight="1">
      <c r="B67" s="249" t="b">
        <f>IF(Pressure_1_R1!A62="",FALSE,TRUE)</f>
        <v>0</v>
      </c>
      <c r="C67" s="250">
        <v>59</v>
      </c>
      <c r="D67" s="256" t="str">
        <f>IF($B67=FALSE,"",표준압력!G80)</f>
        <v/>
      </c>
      <c r="E67" s="251" t="str">
        <f>IF($B67=FALSE,"",표준압력!H80)</f>
        <v/>
      </c>
      <c r="F67" s="251" t="str">
        <f>IF($B67=FALSE,"",Pressure_1_R1!Q62)</f>
        <v/>
      </c>
      <c r="G67" s="252" t="str">
        <f>IF($B67=FALSE,"",Pressure_1_R1!R62)</f>
        <v/>
      </c>
      <c r="H67" s="252" t="str">
        <f>IF($B67=FALSE,"",Pressure_1_R1!S62)</f>
        <v/>
      </c>
      <c r="I67" s="258" t="b">
        <f t="shared" si="31"/>
        <v>0</v>
      </c>
      <c r="J67" s="253" t="str">
        <f t="shared" si="32"/>
        <v/>
      </c>
      <c r="K67" s="254" t="str">
        <f t="shared" si="33"/>
        <v/>
      </c>
      <c r="L67" s="254" t="str">
        <f t="shared" si="34"/>
        <v/>
      </c>
      <c r="M67" s="244"/>
      <c r="N67" s="255" t="b">
        <f t="shared" si="9"/>
        <v>0</v>
      </c>
      <c r="O67" s="411" t="s">
        <v>517</v>
      </c>
      <c r="P67" s="415">
        <v>29</v>
      </c>
      <c r="Q67" s="412" t="str">
        <f t="shared" ca="1" si="35"/>
        <v/>
      </c>
      <c r="R67" s="255" t="str">
        <f t="shared" ca="1" si="36"/>
        <v/>
      </c>
      <c r="S67" s="255" t="str">
        <f t="shared" ca="1" si="37"/>
        <v/>
      </c>
      <c r="T67" s="416" t="str">
        <f t="shared" si="38"/>
        <v/>
      </c>
      <c r="U67" s="413" t="str">
        <f t="shared" si="42"/>
        <v/>
      </c>
      <c r="V67" s="413" t="str">
        <f t="shared" si="40"/>
        <v/>
      </c>
      <c r="W67" s="413" t="str">
        <f t="shared" si="41"/>
        <v/>
      </c>
      <c r="X67" s="417" t="str">
        <f t="shared" si="39"/>
        <v/>
      </c>
    </row>
    <row r="68" spans="2:24" s="241" customFormat="1" ht="15" customHeight="1">
      <c r="B68" s="249" t="b">
        <f>IF(Pressure_1_R1!A63="",FALSE,TRUE)</f>
        <v>0</v>
      </c>
      <c r="C68" s="250">
        <v>60</v>
      </c>
      <c r="D68" s="256" t="str">
        <f>IF($B68=FALSE,"",표준압력!G81)</f>
        <v/>
      </c>
      <c r="E68" s="251" t="str">
        <f>IF($B68=FALSE,"",표준압력!H81)</f>
        <v/>
      </c>
      <c r="F68" s="251" t="str">
        <f>IF($B68=FALSE,"",Pressure_1_R1!Q63)</f>
        <v/>
      </c>
      <c r="G68" s="252" t="str">
        <f>IF($B68=FALSE,"",Pressure_1_R1!R63)</f>
        <v/>
      </c>
      <c r="H68" s="252" t="str">
        <f>IF($B68=FALSE,"",Pressure_1_R1!S63)</f>
        <v/>
      </c>
      <c r="I68" s="258" t="b">
        <f t="shared" si="16"/>
        <v>0</v>
      </c>
      <c r="J68" s="253" t="str">
        <f t="shared" si="6"/>
        <v/>
      </c>
      <c r="K68" s="254" t="str">
        <f t="shared" si="7"/>
        <v/>
      </c>
      <c r="L68" s="254" t="str">
        <f t="shared" si="8"/>
        <v/>
      </c>
      <c r="M68" s="244"/>
      <c r="N68" s="255" t="b">
        <f t="shared" si="9"/>
        <v>0</v>
      </c>
      <c r="O68" s="411" t="s">
        <v>517</v>
      </c>
      <c r="P68" s="415">
        <v>30</v>
      </c>
      <c r="Q68" s="412" t="str">
        <f t="shared" ca="1" si="17"/>
        <v/>
      </c>
      <c r="R68" s="255" t="str">
        <f t="shared" ca="1" si="18"/>
        <v/>
      </c>
      <c r="S68" s="255" t="str">
        <f t="shared" ca="1" si="19"/>
        <v/>
      </c>
      <c r="T68" s="416" t="str">
        <f t="shared" si="20"/>
        <v/>
      </c>
      <c r="U68" s="413" t="str">
        <f t="shared" si="42"/>
        <v/>
      </c>
      <c r="V68" s="413" t="str">
        <f t="shared" si="40"/>
        <v/>
      </c>
      <c r="W68" s="413" t="str">
        <f>IF($N68=FALSE,"",S68-S$39)</f>
        <v/>
      </c>
      <c r="X68" s="417" t="str">
        <f t="shared" si="15"/>
        <v/>
      </c>
    </row>
    <row r="69" spans="2:24" ht="15" customHeight="1">
      <c r="B69" s="240"/>
      <c r="C69" s="240"/>
      <c r="D69" s="240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</row>
    <row r="70" spans="2:24" ht="15" customHeight="1">
      <c r="B70" s="246" t="s">
        <v>559</v>
      </c>
      <c r="C70" s="240"/>
      <c r="D70" s="240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</row>
    <row r="71" spans="2:24" ht="15" customHeight="1">
      <c r="B71" s="751" t="s">
        <v>560</v>
      </c>
      <c r="C71" s="785" t="s">
        <v>561</v>
      </c>
      <c r="D71" s="785" t="s">
        <v>562</v>
      </c>
      <c r="E71" s="759" t="s">
        <v>563</v>
      </c>
      <c r="F71" s="759" t="s">
        <v>564</v>
      </c>
      <c r="G71" s="742" t="s">
        <v>747</v>
      </c>
      <c r="H71" s="742"/>
      <c r="I71" s="742"/>
      <c r="J71" s="742"/>
      <c r="K71" s="759" t="s">
        <v>518</v>
      </c>
      <c r="L71" s="747" t="s">
        <v>749</v>
      </c>
      <c r="M71" s="778"/>
      <c r="N71" s="778"/>
      <c r="O71" s="778"/>
      <c r="P71" s="748"/>
      <c r="Q71" s="759" t="s">
        <v>519</v>
      </c>
      <c r="R71" s="789" t="s">
        <v>565</v>
      </c>
      <c r="S71" s="790"/>
      <c r="T71" s="790"/>
      <c r="U71" s="790"/>
      <c r="V71" s="791"/>
      <c r="W71" s="759" t="s">
        <v>566</v>
      </c>
    </row>
    <row r="72" spans="2:24" ht="15" customHeight="1">
      <c r="B72" s="772"/>
      <c r="C72" s="786"/>
      <c r="D72" s="786"/>
      <c r="E72" s="788"/>
      <c r="F72" s="788"/>
      <c r="G72" s="311" t="s">
        <v>72</v>
      </c>
      <c r="H72" s="311" t="s">
        <v>567</v>
      </c>
      <c r="I72" s="311" t="s">
        <v>568</v>
      </c>
      <c r="J72" s="311" t="s">
        <v>210</v>
      </c>
      <c r="K72" s="788"/>
      <c r="L72" s="759" t="s">
        <v>564</v>
      </c>
      <c r="M72" s="759" t="s">
        <v>569</v>
      </c>
      <c r="N72" s="759" t="s">
        <v>570</v>
      </c>
      <c r="O72" s="759" t="s">
        <v>568</v>
      </c>
      <c r="P72" s="759" t="s">
        <v>571</v>
      </c>
      <c r="Q72" s="788"/>
      <c r="R72" s="751" t="s">
        <v>572</v>
      </c>
      <c r="S72" s="751" t="s">
        <v>573</v>
      </c>
      <c r="T72" s="751" t="s">
        <v>574</v>
      </c>
      <c r="U72" s="751" t="s">
        <v>750</v>
      </c>
      <c r="V72" s="751" t="s">
        <v>205</v>
      </c>
      <c r="W72" s="772"/>
    </row>
    <row r="73" spans="2:24" ht="15" customHeight="1">
      <c r="B73" s="772"/>
      <c r="C73" s="787"/>
      <c r="D73" s="787"/>
      <c r="E73" s="760"/>
      <c r="F73" s="760"/>
      <c r="G73" s="311" t="s">
        <v>206</v>
      </c>
      <c r="H73" s="311" t="s">
        <v>575</v>
      </c>
      <c r="I73" s="311" t="s">
        <v>155</v>
      </c>
      <c r="J73" s="311" t="s">
        <v>211</v>
      </c>
      <c r="K73" s="760"/>
      <c r="L73" s="760"/>
      <c r="M73" s="760"/>
      <c r="N73" s="760"/>
      <c r="O73" s="760"/>
      <c r="P73" s="760"/>
      <c r="Q73" s="760"/>
      <c r="R73" s="752"/>
      <c r="S73" s="752"/>
      <c r="T73" s="752"/>
      <c r="U73" s="752"/>
      <c r="V73" s="752"/>
      <c r="W73" s="772"/>
    </row>
    <row r="74" spans="2:24" ht="15" customHeight="1">
      <c r="B74" s="772"/>
      <c r="C74" s="313">
        <f>D8</f>
        <v>0</v>
      </c>
      <c r="D74" s="313">
        <f>E8</f>
        <v>0</v>
      </c>
      <c r="E74" s="314">
        <f>D74</f>
        <v>0</v>
      </c>
      <c r="F74" s="314">
        <f>E74</f>
        <v>0</v>
      </c>
      <c r="G74" s="314">
        <f t="shared" ref="G74:Q74" si="43">F74</f>
        <v>0</v>
      </c>
      <c r="H74" s="314">
        <f t="shared" si="43"/>
        <v>0</v>
      </c>
      <c r="I74" s="314">
        <f t="shared" si="43"/>
        <v>0</v>
      </c>
      <c r="J74" s="314">
        <f t="shared" si="43"/>
        <v>0</v>
      </c>
      <c r="K74" s="314">
        <f t="shared" si="43"/>
        <v>0</v>
      </c>
      <c r="L74" s="314">
        <f t="shared" si="43"/>
        <v>0</v>
      </c>
      <c r="M74" s="314">
        <f t="shared" si="43"/>
        <v>0</v>
      </c>
      <c r="N74" s="314">
        <f t="shared" si="43"/>
        <v>0</v>
      </c>
      <c r="O74" s="314">
        <f t="shared" si="43"/>
        <v>0</v>
      </c>
      <c r="P74" s="314">
        <f t="shared" si="43"/>
        <v>0</v>
      </c>
      <c r="Q74" s="314">
        <f t="shared" si="43"/>
        <v>0</v>
      </c>
      <c r="R74" s="314">
        <f>Q74</f>
        <v>0</v>
      </c>
      <c r="S74" s="314">
        <f>V74</f>
        <v>0</v>
      </c>
      <c r="T74" s="314">
        <f>S74</f>
        <v>0</v>
      </c>
      <c r="U74" s="314"/>
      <c r="V74" s="314">
        <f>R74</f>
        <v>0</v>
      </c>
      <c r="W74" s="752"/>
    </row>
    <row r="75" spans="2:24" ht="15" customHeight="1">
      <c r="B75" s="258">
        <f t="shared" ref="B75:B88" si="44">C9</f>
        <v>1</v>
      </c>
      <c r="C75" s="258" t="str">
        <f t="shared" ref="C75:D88" si="45">IF($N9=FALSE,"",D9)</f>
        <v/>
      </c>
      <c r="D75" s="255" t="str">
        <f t="shared" si="45"/>
        <v/>
      </c>
      <c r="E75" s="255" t="str">
        <f>IF($N9=FALSE,"",표준압력!U22)</f>
        <v/>
      </c>
      <c r="F75" s="255" t="str">
        <f>IF($N9=FALSE,"",Pressure_1_R1!L4*C$3)</f>
        <v/>
      </c>
      <c r="G75" s="409" t="str">
        <f>IF($N9=FALSE,"",ROUND(AVERAGE(T9,T39),M$109))</f>
        <v/>
      </c>
      <c r="H75" s="255" t="str">
        <f t="shared" ref="H75:H88" si="46">IF($N9=FALSE,"",ROUND(D75,M$109)-G75)</f>
        <v/>
      </c>
      <c r="I75" s="409" t="str">
        <f>IF($N9=FALSE,"",((Q39-Q9)+(R39-R9)+(S39-S9))/3)</f>
        <v/>
      </c>
      <c r="J75" s="409" t="str">
        <f>IF($N9=FALSE,"",MAX(X9,X39))</f>
        <v/>
      </c>
      <c r="K75" s="255" t="str">
        <f t="shared" ref="K75:K88" si="47">IF($N9=FALSE,"",E75/2)</f>
        <v/>
      </c>
      <c r="L75" s="255" t="str">
        <f t="shared" ref="L75:L88" si="48">IF($N9=FALSE,"",F75/2/SQRT(3))</f>
        <v/>
      </c>
      <c r="M75" s="409" t="str">
        <f>IF($N9=FALSE,"",MAX(ABS(Q$39-Q$9),ABS(R$39-R$9),ABS(S$39-S$9))/2/SQRT(3))</f>
        <v/>
      </c>
      <c r="N75" s="254" t="str">
        <f t="shared" ref="N75:N88" si="49">IF($N9=FALSE,"",IF(J75=0,MAX(J$75:J$104),J75)/2/SQRT(3))</f>
        <v/>
      </c>
      <c r="O75" s="255" t="str">
        <f t="shared" ref="O75:O88" si="50">IF($N9=FALSE,"",I75/2/SQRT(3))</f>
        <v/>
      </c>
      <c r="P75" s="255" t="str">
        <f t="shared" ref="P75:P88" si="51">IF($N9=FALSE,"",SQRT(SUMSQ(L75:O75)))</f>
        <v/>
      </c>
      <c r="Q75" s="255" t="str">
        <f t="shared" ref="Q75:Q88" si="52">IF($N9=FALSE,"",SQRT(SUMSQ(K75,P75)))</f>
        <v/>
      </c>
      <c r="R75" s="255" t="str">
        <f t="shared" ref="R75:R88" si="53">IF($N9=FALSE,"",Q75*2)</f>
        <v/>
      </c>
      <c r="S75" s="243" t="str">
        <f>IF($N9=FALSE,"",Pressure_1_R1!G4*C75)</f>
        <v/>
      </c>
      <c r="T75" s="243" t="str">
        <f t="shared" ref="T75:T88" si="54">IF($N9=FALSE,"",MAX(R75:S75))</f>
        <v/>
      </c>
      <c r="U75" s="243" t="str">
        <f t="shared" ref="U75:U88" si="55">IF($N9=FALSE,"",IF(((T75-ROUND(T75,M$109))/T75*100)&gt;=5,TRUE,FALSE))</f>
        <v/>
      </c>
      <c r="V75" s="243" t="str">
        <f t="shared" ref="V75:V88" si="56">IF($N9=FALSE,"",IF(ROUND(T75,M$109)=0,ROUNDUP(T75,M$109),IF(U75=TRUE,ROUNDUP(T75,M$109),ROUND(T75,M$109))))</f>
        <v/>
      </c>
      <c r="W75" s="266" t="str">
        <f t="shared" ref="W75:W88" si="57">IF($N9=FALSE,"",IF(R75=T75,0,1))</f>
        <v/>
      </c>
    </row>
    <row r="76" spans="2:24" ht="15" customHeight="1">
      <c r="B76" s="258">
        <f t="shared" si="44"/>
        <v>2</v>
      </c>
      <c r="C76" s="258" t="str">
        <f t="shared" si="45"/>
        <v/>
      </c>
      <c r="D76" s="255" t="str">
        <f t="shared" si="45"/>
        <v/>
      </c>
      <c r="E76" s="255" t="str">
        <f>IF($N10=FALSE,"",표준압력!U23)</f>
        <v/>
      </c>
      <c r="F76" s="255" t="str">
        <f>IF($N10=FALSE,"",Pressure_1_R1!L5*C$3)</f>
        <v/>
      </c>
      <c r="G76" s="409" t="str">
        <f t="shared" ref="G76:G104" si="58">IF($N10=FALSE,"",ROUND(AVERAGE(T10,T40),M$109))</f>
        <v/>
      </c>
      <c r="H76" s="255" t="str">
        <f t="shared" si="46"/>
        <v/>
      </c>
      <c r="I76" s="409" t="str">
        <f t="shared" ref="I76:I104" si="59">IF($N10=FALSE,"",((Q40-Q10)+(R40-R10)+(S40-S10))/3)</f>
        <v/>
      </c>
      <c r="J76" s="409" t="str">
        <f t="shared" ref="J76:J104" si="60">IF($N10=FALSE,"",MAX(X10,X40))</f>
        <v/>
      </c>
      <c r="K76" s="255" t="str">
        <f t="shared" si="47"/>
        <v/>
      </c>
      <c r="L76" s="255" t="str">
        <f t="shared" si="48"/>
        <v/>
      </c>
      <c r="M76" s="409" t="str">
        <f t="shared" ref="M76:M88" si="61">IF($N10=FALSE,"",MAX(ABS(Q$24-Q$9),ABS(R$24-R$9),ABS(S$24-S$9))/2/SQRT(3))</f>
        <v/>
      </c>
      <c r="N76" s="254" t="str">
        <f t="shared" si="49"/>
        <v/>
      </c>
      <c r="O76" s="255" t="str">
        <f t="shared" si="50"/>
        <v/>
      </c>
      <c r="P76" s="255" t="str">
        <f t="shared" si="51"/>
        <v/>
      </c>
      <c r="Q76" s="255" t="str">
        <f t="shared" si="52"/>
        <v/>
      </c>
      <c r="R76" s="255" t="str">
        <f t="shared" si="53"/>
        <v/>
      </c>
      <c r="S76" s="243" t="str">
        <f>IF($N10=FALSE,"",Pressure_1_R1!G5*C76)</f>
        <v/>
      </c>
      <c r="T76" s="243" t="str">
        <f t="shared" si="54"/>
        <v/>
      </c>
      <c r="U76" s="243" t="str">
        <f t="shared" si="55"/>
        <v/>
      </c>
      <c r="V76" s="243" t="str">
        <f t="shared" si="56"/>
        <v/>
      </c>
      <c r="W76" s="266" t="str">
        <f t="shared" si="57"/>
        <v/>
      </c>
    </row>
    <row r="77" spans="2:24" ht="15" customHeight="1">
      <c r="B77" s="258">
        <f t="shared" si="44"/>
        <v>3</v>
      </c>
      <c r="C77" s="258" t="str">
        <f t="shared" si="45"/>
        <v/>
      </c>
      <c r="D77" s="255" t="str">
        <f t="shared" si="45"/>
        <v/>
      </c>
      <c r="E77" s="255" t="str">
        <f>IF($N11=FALSE,"",표준압력!U24)</f>
        <v/>
      </c>
      <c r="F77" s="255" t="str">
        <f>IF($N11=FALSE,"",Pressure_1_R1!L6*C$3)</f>
        <v/>
      </c>
      <c r="G77" s="409" t="str">
        <f t="shared" si="58"/>
        <v/>
      </c>
      <c r="H77" s="255" t="str">
        <f t="shared" si="46"/>
        <v/>
      </c>
      <c r="I77" s="409" t="str">
        <f t="shared" si="59"/>
        <v/>
      </c>
      <c r="J77" s="409" t="str">
        <f t="shared" si="60"/>
        <v/>
      </c>
      <c r="K77" s="255" t="str">
        <f t="shared" si="47"/>
        <v/>
      </c>
      <c r="L77" s="255" t="str">
        <f t="shared" si="48"/>
        <v/>
      </c>
      <c r="M77" s="409" t="str">
        <f t="shared" si="61"/>
        <v/>
      </c>
      <c r="N77" s="254" t="str">
        <f t="shared" si="49"/>
        <v/>
      </c>
      <c r="O77" s="255" t="str">
        <f t="shared" si="50"/>
        <v/>
      </c>
      <c r="P77" s="255" t="str">
        <f t="shared" si="51"/>
        <v/>
      </c>
      <c r="Q77" s="255" t="str">
        <f t="shared" si="52"/>
        <v/>
      </c>
      <c r="R77" s="255" t="str">
        <f t="shared" si="53"/>
        <v/>
      </c>
      <c r="S77" s="243" t="str">
        <f>IF($N11=FALSE,"",Pressure_1_R1!G6*C77)</f>
        <v/>
      </c>
      <c r="T77" s="243" t="str">
        <f t="shared" si="54"/>
        <v/>
      </c>
      <c r="U77" s="243" t="str">
        <f t="shared" si="55"/>
        <v/>
      </c>
      <c r="V77" s="243" t="str">
        <f t="shared" si="56"/>
        <v/>
      </c>
      <c r="W77" s="266" t="str">
        <f t="shared" si="57"/>
        <v/>
      </c>
    </row>
    <row r="78" spans="2:24" ht="15" customHeight="1">
      <c r="B78" s="258">
        <f t="shared" si="44"/>
        <v>4</v>
      </c>
      <c r="C78" s="258" t="str">
        <f t="shared" si="45"/>
        <v/>
      </c>
      <c r="D78" s="255" t="str">
        <f t="shared" si="45"/>
        <v/>
      </c>
      <c r="E78" s="255" t="str">
        <f>IF($N12=FALSE,"",표준압력!U25)</f>
        <v/>
      </c>
      <c r="F78" s="255" t="str">
        <f>IF($N12=FALSE,"",Pressure_1_R1!L7*C$3)</f>
        <v/>
      </c>
      <c r="G78" s="409" t="str">
        <f t="shared" si="58"/>
        <v/>
      </c>
      <c r="H78" s="255" t="str">
        <f t="shared" si="46"/>
        <v/>
      </c>
      <c r="I78" s="409" t="str">
        <f t="shared" si="59"/>
        <v/>
      </c>
      <c r="J78" s="409" t="str">
        <f t="shared" si="60"/>
        <v/>
      </c>
      <c r="K78" s="255" t="str">
        <f t="shared" si="47"/>
        <v/>
      </c>
      <c r="L78" s="255" t="str">
        <f t="shared" si="48"/>
        <v/>
      </c>
      <c r="M78" s="409" t="str">
        <f t="shared" si="61"/>
        <v/>
      </c>
      <c r="N78" s="254" t="str">
        <f t="shared" si="49"/>
        <v/>
      </c>
      <c r="O78" s="255" t="str">
        <f t="shared" si="50"/>
        <v/>
      </c>
      <c r="P78" s="255" t="str">
        <f t="shared" si="51"/>
        <v/>
      </c>
      <c r="Q78" s="255" t="str">
        <f t="shared" si="52"/>
        <v/>
      </c>
      <c r="R78" s="255" t="str">
        <f t="shared" si="53"/>
        <v/>
      </c>
      <c r="S78" s="243" t="str">
        <f>IF($N12=FALSE,"",Pressure_1_R1!G7*C78)</f>
        <v/>
      </c>
      <c r="T78" s="243" t="str">
        <f t="shared" si="54"/>
        <v/>
      </c>
      <c r="U78" s="243" t="str">
        <f t="shared" si="55"/>
        <v/>
      </c>
      <c r="V78" s="243" t="str">
        <f t="shared" si="56"/>
        <v/>
      </c>
      <c r="W78" s="266" t="str">
        <f t="shared" si="57"/>
        <v/>
      </c>
    </row>
    <row r="79" spans="2:24" ht="15" customHeight="1">
      <c r="B79" s="258">
        <f t="shared" si="44"/>
        <v>5</v>
      </c>
      <c r="C79" s="258" t="str">
        <f t="shared" si="45"/>
        <v/>
      </c>
      <c r="D79" s="255" t="str">
        <f t="shared" si="45"/>
        <v/>
      </c>
      <c r="E79" s="255" t="str">
        <f>IF($N13=FALSE,"",표준압력!U26)</f>
        <v/>
      </c>
      <c r="F79" s="255" t="str">
        <f>IF($N13=FALSE,"",Pressure_1_R1!L8*C$3)</f>
        <v/>
      </c>
      <c r="G79" s="409" t="str">
        <f t="shared" si="58"/>
        <v/>
      </c>
      <c r="H79" s="255" t="str">
        <f t="shared" si="46"/>
        <v/>
      </c>
      <c r="I79" s="409" t="str">
        <f t="shared" si="59"/>
        <v/>
      </c>
      <c r="J79" s="409" t="str">
        <f t="shared" si="60"/>
        <v/>
      </c>
      <c r="K79" s="255" t="str">
        <f t="shared" si="47"/>
        <v/>
      </c>
      <c r="L79" s="255" t="str">
        <f t="shared" si="48"/>
        <v/>
      </c>
      <c r="M79" s="409" t="str">
        <f t="shared" si="61"/>
        <v/>
      </c>
      <c r="N79" s="254" t="str">
        <f t="shared" si="49"/>
        <v/>
      </c>
      <c r="O79" s="255" t="str">
        <f t="shared" si="50"/>
        <v/>
      </c>
      <c r="P79" s="255" t="str">
        <f t="shared" si="51"/>
        <v/>
      </c>
      <c r="Q79" s="255" t="str">
        <f t="shared" si="52"/>
        <v/>
      </c>
      <c r="R79" s="255" t="str">
        <f t="shared" si="53"/>
        <v/>
      </c>
      <c r="S79" s="243" t="str">
        <f>IF($N13=FALSE,"",Pressure_1_R1!G8*C79)</f>
        <v/>
      </c>
      <c r="T79" s="243" t="str">
        <f t="shared" si="54"/>
        <v/>
      </c>
      <c r="U79" s="243" t="str">
        <f t="shared" si="55"/>
        <v/>
      </c>
      <c r="V79" s="243" t="str">
        <f t="shared" si="56"/>
        <v/>
      </c>
      <c r="W79" s="266" t="str">
        <f t="shared" si="57"/>
        <v/>
      </c>
    </row>
    <row r="80" spans="2:24" ht="15" customHeight="1">
      <c r="B80" s="258">
        <f t="shared" si="44"/>
        <v>6</v>
      </c>
      <c r="C80" s="258" t="str">
        <f t="shared" si="45"/>
        <v/>
      </c>
      <c r="D80" s="255" t="str">
        <f t="shared" si="45"/>
        <v/>
      </c>
      <c r="E80" s="255" t="str">
        <f>IF($N14=FALSE,"",표준압력!U27)</f>
        <v/>
      </c>
      <c r="F80" s="255" t="str">
        <f>IF($N14=FALSE,"",Pressure_1_R1!L9*C$3)</f>
        <v/>
      </c>
      <c r="G80" s="409" t="str">
        <f t="shared" si="58"/>
        <v/>
      </c>
      <c r="H80" s="255" t="str">
        <f t="shared" si="46"/>
        <v/>
      </c>
      <c r="I80" s="409" t="str">
        <f t="shared" si="59"/>
        <v/>
      </c>
      <c r="J80" s="409" t="str">
        <f t="shared" si="60"/>
        <v/>
      </c>
      <c r="K80" s="255" t="str">
        <f t="shared" si="47"/>
        <v/>
      </c>
      <c r="L80" s="255" t="str">
        <f t="shared" si="48"/>
        <v/>
      </c>
      <c r="M80" s="409" t="str">
        <f t="shared" si="61"/>
        <v/>
      </c>
      <c r="N80" s="254" t="str">
        <f t="shared" si="49"/>
        <v/>
      </c>
      <c r="O80" s="255" t="str">
        <f t="shared" si="50"/>
        <v/>
      </c>
      <c r="P80" s="255" t="str">
        <f t="shared" si="51"/>
        <v/>
      </c>
      <c r="Q80" s="255" t="str">
        <f t="shared" si="52"/>
        <v/>
      </c>
      <c r="R80" s="255" t="str">
        <f t="shared" si="53"/>
        <v/>
      </c>
      <c r="S80" s="243" t="str">
        <f>IF($N14=FALSE,"",Pressure_1_R1!G9*C80)</f>
        <v/>
      </c>
      <c r="T80" s="243" t="str">
        <f t="shared" si="54"/>
        <v/>
      </c>
      <c r="U80" s="243" t="str">
        <f t="shared" si="55"/>
        <v/>
      </c>
      <c r="V80" s="243" t="str">
        <f t="shared" si="56"/>
        <v/>
      </c>
      <c r="W80" s="266" t="str">
        <f t="shared" si="57"/>
        <v/>
      </c>
    </row>
    <row r="81" spans="2:23" ht="15" customHeight="1">
      <c r="B81" s="258">
        <f t="shared" si="44"/>
        <v>7</v>
      </c>
      <c r="C81" s="258" t="str">
        <f t="shared" si="45"/>
        <v/>
      </c>
      <c r="D81" s="255" t="str">
        <f t="shared" si="45"/>
        <v/>
      </c>
      <c r="E81" s="255" t="str">
        <f>IF($N15=FALSE,"",표준압력!U28)</f>
        <v/>
      </c>
      <c r="F81" s="255" t="str">
        <f>IF($N15=FALSE,"",Pressure_1_R1!L10*C$3)</f>
        <v/>
      </c>
      <c r="G81" s="409" t="str">
        <f t="shared" si="58"/>
        <v/>
      </c>
      <c r="H81" s="255" t="str">
        <f t="shared" si="46"/>
        <v/>
      </c>
      <c r="I81" s="409" t="str">
        <f t="shared" si="59"/>
        <v/>
      </c>
      <c r="J81" s="409" t="str">
        <f t="shared" si="60"/>
        <v/>
      </c>
      <c r="K81" s="255" t="str">
        <f t="shared" si="47"/>
        <v/>
      </c>
      <c r="L81" s="255" t="str">
        <f t="shared" si="48"/>
        <v/>
      </c>
      <c r="M81" s="409" t="str">
        <f t="shared" si="61"/>
        <v/>
      </c>
      <c r="N81" s="254" t="str">
        <f t="shared" si="49"/>
        <v/>
      </c>
      <c r="O81" s="255" t="str">
        <f t="shared" si="50"/>
        <v/>
      </c>
      <c r="P81" s="255" t="str">
        <f t="shared" si="51"/>
        <v/>
      </c>
      <c r="Q81" s="255" t="str">
        <f t="shared" si="52"/>
        <v/>
      </c>
      <c r="R81" s="255" t="str">
        <f t="shared" si="53"/>
        <v/>
      </c>
      <c r="S81" s="243" t="str">
        <f>IF($N15=FALSE,"",Pressure_1_R1!G10*C81)</f>
        <v/>
      </c>
      <c r="T81" s="243" t="str">
        <f t="shared" si="54"/>
        <v/>
      </c>
      <c r="U81" s="243" t="str">
        <f t="shared" si="55"/>
        <v/>
      </c>
      <c r="V81" s="243" t="str">
        <f t="shared" si="56"/>
        <v/>
      </c>
      <c r="W81" s="266" t="str">
        <f t="shared" si="57"/>
        <v/>
      </c>
    </row>
    <row r="82" spans="2:23" ht="15" customHeight="1">
      <c r="B82" s="258">
        <f t="shared" si="44"/>
        <v>8</v>
      </c>
      <c r="C82" s="258" t="str">
        <f t="shared" si="45"/>
        <v/>
      </c>
      <c r="D82" s="255" t="str">
        <f t="shared" si="45"/>
        <v/>
      </c>
      <c r="E82" s="255" t="str">
        <f>IF($N16=FALSE,"",표준압력!U29)</f>
        <v/>
      </c>
      <c r="F82" s="255" t="str">
        <f>IF($N16=FALSE,"",Pressure_1_R1!L11*C$3)</f>
        <v/>
      </c>
      <c r="G82" s="409" t="str">
        <f t="shared" si="58"/>
        <v/>
      </c>
      <c r="H82" s="255" t="str">
        <f t="shared" si="46"/>
        <v/>
      </c>
      <c r="I82" s="409" t="str">
        <f t="shared" si="59"/>
        <v/>
      </c>
      <c r="J82" s="409" t="str">
        <f t="shared" si="60"/>
        <v/>
      </c>
      <c r="K82" s="255" t="str">
        <f t="shared" si="47"/>
        <v/>
      </c>
      <c r="L82" s="255" t="str">
        <f t="shared" si="48"/>
        <v/>
      </c>
      <c r="M82" s="409" t="str">
        <f t="shared" si="61"/>
        <v/>
      </c>
      <c r="N82" s="254" t="str">
        <f t="shared" si="49"/>
        <v/>
      </c>
      <c r="O82" s="255" t="str">
        <f t="shared" si="50"/>
        <v/>
      </c>
      <c r="P82" s="255" t="str">
        <f t="shared" si="51"/>
        <v/>
      </c>
      <c r="Q82" s="255" t="str">
        <f t="shared" si="52"/>
        <v/>
      </c>
      <c r="R82" s="255" t="str">
        <f t="shared" si="53"/>
        <v/>
      </c>
      <c r="S82" s="243" t="str">
        <f>IF($N16=FALSE,"",Pressure_1_R1!G11*C82)</f>
        <v/>
      </c>
      <c r="T82" s="243" t="str">
        <f t="shared" si="54"/>
        <v/>
      </c>
      <c r="U82" s="243" t="str">
        <f t="shared" si="55"/>
        <v/>
      </c>
      <c r="V82" s="243" t="str">
        <f t="shared" si="56"/>
        <v/>
      </c>
      <c r="W82" s="266" t="str">
        <f t="shared" si="57"/>
        <v/>
      </c>
    </row>
    <row r="83" spans="2:23" ht="15" customHeight="1">
      <c r="B83" s="258">
        <f t="shared" si="44"/>
        <v>9</v>
      </c>
      <c r="C83" s="258" t="str">
        <f t="shared" si="45"/>
        <v/>
      </c>
      <c r="D83" s="255" t="str">
        <f t="shared" si="45"/>
        <v/>
      </c>
      <c r="E83" s="255" t="str">
        <f>IF($N17=FALSE,"",표준압력!U30)</f>
        <v/>
      </c>
      <c r="F83" s="255" t="str">
        <f>IF($N17=FALSE,"",Pressure_1_R1!L12*C$3)</f>
        <v/>
      </c>
      <c r="G83" s="409" t="str">
        <f t="shared" si="58"/>
        <v/>
      </c>
      <c r="H83" s="255" t="str">
        <f t="shared" si="46"/>
        <v/>
      </c>
      <c r="I83" s="409" t="str">
        <f t="shared" si="59"/>
        <v/>
      </c>
      <c r="J83" s="409" t="str">
        <f t="shared" si="60"/>
        <v/>
      </c>
      <c r="K83" s="255" t="str">
        <f t="shared" si="47"/>
        <v/>
      </c>
      <c r="L83" s="255" t="str">
        <f t="shared" si="48"/>
        <v/>
      </c>
      <c r="M83" s="409" t="str">
        <f t="shared" si="61"/>
        <v/>
      </c>
      <c r="N83" s="254" t="str">
        <f t="shared" si="49"/>
        <v/>
      </c>
      <c r="O83" s="255" t="str">
        <f t="shared" si="50"/>
        <v/>
      </c>
      <c r="P83" s="255" t="str">
        <f t="shared" si="51"/>
        <v/>
      </c>
      <c r="Q83" s="255" t="str">
        <f t="shared" si="52"/>
        <v/>
      </c>
      <c r="R83" s="255" t="str">
        <f t="shared" si="53"/>
        <v/>
      </c>
      <c r="S83" s="243" t="str">
        <f>IF($N17=FALSE,"",Pressure_1_R1!G12*C83)</f>
        <v/>
      </c>
      <c r="T83" s="243" t="str">
        <f t="shared" si="54"/>
        <v/>
      </c>
      <c r="U83" s="243" t="str">
        <f t="shared" si="55"/>
        <v/>
      </c>
      <c r="V83" s="243" t="str">
        <f t="shared" si="56"/>
        <v/>
      </c>
      <c r="W83" s="266" t="str">
        <f t="shared" si="57"/>
        <v/>
      </c>
    </row>
    <row r="84" spans="2:23" ht="15" customHeight="1">
      <c r="B84" s="258">
        <f t="shared" si="44"/>
        <v>10</v>
      </c>
      <c r="C84" s="258" t="str">
        <f t="shared" si="45"/>
        <v/>
      </c>
      <c r="D84" s="255" t="str">
        <f t="shared" si="45"/>
        <v/>
      </c>
      <c r="E84" s="255" t="str">
        <f>IF($N18=FALSE,"",표준압력!U31)</f>
        <v/>
      </c>
      <c r="F84" s="255" t="str">
        <f>IF($N18=FALSE,"",Pressure_1_R1!L13*C$3)</f>
        <v/>
      </c>
      <c r="G84" s="409" t="str">
        <f t="shared" si="58"/>
        <v/>
      </c>
      <c r="H84" s="255" t="str">
        <f t="shared" si="46"/>
        <v/>
      </c>
      <c r="I84" s="409" t="str">
        <f t="shared" si="59"/>
        <v/>
      </c>
      <c r="J84" s="409" t="str">
        <f t="shared" si="60"/>
        <v/>
      </c>
      <c r="K84" s="255" t="str">
        <f t="shared" si="47"/>
        <v/>
      </c>
      <c r="L84" s="255" t="str">
        <f t="shared" si="48"/>
        <v/>
      </c>
      <c r="M84" s="409" t="str">
        <f t="shared" si="61"/>
        <v/>
      </c>
      <c r="N84" s="254" t="str">
        <f t="shared" si="49"/>
        <v/>
      </c>
      <c r="O84" s="255" t="str">
        <f t="shared" si="50"/>
        <v/>
      </c>
      <c r="P84" s="255" t="str">
        <f t="shared" si="51"/>
        <v/>
      </c>
      <c r="Q84" s="255" t="str">
        <f t="shared" si="52"/>
        <v/>
      </c>
      <c r="R84" s="255" t="str">
        <f t="shared" si="53"/>
        <v/>
      </c>
      <c r="S84" s="243" t="str">
        <f>IF($N18=FALSE,"",Pressure_1_R1!G13*C84)</f>
        <v/>
      </c>
      <c r="T84" s="243" t="str">
        <f t="shared" si="54"/>
        <v/>
      </c>
      <c r="U84" s="243" t="str">
        <f t="shared" si="55"/>
        <v/>
      </c>
      <c r="V84" s="243" t="str">
        <f t="shared" si="56"/>
        <v/>
      </c>
      <c r="W84" s="266" t="str">
        <f t="shared" si="57"/>
        <v/>
      </c>
    </row>
    <row r="85" spans="2:23" ht="15" customHeight="1">
      <c r="B85" s="258">
        <f t="shared" si="44"/>
        <v>11</v>
      </c>
      <c r="C85" s="258" t="str">
        <f t="shared" si="45"/>
        <v/>
      </c>
      <c r="D85" s="255" t="str">
        <f t="shared" si="45"/>
        <v/>
      </c>
      <c r="E85" s="255" t="str">
        <f>IF($N19=FALSE,"",표준압력!U32)</f>
        <v/>
      </c>
      <c r="F85" s="255" t="str">
        <f>IF($N19=FALSE,"",Pressure_1_R1!L14*C$3)</f>
        <v/>
      </c>
      <c r="G85" s="409" t="str">
        <f t="shared" si="58"/>
        <v/>
      </c>
      <c r="H85" s="255" t="str">
        <f t="shared" si="46"/>
        <v/>
      </c>
      <c r="I85" s="409" t="str">
        <f t="shared" si="59"/>
        <v/>
      </c>
      <c r="J85" s="409" t="str">
        <f t="shared" si="60"/>
        <v/>
      </c>
      <c r="K85" s="255" t="str">
        <f t="shared" si="47"/>
        <v/>
      </c>
      <c r="L85" s="255" t="str">
        <f t="shared" si="48"/>
        <v/>
      </c>
      <c r="M85" s="409" t="str">
        <f t="shared" si="61"/>
        <v/>
      </c>
      <c r="N85" s="254" t="str">
        <f t="shared" si="49"/>
        <v/>
      </c>
      <c r="O85" s="255" t="str">
        <f t="shared" si="50"/>
        <v/>
      </c>
      <c r="P85" s="255" t="str">
        <f t="shared" si="51"/>
        <v/>
      </c>
      <c r="Q85" s="255" t="str">
        <f t="shared" si="52"/>
        <v/>
      </c>
      <c r="R85" s="255" t="str">
        <f t="shared" si="53"/>
        <v/>
      </c>
      <c r="S85" s="243" t="str">
        <f>IF($N19=FALSE,"",Pressure_1_R1!G14*C85)</f>
        <v/>
      </c>
      <c r="T85" s="243" t="str">
        <f t="shared" si="54"/>
        <v/>
      </c>
      <c r="U85" s="243" t="str">
        <f t="shared" si="55"/>
        <v/>
      </c>
      <c r="V85" s="243" t="str">
        <f t="shared" si="56"/>
        <v/>
      </c>
      <c r="W85" s="266" t="str">
        <f t="shared" si="57"/>
        <v/>
      </c>
    </row>
    <row r="86" spans="2:23" ht="15" customHeight="1">
      <c r="B86" s="258">
        <f t="shared" si="44"/>
        <v>12</v>
      </c>
      <c r="C86" s="258" t="str">
        <f t="shared" si="45"/>
        <v/>
      </c>
      <c r="D86" s="255" t="str">
        <f t="shared" si="45"/>
        <v/>
      </c>
      <c r="E86" s="255" t="str">
        <f>IF($N20=FALSE,"",표준압력!U33)</f>
        <v/>
      </c>
      <c r="F86" s="255" t="str">
        <f>IF($N20=FALSE,"",Pressure_1_R1!L15*C$3)</f>
        <v/>
      </c>
      <c r="G86" s="409" t="str">
        <f t="shared" si="58"/>
        <v/>
      </c>
      <c r="H86" s="255" t="str">
        <f t="shared" si="46"/>
        <v/>
      </c>
      <c r="I86" s="409" t="str">
        <f t="shared" si="59"/>
        <v/>
      </c>
      <c r="J86" s="409" t="str">
        <f t="shared" si="60"/>
        <v/>
      </c>
      <c r="K86" s="255" t="str">
        <f t="shared" si="47"/>
        <v/>
      </c>
      <c r="L86" s="255" t="str">
        <f t="shared" si="48"/>
        <v/>
      </c>
      <c r="M86" s="409" t="str">
        <f t="shared" si="61"/>
        <v/>
      </c>
      <c r="N86" s="254" t="str">
        <f t="shared" si="49"/>
        <v/>
      </c>
      <c r="O86" s="255" t="str">
        <f t="shared" si="50"/>
        <v/>
      </c>
      <c r="P86" s="255" t="str">
        <f t="shared" si="51"/>
        <v/>
      </c>
      <c r="Q86" s="255" t="str">
        <f t="shared" si="52"/>
        <v/>
      </c>
      <c r="R86" s="255" t="str">
        <f t="shared" si="53"/>
        <v/>
      </c>
      <c r="S86" s="243" t="str">
        <f>IF($N20=FALSE,"",Pressure_1_R1!G15*C86)</f>
        <v/>
      </c>
      <c r="T86" s="243" t="str">
        <f t="shared" si="54"/>
        <v/>
      </c>
      <c r="U86" s="243" t="str">
        <f t="shared" si="55"/>
        <v/>
      </c>
      <c r="V86" s="243" t="str">
        <f t="shared" si="56"/>
        <v/>
      </c>
      <c r="W86" s="266" t="str">
        <f t="shared" si="57"/>
        <v/>
      </c>
    </row>
    <row r="87" spans="2:23" ht="15" customHeight="1">
      <c r="B87" s="258">
        <f t="shared" si="44"/>
        <v>13</v>
      </c>
      <c r="C87" s="258" t="str">
        <f t="shared" si="45"/>
        <v/>
      </c>
      <c r="D87" s="255" t="str">
        <f t="shared" si="45"/>
        <v/>
      </c>
      <c r="E87" s="255" t="str">
        <f>IF($N21=FALSE,"",표준압력!U34)</f>
        <v/>
      </c>
      <c r="F87" s="255" t="str">
        <f>IF($N21=FALSE,"",Pressure_1_R1!L16*C$3)</f>
        <v/>
      </c>
      <c r="G87" s="409" t="str">
        <f t="shared" si="58"/>
        <v/>
      </c>
      <c r="H87" s="255" t="str">
        <f t="shared" si="46"/>
        <v/>
      </c>
      <c r="I87" s="409" t="str">
        <f t="shared" si="59"/>
        <v/>
      </c>
      <c r="J87" s="409" t="str">
        <f t="shared" si="60"/>
        <v/>
      </c>
      <c r="K87" s="255" t="str">
        <f t="shared" si="47"/>
        <v/>
      </c>
      <c r="L87" s="255" t="str">
        <f t="shared" si="48"/>
        <v/>
      </c>
      <c r="M87" s="409" t="str">
        <f t="shared" si="61"/>
        <v/>
      </c>
      <c r="N87" s="254" t="str">
        <f t="shared" si="49"/>
        <v/>
      </c>
      <c r="O87" s="255" t="str">
        <f t="shared" si="50"/>
        <v/>
      </c>
      <c r="P87" s="255" t="str">
        <f t="shared" si="51"/>
        <v/>
      </c>
      <c r="Q87" s="255" t="str">
        <f t="shared" si="52"/>
        <v/>
      </c>
      <c r="R87" s="255" t="str">
        <f t="shared" si="53"/>
        <v/>
      </c>
      <c r="S87" s="243" t="str">
        <f>IF($N21=FALSE,"",Pressure_1_R1!G16*C87)</f>
        <v/>
      </c>
      <c r="T87" s="243" t="str">
        <f t="shared" si="54"/>
        <v/>
      </c>
      <c r="U87" s="243" t="str">
        <f t="shared" si="55"/>
        <v/>
      </c>
      <c r="V87" s="243" t="str">
        <f t="shared" si="56"/>
        <v/>
      </c>
      <c r="W87" s="266" t="str">
        <f t="shared" si="57"/>
        <v/>
      </c>
    </row>
    <row r="88" spans="2:23" ht="15" customHeight="1">
      <c r="B88" s="258">
        <f t="shared" si="44"/>
        <v>14</v>
      </c>
      <c r="C88" s="258" t="str">
        <f t="shared" si="45"/>
        <v/>
      </c>
      <c r="D88" s="255" t="str">
        <f t="shared" si="45"/>
        <v/>
      </c>
      <c r="E88" s="255" t="str">
        <f>IF($N22=FALSE,"",표준압력!U35)</f>
        <v/>
      </c>
      <c r="F88" s="255" t="str">
        <f>IF($N22=FALSE,"",Pressure_1_R1!L17*C$3)</f>
        <v/>
      </c>
      <c r="G88" s="409" t="str">
        <f t="shared" si="58"/>
        <v/>
      </c>
      <c r="H88" s="255" t="str">
        <f t="shared" si="46"/>
        <v/>
      </c>
      <c r="I88" s="409" t="str">
        <f t="shared" si="59"/>
        <v/>
      </c>
      <c r="J88" s="409" t="str">
        <f t="shared" si="60"/>
        <v/>
      </c>
      <c r="K88" s="255" t="str">
        <f t="shared" si="47"/>
        <v/>
      </c>
      <c r="L88" s="255" t="str">
        <f t="shared" si="48"/>
        <v/>
      </c>
      <c r="M88" s="409" t="str">
        <f t="shared" si="61"/>
        <v/>
      </c>
      <c r="N88" s="254" t="str">
        <f t="shared" si="49"/>
        <v/>
      </c>
      <c r="O88" s="255" t="str">
        <f t="shared" si="50"/>
        <v/>
      </c>
      <c r="P88" s="255" t="str">
        <f t="shared" si="51"/>
        <v/>
      </c>
      <c r="Q88" s="255" t="str">
        <f t="shared" si="52"/>
        <v/>
      </c>
      <c r="R88" s="255" t="str">
        <f t="shared" si="53"/>
        <v/>
      </c>
      <c r="S88" s="243" t="str">
        <f>IF($N22=FALSE,"",Pressure_1_R1!G17*C88)</f>
        <v/>
      </c>
      <c r="T88" s="243" t="str">
        <f t="shared" si="54"/>
        <v/>
      </c>
      <c r="U88" s="243" t="str">
        <f t="shared" si="55"/>
        <v/>
      </c>
      <c r="V88" s="243" t="str">
        <f t="shared" si="56"/>
        <v/>
      </c>
      <c r="W88" s="266" t="str">
        <f t="shared" si="57"/>
        <v/>
      </c>
    </row>
    <row r="89" spans="2:23" ht="15" customHeight="1">
      <c r="B89" s="258">
        <f t="shared" ref="B89:B104" si="62">C23</f>
        <v>15</v>
      </c>
      <c r="C89" s="258" t="str">
        <f t="shared" ref="C89:D89" si="63">IF($N23=FALSE,"",D23)</f>
        <v/>
      </c>
      <c r="D89" s="255" t="str">
        <f t="shared" si="63"/>
        <v/>
      </c>
      <c r="E89" s="255" t="str">
        <f>IF($N23=FALSE,"",표준압력!U36)</f>
        <v/>
      </c>
      <c r="F89" s="255" t="str">
        <f>IF($N23=FALSE,"",Pressure_1_R1!L18*C$3)</f>
        <v/>
      </c>
      <c r="G89" s="409" t="str">
        <f t="shared" si="58"/>
        <v/>
      </c>
      <c r="H89" s="255" t="str">
        <f t="shared" ref="H89:H104" si="64">IF($N23=FALSE,"",ROUND(D89,M$109)-G89)</f>
        <v/>
      </c>
      <c r="I89" s="409" t="str">
        <f t="shared" si="59"/>
        <v/>
      </c>
      <c r="J89" s="409" t="str">
        <f t="shared" si="60"/>
        <v/>
      </c>
      <c r="K89" s="255" t="str">
        <f t="shared" ref="K89:K104" si="65">IF($N23=FALSE,"",E89/2)</f>
        <v/>
      </c>
      <c r="L89" s="255" t="str">
        <f t="shared" ref="L89:L104" si="66">IF($N23=FALSE,"",F89/2/SQRT(3))</f>
        <v/>
      </c>
      <c r="M89" s="409" t="str">
        <f t="shared" ref="M89:M104" si="67">IF($N23=FALSE,"",MAX(ABS(Q$24-Q$9),ABS(R$24-R$9),ABS(S$24-S$9))/2/SQRT(3))</f>
        <v/>
      </c>
      <c r="N89" s="254" t="str">
        <f t="shared" ref="N89:N104" si="68">IF($N23=FALSE,"",IF(J89=0,MAX(J$75:J$104),J89)/2/SQRT(3))</f>
        <v/>
      </c>
      <c r="O89" s="255" t="str">
        <f t="shared" ref="O89:O104" si="69">IF($N23=FALSE,"",I89/2/SQRT(3))</f>
        <v/>
      </c>
      <c r="P89" s="255" t="str">
        <f t="shared" ref="P89:P104" si="70">IF($N23=FALSE,"",SQRT(SUMSQ(L89:O89)))</f>
        <v/>
      </c>
      <c r="Q89" s="255" t="str">
        <f t="shared" ref="Q89:Q104" si="71">IF($N23=FALSE,"",SQRT(SUMSQ(K89,P89)))</f>
        <v/>
      </c>
      <c r="R89" s="255" t="str">
        <f t="shared" ref="R89:R104" si="72">IF($N23=FALSE,"",Q89*2)</f>
        <v/>
      </c>
      <c r="S89" s="243" t="str">
        <f>IF($N23=FALSE,"",Pressure_1_R1!G18*C89)</f>
        <v/>
      </c>
      <c r="T89" s="243" t="str">
        <f t="shared" ref="T89:T104" si="73">IF($N23=FALSE,"",MAX(R89:S89))</f>
        <v/>
      </c>
      <c r="U89" s="243" t="str">
        <f t="shared" ref="U89:U104" si="74">IF($N23=FALSE,"",IF(((T89-ROUND(T89,M$109))/T89*100)&gt;=5,TRUE,FALSE))</f>
        <v/>
      </c>
      <c r="V89" s="243" t="str">
        <f t="shared" ref="V89:V104" si="75">IF($N23=FALSE,"",IF(ROUND(T89,M$109)=0,ROUNDUP(T89,M$109),IF(U89=TRUE,ROUNDUP(T89,M$109),ROUND(T89,M$109))))</f>
        <v/>
      </c>
      <c r="W89" s="266" t="str">
        <f t="shared" ref="W89:W104" si="76">IF($N23=FALSE,"",IF(R89=T89,0,1))</f>
        <v/>
      </c>
    </row>
    <row r="90" spans="2:23" ht="15" customHeight="1">
      <c r="B90" s="258">
        <f t="shared" si="62"/>
        <v>16</v>
      </c>
      <c r="C90" s="258" t="str">
        <f t="shared" ref="C90:D90" si="77">IF($N24=FALSE,"",D24)</f>
        <v/>
      </c>
      <c r="D90" s="255" t="str">
        <f t="shared" si="77"/>
        <v/>
      </c>
      <c r="E90" s="255" t="str">
        <f>IF($N24=FALSE,"",표준압력!U37)</f>
        <v/>
      </c>
      <c r="F90" s="255" t="str">
        <f>IF($N24=FALSE,"",Pressure_1_R1!L19*C$3)</f>
        <v/>
      </c>
      <c r="G90" s="409" t="str">
        <f t="shared" si="58"/>
        <v/>
      </c>
      <c r="H90" s="255" t="str">
        <f t="shared" si="64"/>
        <v/>
      </c>
      <c r="I90" s="409" t="str">
        <f t="shared" si="59"/>
        <v/>
      </c>
      <c r="J90" s="409" t="str">
        <f t="shared" si="60"/>
        <v/>
      </c>
      <c r="K90" s="255" t="str">
        <f t="shared" si="65"/>
        <v/>
      </c>
      <c r="L90" s="255" t="str">
        <f t="shared" si="66"/>
        <v/>
      </c>
      <c r="M90" s="409" t="str">
        <f t="shared" si="67"/>
        <v/>
      </c>
      <c r="N90" s="254" t="str">
        <f t="shared" si="68"/>
        <v/>
      </c>
      <c r="O90" s="255" t="str">
        <f t="shared" si="69"/>
        <v/>
      </c>
      <c r="P90" s="255" t="str">
        <f t="shared" si="70"/>
        <v/>
      </c>
      <c r="Q90" s="255" t="str">
        <f t="shared" si="71"/>
        <v/>
      </c>
      <c r="R90" s="255" t="str">
        <f t="shared" si="72"/>
        <v/>
      </c>
      <c r="S90" s="243" t="str">
        <f>IF($N24=FALSE,"",Pressure_1_R1!G19*C90)</f>
        <v/>
      </c>
      <c r="T90" s="243" t="str">
        <f t="shared" si="73"/>
        <v/>
      </c>
      <c r="U90" s="243" t="str">
        <f t="shared" si="74"/>
        <v/>
      </c>
      <c r="V90" s="243" t="str">
        <f t="shared" si="75"/>
        <v/>
      </c>
      <c r="W90" s="266" t="str">
        <f t="shared" si="76"/>
        <v/>
      </c>
    </row>
    <row r="91" spans="2:23" ht="15" customHeight="1">
      <c r="B91" s="258">
        <f t="shared" si="62"/>
        <v>17</v>
      </c>
      <c r="C91" s="258" t="str">
        <f t="shared" ref="C91:D91" si="78">IF($N25=FALSE,"",D25)</f>
        <v/>
      </c>
      <c r="D91" s="255" t="str">
        <f t="shared" si="78"/>
        <v/>
      </c>
      <c r="E91" s="255" t="str">
        <f>IF($N25=FALSE,"",표준압력!U38)</f>
        <v/>
      </c>
      <c r="F91" s="255" t="str">
        <f>IF($N25=FALSE,"",Pressure_1_R1!L20*C$3)</f>
        <v/>
      </c>
      <c r="G91" s="409" t="str">
        <f t="shared" si="58"/>
        <v/>
      </c>
      <c r="H91" s="255" t="str">
        <f t="shared" si="64"/>
        <v/>
      </c>
      <c r="I91" s="409" t="str">
        <f t="shared" si="59"/>
        <v/>
      </c>
      <c r="J91" s="409" t="str">
        <f t="shared" si="60"/>
        <v/>
      </c>
      <c r="K91" s="255" t="str">
        <f t="shared" si="65"/>
        <v/>
      </c>
      <c r="L91" s="255" t="str">
        <f t="shared" si="66"/>
        <v/>
      </c>
      <c r="M91" s="409" t="str">
        <f t="shared" si="67"/>
        <v/>
      </c>
      <c r="N91" s="254" t="str">
        <f t="shared" si="68"/>
        <v/>
      </c>
      <c r="O91" s="255" t="str">
        <f t="shared" si="69"/>
        <v/>
      </c>
      <c r="P91" s="255" t="str">
        <f t="shared" si="70"/>
        <v/>
      </c>
      <c r="Q91" s="255" t="str">
        <f t="shared" si="71"/>
        <v/>
      </c>
      <c r="R91" s="255" t="str">
        <f t="shared" si="72"/>
        <v/>
      </c>
      <c r="S91" s="243" t="str">
        <f>IF($N25=FALSE,"",Pressure_1_R1!G20*C91)</f>
        <v/>
      </c>
      <c r="T91" s="243" t="str">
        <f t="shared" si="73"/>
        <v/>
      </c>
      <c r="U91" s="243" t="str">
        <f t="shared" si="74"/>
        <v/>
      </c>
      <c r="V91" s="243" t="str">
        <f t="shared" si="75"/>
        <v/>
      </c>
      <c r="W91" s="266" t="str">
        <f t="shared" si="76"/>
        <v/>
      </c>
    </row>
    <row r="92" spans="2:23" ht="15" customHeight="1">
      <c r="B92" s="258">
        <f t="shared" si="62"/>
        <v>18</v>
      </c>
      <c r="C92" s="258" t="str">
        <f t="shared" ref="C92:D92" si="79">IF($N26=FALSE,"",D26)</f>
        <v/>
      </c>
      <c r="D92" s="255" t="str">
        <f t="shared" si="79"/>
        <v/>
      </c>
      <c r="E92" s="255" t="str">
        <f>IF($N26=FALSE,"",표준압력!U39)</f>
        <v/>
      </c>
      <c r="F92" s="255" t="str">
        <f>IF($N26=FALSE,"",Pressure_1_R1!L21*C$3)</f>
        <v/>
      </c>
      <c r="G92" s="409" t="str">
        <f t="shared" si="58"/>
        <v/>
      </c>
      <c r="H92" s="255" t="str">
        <f t="shared" si="64"/>
        <v/>
      </c>
      <c r="I92" s="409" t="str">
        <f t="shared" si="59"/>
        <v/>
      </c>
      <c r="J92" s="409" t="str">
        <f t="shared" si="60"/>
        <v/>
      </c>
      <c r="K92" s="255" t="str">
        <f t="shared" si="65"/>
        <v/>
      </c>
      <c r="L92" s="255" t="str">
        <f t="shared" si="66"/>
        <v/>
      </c>
      <c r="M92" s="409" t="str">
        <f t="shared" si="67"/>
        <v/>
      </c>
      <c r="N92" s="254" t="str">
        <f t="shared" si="68"/>
        <v/>
      </c>
      <c r="O92" s="255" t="str">
        <f t="shared" si="69"/>
        <v/>
      </c>
      <c r="P92" s="255" t="str">
        <f t="shared" si="70"/>
        <v/>
      </c>
      <c r="Q92" s="255" t="str">
        <f t="shared" si="71"/>
        <v/>
      </c>
      <c r="R92" s="255" t="str">
        <f t="shared" si="72"/>
        <v/>
      </c>
      <c r="S92" s="243" t="str">
        <f>IF($N26=FALSE,"",Pressure_1_R1!G21*C92)</f>
        <v/>
      </c>
      <c r="T92" s="243" t="str">
        <f t="shared" si="73"/>
        <v/>
      </c>
      <c r="U92" s="243" t="str">
        <f t="shared" si="74"/>
        <v/>
      </c>
      <c r="V92" s="243" t="str">
        <f t="shared" si="75"/>
        <v/>
      </c>
      <c r="W92" s="266" t="str">
        <f t="shared" si="76"/>
        <v/>
      </c>
    </row>
    <row r="93" spans="2:23" ht="15" customHeight="1">
      <c r="B93" s="258">
        <f t="shared" si="62"/>
        <v>19</v>
      </c>
      <c r="C93" s="258" t="str">
        <f t="shared" ref="C93:D93" si="80">IF($N27=FALSE,"",D27)</f>
        <v/>
      </c>
      <c r="D93" s="255" t="str">
        <f t="shared" si="80"/>
        <v/>
      </c>
      <c r="E93" s="255" t="str">
        <f>IF($N27=FALSE,"",표준압력!U40)</f>
        <v/>
      </c>
      <c r="F93" s="255" t="str">
        <f>IF($N27=FALSE,"",Pressure_1_R1!L22*C$3)</f>
        <v/>
      </c>
      <c r="G93" s="409" t="str">
        <f t="shared" si="58"/>
        <v/>
      </c>
      <c r="H93" s="255" t="str">
        <f t="shared" si="64"/>
        <v/>
      </c>
      <c r="I93" s="409" t="str">
        <f t="shared" si="59"/>
        <v/>
      </c>
      <c r="J93" s="409" t="str">
        <f t="shared" si="60"/>
        <v/>
      </c>
      <c r="K93" s="255" t="str">
        <f t="shared" si="65"/>
        <v/>
      </c>
      <c r="L93" s="255" t="str">
        <f t="shared" si="66"/>
        <v/>
      </c>
      <c r="M93" s="409" t="str">
        <f t="shared" si="67"/>
        <v/>
      </c>
      <c r="N93" s="254" t="str">
        <f t="shared" si="68"/>
        <v/>
      </c>
      <c r="O93" s="255" t="str">
        <f t="shared" si="69"/>
        <v/>
      </c>
      <c r="P93" s="255" t="str">
        <f t="shared" si="70"/>
        <v/>
      </c>
      <c r="Q93" s="255" t="str">
        <f t="shared" si="71"/>
        <v/>
      </c>
      <c r="R93" s="255" t="str">
        <f t="shared" si="72"/>
        <v/>
      </c>
      <c r="S93" s="243" t="str">
        <f>IF($N27=FALSE,"",Pressure_1_R1!G22*C93)</f>
        <v/>
      </c>
      <c r="T93" s="243" t="str">
        <f t="shared" si="73"/>
        <v/>
      </c>
      <c r="U93" s="243" t="str">
        <f t="shared" si="74"/>
        <v/>
      </c>
      <c r="V93" s="243" t="str">
        <f t="shared" si="75"/>
        <v/>
      </c>
      <c r="W93" s="266" t="str">
        <f t="shared" si="76"/>
        <v/>
      </c>
    </row>
    <row r="94" spans="2:23" ht="15" customHeight="1">
      <c r="B94" s="258">
        <f t="shared" si="62"/>
        <v>20</v>
      </c>
      <c r="C94" s="258" t="str">
        <f t="shared" ref="C94:D94" si="81">IF($N28=FALSE,"",D28)</f>
        <v/>
      </c>
      <c r="D94" s="255" t="str">
        <f t="shared" si="81"/>
        <v/>
      </c>
      <c r="E94" s="255" t="str">
        <f>IF($N28=FALSE,"",표준압력!U41)</f>
        <v/>
      </c>
      <c r="F94" s="255" t="str">
        <f>IF($N28=FALSE,"",Pressure_1_R1!L23*C$3)</f>
        <v/>
      </c>
      <c r="G94" s="409" t="str">
        <f t="shared" si="58"/>
        <v/>
      </c>
      <c r="H94" s="255" t="str">
        <f t="shared" si="64"/>
        <v/>
      </c>
      <c r="I94" s="409" t="str">
        <f t="shared" si="59"/>
        <v/>
      </c>
      <c r="J94" s="409" t="str">
        <f t="shared" si="60"/>
        <v/>
      </c>
      <c r="K94" s="255" t="str">
        <f t="shared" si="65"/>
        <v/>
      </c>
      <c r="L94" s="255" t="str">
        <f t="shared" si="66"/>
        <v/>
      </c>
      <c r="M94" s="409" t="str">
        <f t="shared" si="67"/>
        <v/>
      </c>
      <c r="N94" s="254" t="str">
        <f t="shared" si="68"/>
        <v/>
      </c>
      <c r="O94" s="255" t="str">
        <f t="shared" si="69"/>
        <v/>
      </c>
      <c r="P94" s="255" t="str">
        <f t="shared" si="70"/>
        <v/>
      </c>
      <c r="Q94" s="255" t="str">
        <f t="shared" si="71"/>
        <v/>
      </c>
      <c r="R94" s="255" t="str">
        <f t="shared" si="72"/>
        <v/>
      </c>
      <c r="S94" s="243" t="str">
        <f>IF($N28=FALSE,"",Pressure_1_R1!G23*C94)</f>
        <v/>
      </c>
      <c r="T94" s="243" t="str">
        <f t="shared" si="73"/>
        <v/>
      </c>
      <c r="U94" s="243" t="str">
        <f t="shared" si="74"/>
        <v/>
      </c>
      <c r="V94" s="243" t="str">
        <f t="shared" si="75"/>
        <v/>
      </c>
      <c r="W94" s="266" t="str">
        <f t="shared" si="76"/>
        <v/>
      </c>
    </row>
    <row r="95" spans="2:23" ht="15" customHeight="1">
      <c r="B95" s="258">
        <f t="shared" si="62"/>
        <v>21</v>
      </c>
      <c r="C95" s="258" t="str">
        <f t="shared" ref="C95:D95" si="82">IF($N29=FALSE,"",D29)</f>
        <v/>
      </c>
      <c r="D95" s="255" t="str">
        <f t="shared" si="82"/>
        <v/>
      </c>
      <c r="E95" s="255" t="str">
        <f>IF($N29=FALSE,"",표준압력!U42)</f>
        <v/>
      </c>
      <c r="F95" s="255" t="str">
        <f>IF($N29=FALSE,"",Pressure_1_R1!L24*C$3)</f>
        <v/>
      </c>
      <c r="G95" s="409" t="str">
        <f t="shared" si="58"/>
        <v/>
      </c>
      <c r="H95" s="255" t="str">
        <f t="shared" si="64"/>
        <v/>
      </c>
      <c r="I95" s="409" t="str">
        <f t="shared" si="59"/>
        <v/>
      </c>
      <c r="J95" s="409" t="str">
        <f t="shared" si="60"/>
        <v/>
      </c>
      <c r="K95" s="255" t="str">
        <f t="shared" si="65"/>
        <v/>
      </c>
      <c r="L95" s="255" t="str">
        <f t="shared" si="66"/>
        <v/>
      </c>
      <c r="M95" s="409" t="str">
        <f t="shared" si="67"/>
        <v/>
      </c>
      <c r="N95" s="254" t="str">
        <f t="shared" si="68"/>
        <v/>
      </c>
      <c r="O95" s="255" t="str">
        <f t="shared" si="69"/>
        <v/>
      </c>
      <c r="P95" s="255" t="str">
        <f t="shared" si="70"/>
        <v/>
      </c>
      <c r="Q95" s="255" t="str">
        <f t="shared" si="71"/>
        <v/>
      </c>
      <c r="R95" s="255" t="str">
        <f t="shared" si="72"/>
        <v/>
      </c>
      <c r="S95" s="243" t="str">
        <f>IF($N29=FALSE,"",Pressure_1_R1!G24*C95)</f>
        <v/>
      </c>
      <c r="T95" s="243" t="str">
        <f t="shared" si="73"/>
        <v/>
      </c>
      <c r="U95" s="243" t="str">
        <f t="shared" si="74"/>
        <v/>
      </c>
      <c r="V95" s="243" t="str">
        <f t="shared" si="75"/>
        <v/>
      </c>
      <c r="W95" s="266" t="str">
        <f t="shared" si="76"/>
        <v/>
      </c>
    </row>
    <row r="96" spans="2:23" ht="15" customHeight="1">
      <c r="B96" s="258">
        <f t="shared" si="62"/>
        <v>22</v>
      </c>
      <c r="C96" s="258" t="str">
        <f t="shared" ref="C96:D96" si="83">IF($N30=FALSE,"",D30)</f>
        <v/>
      </c>
      <c r="D96" s="255" t="str">
        <f t="shared" si="83"/>
        <v/>
      </c>
      <c r="E96" s="255" t="str">
        <f>IF($N30=FALSE,"",표준압력!U43)</f>
        <v/>
      </c>
      <c r="F96" s="255" t="str">
        <f>IF($N30=FALSE,"",Pressure_1_R1!L25*C$3)</f>
        <v/>
      </c>
      <c r="G96" s="409" t="str">
        <f t="shared" si="58"/>
        <v/>
      </c>
      <c r="H96" s="255" t="str">
        <f t="shared" si="64"/>
        <v/>
      </c>
      <c r="I96" s="409" t="str">
        <f t="shared" si="59"/>
        <v/>
      </c>
      <c r="J96" s="409" t="str">
        <f t="shared" si="60"/>
        <v/>
      </c>
      <c r="K96" s="255" t="str">
        <f t="shared" si="65"/>
        <v/>
      </c>
      <c r="L96" s="255" t="str">
        <f t="shared" si="66"/>
        <v/>
      </c>
      <c r="M96" s="409" t="str">
        <f t="shared" si="67"/>
        <v/>
      </c>
      <c r="N96" s="254" t="str">
        <f t="shared" si="68"/>
        <v/>
      </c>
      <c r="O96" s="255" t="str">
        <f t="shared" si="69"/>
        <v/>
      </c>
      <c r="P96" s="255" t="str">
        <f t="shared" si="70"/>
        <v/>
      </c>
      <c r="Q96" s="255" t="str">
        <f t="shared" si="71"/>
        <v/>
      </c>
      <c r="R96" s="255" t="str">
        <f t="shared" si="72"/>
        <v/>
      </c>
      <c r="S96" s="243" t="str">
        <f>IF($N30=FALSE,"",Pressure_1_R1!G25*C96)</f>
        <v/>
      </c>
      <c r="T96" s="243" t="str">
        <f t="shared" si="73"/>
        <v/>
      </c>
      <c r="U96" s="243" t="str">
        <f t="shared" si="74"/>
        <v/>
      </c>
      <c r="V96" s="243" t="str">
        <f t="shared" si="75"/>
        <v/>
      </c>
      <c r="W96" s="266" t="str">
        <f t="shared" si="76"/>
        <v/>
      </c>
    </row>
    <row r="97" spans="2:24" ht="15" customHeight="1">
      <c r="B97" s="258">
        <f t="shared" si="62"/>
        <v>23</v>
      </c>
      <c r="C97" s="258" t="str">
        <f t="shared" ref="C97:D97" si="84">IF($N31=FALSE,"",D31)</f>
        <v/>
      </c>
      <c r="D97" s="255" t="str">
        <f t="shared" si="84"/>
        <v/>
      </c>
      <c r="E97" s="255" t="str">
        <f>IF($N31=FALSE,"",표준압력!U44)</f>
        <v/>
      </c>
      <c r="F97" s="255" t="str">
        <f>IF($N31=FALSE,"",Pressure_1_R1!L26*C$3)</f>
        <v/>
      </c>
      <c r="G97" s="409" t="str">
        <f t="shared" si="58"/>
        <v/>
      </c>
      <c r="H97" s="255" t="str">
        <f t="shared" si="64"/>
        <v/>
      </c>
      <c r="I97" s="409" t="str">
        <f t="shared" si="59"/>
        <v/>
      </c>
      <c r="J97" s="409" t="str">
        <f t="shared" si="60"/>
        <v/>
      </c>
      <c r="K97" s="255" t="str">
        <f t="shared" si="65"/>
        <v/>
      </c>
      <c r="L97" s="255" t="str">
        <f t="shared" si="66"/>
        <v/>
      </c>
      <c r="M97" s="409" t="str">
        <f t="shared" si="67"/>
        <v/>
      </c>
      <c r="N97" s="254" t="str">
        <f t="shared" si="68"/>
        <v/>
      </c>
      <c r="O97" s="255" t="str">
        <f t="shared" si="69"/>
        <v/>
      </c>
      <c r="P97" s="255" t="str">
        <f t="shared" si="70"/>
        <v/>
      </c>
      <c r="Q97" s="255" t="str">
        <f t="shared" si="71"/>
        <v/>
      </c>
      <c r="R97" s="255" t="str">
        <f t="shared" si="72"/>
        <v/>
      </c>
      <c r="S97" s="243" t="str">
        <f>IF($N31=FALSE,"",Pressure_1_R1!G26*C97)</f>
        <v/>
      </c>
      <c r="T97" s="243" t="str">
        <f t="shared" si="73"/>
        <v/>
      </c>
      <c r="U97" s="243" t="str">
        <f t="shared" si="74"/>
        <v/>
      </c>
      <c r="V97" s="243" t="str">
        <f t="shared" si="75"/>
        <v/>
      </c>
      <c r="W97" s="266" t="str">
        <f t="shared" si="76"/>
        <v/>
      </c>
    </row>
    <row r="98" spans="2:24" ht="15" customHeight="1">
      <c r="B98" s="258">
        <f t="shared" si="62"/>
        <v>24</v>
      </c>
      <c r="C98" s="258" t="str">
        <f t="shared" ref="C98:D98" si="85">IF($N32=FALSE,"",D32)</f>
        <v/>
      </c>
      <c r="D98" s="255" t="str">
        <f t="shared" si="85"/>
        <v/>
      </c>
      <c r="E98" s="255" t="str">
        <f>IF($N32=FALSE,"",표준압력!U45)</f>
        <v/>
      </c>
      <c r="F98" s="255" t="str">
        <f>IF($N32=FALSE,"",Pressure_1_R1!L27*C$3)</f>
        <v/>
      </c>
      <c r="G98" s="409" t="str">
        <f t="shared" si="58"/>
        <v/>
      </c>
      <c r="H98" s="255" t="str">
        <f t="shared" si="64"/>
        <v/>
      </c>
      <c r="I98" s="409" t="str">
        <f t="shared" si="59"/>
        <v/>
      </c>
      <c r="J98" s="409" t="str">
        <f t="shared" si="60"/>
        <v/>
      </c>
      <c r="K98" s="255" t="str">
        <f t="shared" si="65"/>
        <v/>
      </c>
      <c r="L98" s="255" t="str">
        <f t="shared" si="66"/>
        <v/>
      </c>
      <c r="M98" s="409" t="str">
        <f t="shared" si="67"/>
        <v/>
      </c>
      <c r="N98" s="254" t="str">
        <f t="shared" si="68"/>
        <v/>
      </c>
      <c r="O98" s="255" t="str">
        <f t="shared" si="69"/>
        <v/>
      </c>
      <c r="P98" s="255" t="str">
        <f t="shared" si="70"/>
        <v/>
      </c>
      <c r="Q98" s="255" t="str">
        <f t="shared" si="71"/>
        <v/>
      </c>
      <c r="R98" s="255" t="str">
        <f t="shared" si="72"/>
        <v/>
      </c>
      <c r="S98" s="243" t="str">
        <f>IF($N32=FALSE,"",Pressure_1_R1!G27*C98)</f>
        <v/>
      </c>
      <c r="T98" s="243" t="str">
        <f t="shared" si="73"/>
        <v/>
      </c>
      <c r="U98" s="243" t="str">
        <f t="shared" si="74"/>
        <v/>
      </c>
      <c r="V98" s="243" t="str">
        <f t="shared" si="75"/>
        <v/>
      </c>
      <c r="W98" s="266" t="str">
        <f t="shared" si="76"/>
        <v/>
      </c>
    </row>
    <row r="99" spans="2:24" ht="15" customHeight="1">
      <c r="B99" s="258">
        <f t="shared" si="62"/>
        <v>25</v>
      </c>
      <c r="C99" s="258" t="str">
        <f t="shared" ref="C99:D99" si="86">IF($N33=FALSE,"",D33)</f>
        <v/>
      </c>
      <c r="D99" s="255" t="str">
        <f t="shared" si="86"/>
        <v/>
      </c>
      <c r="E99" s="255" t="str">
        <f>IF($N33=FALSE,"",표준압력!U46)</f>
        <v/>
      </c>
      <c r="F99" s="255" t="str">
        <f>IF($N33=FALSE,"",Pressure_1_R1!L28*C$3)</f>
        <v/>
      </c>
      <c r="G99" s="409" t="str">
        <f t="shared" si="58"/>
        <v/>
      </c>
      <c r="H99" s="255" t="str">
        <f t="shared" si="64"/>
        <v/>
      </c>
      <c r="I99" s="409" t="str">
        <f t="shared" si="59"/>
        <v/>
      </c>
      <c r="J99" s="409" t="str">
        <f t="shared" si="60"/>
        <v/>
      </c>
      <c r="K99" s="255" t="str">
        <f t="shared" si="65"/>
        <v/>
      </c>
      <c r="L99" s="255" t="str">
        <f t="shared" si="66"/>
        <v/>
      </c>
      <c r="M99" s="409" t="str">
        <f t="shared" si="67"/>
        <v/>
      </c>
      <c r="N99" s="254" t="str">
        <f t="shared" si="68"/>
        <v/>
      </c>
      <c r="O99" s="255" t="str">
        <f t="shared" si="69"/>
        <v/>
      </c>
      <c r="P99" s="255" t="str">
        <f t="shared" si="70"/>
        <v/>
      </c>
      <c r="Q99" s="255" t="str">
        <f t="shared" si="71"/>
        <v/>
      </c>
      <c r="R99" s="255" t="str">
        <f t="shared" si="72"/>
        <v/>
      </c>
      <c r="S99" s="243" t="str">
        <f>IF($N33=FALSE,"",Pressure_1_R1!G28*C99)</f>
        <v/>
      </c>
      <c r="T99" s="243" t="str">
        <f t="shared" si="73"/>
        <v/>
      </c>
      <c r="U99" s="243" t="str">
        <f t="shared" si="74"/>
        <v/>
      </c>
      <c r="V99" s="243" t="str">
        <f t="shared" si="75"/>
        <v/>
      </c>
      <c r="W99" s="266" t="str">
        <f t="shared" si="76"/>
        <v/>
      </c>
    </row>
    <row r="100" spans="2:24" ht="15" customHeight="1">
      <c r="B100" s="258">
        <f t="shared" si="62"/>
        <v>26</v>
      </c>
      <c r="C100" s="258" t="str">
        <f t="shared" ref="C100:D100" si="87">IF($N34=FALSE,"",D34)</f>
        <v/>
      </c>
      <c r="D100" s="255" t="str">
        <f t="shared" si="87"/>
        <v/>
      </c>
      <c r="E100" s="255" t="str">
        <f>IF($N34=FALSE,"",표준압력!U47)</f>
        <v/>
      </c>
      <c r="F100" s="255" t="str">
        <f>IF($N34=FALSE,"",Pressure_1_R1!L29*C$3)</f>
        <v/>
      </c>
      <c r="G100" s="409" t="str">
        <f t="shared" si="58"/>
        <v/>
      </c>
      <c r="H100" s="255" t="str">
        <f t="shared" si="64"/>
        <v/>
      </c>
      <c r="I100" s="409" t="str">
        <f t="shared" si="59"/>
        <v/>
      </c>
      <c r="J100" s="409" t="str">
        <f t="shared" si="60"/>
        <v/>
      </c>
      <c r="K100" s="255" t="str">
        <f t="shared" si="65"/>
        <v/>
      </c>
      <c r="L100" s="255" t="str">
        <f t="shared" si="66"/>
        <v/>
      </c>
      <c r="M100" s="409" t="str">
        <f t="shared" si="67"/>
        <v/>
      </c>
      <c r="N100" s="254" t="str">
        <f t="shared" si="68"/>
        <v/>
      </c>
      <c r="O100" s="255" t="str">
        <f t="shared" si="69"/>
        <v/>
      </c>
      <c r="P100" s="255" t="str">
        <f t="shared" si="70"/>
        <v/>
      </c>
      <c r="Q100" s="255" t="str">
        <f t="shared" si="71"/>
        <v/>
      </c>
      <c r="R100" s="255" t="str">
        <f t="shared" si="72"/>
        <v/>
      </c>
      <c r="S100" s="243" t="str">
        <f>IF($N34=FALSE,"",Pressure_1_R1!G29*C100)</f>
        <v/>
      </c>
      <c r="T100" s="243" t="str">
        <f t="shared" si="73"/>
        <v/>
      </c>
      <c r="U100" s="243" t="str">
        <f t="shared" si="74"/>
        <v/>
      </c>
      <c r="V100" s="243" t="str">
        <f t="shared" si="75"/>
        <v/>
      </c>
      <c r="W100" s="266" t="str">
        <f t="shared" si="76"/>
        <v/>
      </c>
    </row>
    <row r="101" spans="2:24" ht="15" customHeight="1">
      <c r="B101" s="258">
        <f t="shared" si="62"/>
        <v>27</v>
      </c>
      <c r="C101" s="258" t="str">
        <f t="shared" ref="C101:D101" si="88">IF($N35=FALSE,"",D35)</f>
        <v/>
      </c>
      <c r="D101" s="255" t="str">
        <f t="shared" si="88"/>
        <v/>
      </c>
      <c r="E101" s="255" t="str">
        <f>IF($N35=FALSE,"",표준압력!U48)</f>
        <v/>
      </c>
      <c r="F101" s="255" t="str">
        <f>IF($N35=FALSE,"",Pressure_1_R1!L30*C$3)</f>
        <v/>
      </c>
      <c r="G101" s="409" t="str">
        <f t="shared" si="58"/>
        <v/>
      </c>
      <c r="H101" s="255" t="str">
        <f t="shared" si="64"/>
        <v/>
      </c>
      <c r="I101" s="409" t="str">
        <f t="shared" si="59"/>
        <v/>
      </c>
      <c r="J101" s="409" t="str">
        <f t="shared" si="60"/>
        <v/>
      </c>
      <c r="K101" s="255" t="str">
        <f t="shared" si="65"/>
        <v/>
      </c>
      <c r="L101" s="255" t="str">
        <f t="shared" si="66"/>
        <v/>
      </c>
      <c r="M101" s="409" t="str">
        <f t="shared" si="67"/>
        <v/>
      </c>
      <c r="N101" s="254" t="str">
        <f t="shared" si="68"/>
        <v/>
      </c>
      <c r="O101" s="255" t="str">
        <f t="shared" si="69"/>
        <v/>
      </c>
      <c r="P101" s="255" t="str">
        <f t="shared" si="70"/>
        <v/>
      </c>
      <c r="Q101" s="255" t="str">
        <f t="shared" si="71"/>
        <v/>
      </c>
      <c r="R101" s="255" t="str">
        <f t="shared" si="72"/>
        <v/>
      </c>
      <c r="S101" s="243" t="str">
        <f>IF($N35=FALSE,"",Pressure_1_R1!G30*C101)</f>
        <v/>
      </c>
      <c r="T101" s="243" t="str">
        <f t="shared" si="73"/>
        <v/>
      </c>
      <c r="U101" s="243" t="str">
        <f t="shared" si="74"/>
        <v/>
      </c>
      <c r="V101" s="243" t="str">
        <f t="shared" si="75"/>
        <v/>
      </c>
      <c r="W101" s="266" t="str">
        <f t="shared" si="76"/>
        <v/>
      </c>
    </row>
    <row r="102" spans="2:24" ht="15" customHeight="1">
      <c r="B102" s="258">
        <f t="shared" si="62"/>
        <v>28</v>
      </c>
      <c r="C102" s="258" t="str">
        <f t="shared" ref="C102:D102" si="89">IF($N36=FALSE,"",D36)</f>
        <v/>
      </c>
      <c r="D102" s="255" t="str">
        <f t="shared" si="89"/>
        <v/>
      </c>
      <c r="E102" s="255" t="str">
        <f>IF($N36=FALSE,"",표준압력!U49)</f>
        <v/>
      </c>
      <c r="F102" s="255" t="str">
        <f>IF($N36=FALSE,"",Pressure_1_R1!L31*C$3)</f>
        <v/>
      </c>
      <c r="G102" s="409" t="str">
        <f t="shared" si="58"/>
        <v/>
      </c>
      <c r="H102" s="255" t="str">
        <f t="shared" si="64"/>
        <v/>
      </c>
      <c r="I102" s="409" t="str">
        <f t="shared" si="59"/>
        <v/>
      </c>
      <c r="J102" s="409" t="str">
        <f t="shared" si="60"/>
        <v/>
      </c>
      <c r="K102" s="255" t="str">
        <f t="shared" si="65"/>
        <v/>
      </c>
      <c r="L102" s="255" t="str">
        <f t="shared" si="66"/>
        <v/>
      </c>
      <c r="M102" s="409" t="str">
        <f t="shared" si="67"/>
        <v/>
      </c>
      <c r="N102" s="254" t="str">
        <f t="shared" si="68"/>
        <v/>
      </c>
      <c r="O102" s="255" t="str">
        <f t="shared" si="69"/>
        <v/>
      </c>
      <c r="P102" s="255" t="str">
        <f t="shared" si="70"/>
        <v/>
      </c>
      <c r="Q102" s="255" t="str">
        <f t="shared" si="71"/>
        <v/>
      </c>
      <c r="R102" s="255" t="str">
        <f t="shared" si="72"/>
        <v/>
      </c>
      <c r="S102" s="243" t="str">
        <f>IF($N36=FALSE,"",Pressure_1_R1!G31*C102)</f>
        <v/>
      </c>
      <c r="T102" s="243" t="str">
        <f t="shared" si="73"/>
        <v/>
      </c>
      <c r="U102" s="243" t="str">
        <f t="shared" si="74"/>
        <v/>
      </c>
      <c r="V102" s="243" t="str">
        <f t="shared" si="75"/>
        <v/>
      </c>
      <c r="W102" s="266" t="str">
        <f t="shared" si="76"/>
        <v/>
      </c>
    </row>
    <row r="103" spans="2:24" ht="15" customHeight="1">
      <c r="B103" s="258">
        <f t="shared" si="62"/>
        <v>29</v>
      </c>
      <c r="C103" s="258" t="str">
        <f t="shared" ref="C103:D103" si="90">IF($N37=FALSE,"",D37)</f>
        <v/>
      </c>
      <c r="D103" s="255" t="str">
        <f t="shared" si="90"/>
        <v/>
      </c>
      <c r="E103" s="255" t="str">
        <f>IF($N37=FALSE,"",표준압력!U50)</f>
        <v/>
      </c>
      <c r="F103" s="255" t="str">
        <f>IF($N37=FALSE,"",Pressure_1_R1!L32*C$3)</f>
        <v/>
      </c>
      <c r="G103" s="409" t="str">
        <f t="shared" si="58"/>
        <v/>
      </c>
      <c r="H103" s="255" t="str">
        <f t="shared" si="64"/>
        <v/>
      </c>
      <c r="I103" s="409" t="str">
        <f t="shared" si="59"/>
        <v/>
      </c>
      <c r="J103" s="409" t="str">
        <f t="shared" si="60"/>
        <v/>
      </c>
      <c r="K103" s="255" t="str">
        <f t="shared" si="65"/>
        <v/>
      </c>
      <c r="L103" s="255" t="str">
        <f t="shared" si="66"/>
        <v/>
      </c>
      <c r="M103" s="409" t="str">
        <f t="shared" si="67"/>
        <v/>
      </c>
      <c r="N103" s="254" t="str">
        <f t="shared" si="68"/>
        <v/>
      </c>
      <c r="O103" s="255" t="str">
        <f t="shared" si="69"/>
        <v/>
      </c>
      <c r="P103" s="255" t="str">
        <f t="shared" si="70"/>
        <v/>
      </c>
      <c r="Q103" s="255" t="str">
        <f t="shared" si="71"/>
        <v/>
      </c>
      <c r="R103" s="255" t="str">
        <f t="shared" si="72"/>
        <v/>
      </c>
      <c r="S103" s="243" t="str">
        <f>IF($N37=FALSE,"",Pressure_1_R1!G32*C103)</f>
        <v/>
      </c>
      <c r="T103" s="243" t="str">
        <f t="shared" si="73"/>
        <v/>
      </c>
      <c r="U103" s="243" t="str">
        <f t="shared" si="74"/>
        <v/>
      </c>
      <c r="V103" s="243" t="str">
        <f t="shared" si="75"/>
        <v/>
      </c>
      <c r="W103" s="266" t="str">
        <f t="shared" si="76"/>
        <v/>
      </c>
    </row>
    <row r="104" spans="2:24" ht="15" customHeight="1" thickBot="1">
      <c r="B104" s="258">
        <f t="shared" si="62"/>
        <v>30</v>
      </c>
      <c r="C104" s="258" t="str">
        <f t="shared" ref="C104:D104" si="91">IF($N38=FALSE,"",D38)</f>
        <v/>
      </c>
      <c r="D104" s="255" t="str">
        <f t="shared" si="91"/>
        <v/>
      </c>
      <c r="E104" s="255" t="str">
        <f>IF($N38=FALSE,"",표준압력!U51)</f>
        <v/>
      </c>
      <c r="F104" s="255" t="str">
        <f>IF($N38=FALSE,"",Pressure_1_R1!L33*C$3)</f>
        <v/>
      </c>
      <c r="G104" s="409" t="str">
        <f t="shared" si="58"/>
        <v/>
      </c>
      <c r="H104" s="255" t="str">
        <f t="shared" si="64"/>
        <v/>
      </c>
      <c r="I104" s="409" t="str">
        <f t="shared" si="59"/>
        <v/>
      </c>
      <c r="J104" s="409" t="str">
        <f t="shared" si="60"/>
        <v/>
      </c>
      <c r="K104" s="255" t="str">
        <f t="shared" si="65"/>
        <v/>
      </c>
      <c r="L104" s="255" t="str">
        <f t="shared" si="66"/>
        <v/>
      </c>
      <c r="M104" s="409" t="str">
        <f t="shared" si="67"/>
        <v/>
      </c>
      <c r="N104" s="254" t="str">
        <f t="shared" si="68"/>
        <v/>
      </c>
      <c r="O104" s="255" t="str">
        <f t="shared" si="69"/>
        <v/>
      </c>
      <c r="P104" s="255" t="str">
        <f t="shared" si="70"/>
        <v/>
      </c>
      <c r="Q104" s="255" t="str">
        <f t="shared" si="71"/>
        <v/>
      </c>
      <c r="R104" s="255" t="str">
        <f t="shared" si="72"/>
        <v/>
      </c>
      <c r="S104" s="243" t="str">
        <f>IF($N38=FALSE,"",Pressure_1_R1!G33*C104)</f>
        <v/>
      </c>
      <c r="T104" s="243" t="str">
        <f t="shared" si="73"/>
        <v/>
      </c>
      <c r="U104" s="243" t="str">
        <f t="shared" si="74"/>
        <v/>
      </c>
      <c r="V104" s="243" t="str">
        <f t="shared" si="75"/>
        <v/>
      </c>
      <c r="W104" s="266" t="str">
        <f t="shared" si="76"/>
        <v/>
      </c>
    </row>
    <row r="105" spans="2:24" ht="15" customHeight="1" thickBot="1">
      <c r="R105" s="242"/>
      <c r="U105" s="257"/>
      <c r="V105" s="257"/>
      <c r="W105" s="267" t="str">
        <f>IF($N24=FALSE,"",IF(SUM(W75:W104)=0,"","초과"))</f>
        <v/>
      </c>
    </row>
    <row r="106" spans="2:24" ht="15" customHeight="1">
      <c r="B106" s="246" t="s">
        <v>576</v>
      </c>
      <c r="H106" s="246" t="s">
        <v>577</v>
      </c>
      <c r="U106" s="257"/>
      <c r="V106" s="257"/>
    </row>
    <row r="107" spans="2:24" ht="15" customHeight="1">
      <c r="B107" s="777" t="s">
        <v>578</v>
      </c>
      <c r="C107" s="742" t="s">
        <v>579</v>
      </c>
      <c r="D107" s="747" t="s">
        <v>747</v>
      </c>
      <c r="E107" s="778"/>
      <c r="F107" s="748"/>
      <c r="H107" s="779" t="s">
        <v>580</v>
      </c>
      <c r="I107" s="780"/>
      <c r="J107" s="781"/>
      <c r="K107" s="749" t="s">
        <v>649</v>
      </c>
      <c r="M107" s="261" t="s">
        <v>581</v>
      </c>
      <c r="N107" s="766" t="s">
        <v>582</v>
      </c>
      <c r="O107" s="767"/>
      <c r="P107" s="767"/>
      <c r="Q107" s="767"/>
      <c r="R107" s="768"/>
      <c r="T107" s="260" t="s">
        <v>583</v>
      </c>
      <c r="U107" s="260" t="s">
        <v>584</v>
      </c>
      <c r="V107" s="260" t="s">
        <v>585</v>
      </c>
      <c r="W107" s="260" t="s">
        <v>586</v>
      </c>
      <c r="X107" s="260" t="s">
        <v>587</v>
      </c>
    </row>
    <row r="108" spans="2:24" ht="15" customHeight="1">
      <c r="B108" s="777"/>
      <c r="C108" s="742"/>
      <c r="D108" s="311" t="s">
        <v>588</v>
      </c>
      <c r="E108" s="311" t="s">
        <v>589</v>
      </c>
      <c r="F108" s="311" t="s">
        <v>590</v>
      </c>
      <c r="H108" s="316" t="s">
        <v>591</v>
      </c>
      <c r="I108" s="316" t="s">
        <v>592</v>
      </c>
      <c r="J108" s="316" t="s">
        <v>593</v>
      </c>
      <c r="K108" s="750"/>
      <c r="M108" s="268" t="s">
        <v>594</v>
      </c>
      <c r="N108" s="269" t="s">
        <v>178</v>
      </c>
      <c r="O108" s="340" t="s">
        <v>157</v>
      </c>
      <c r="P108" s="340" t="s">
        <v>73</v>
      </c>
      <c r="Q108" s="340" t="s">
        <v>598</v>
      </c>
      <c r="R108" s="340" t="s">
        <v>102</v>
      </c>
      <c r="T108" s="262"/>
      <c r="U108" s="262" t="s">
        <v>145</v>
      </c>
      <c r="V108" s="260" t="s">
        <v>599</v>
      </c>
      <c r="W108" s="262"/>
      <c r="X108" s="262" t="s">
        <v>145</v>
      </c>
    </row>
    <row r="109" spans="2:24" ht="15" customHeight="1">
      <c r="B109" s="777"/>
      <c r="C109" s="315">
        <f>D74</f>
        <v>0</v>
      </c>
      <c r="D109" s="315">
        <f>G74</f>
        <v>0</v>
      </c>
      <c r="E109" s="315">
        <f>H74</f>
        <v>0</v>
      </c>
      <c r="F109" s="315">
        <f>V74</f>
        <v>0</v>
      </c>
      <c r="H109" s="316">
        <f>D109</f>
        <v>0</v>
      </c>
      <c r="I109" s="316">
        <f>H109</f>
        <v>0</v>
      </c>
      <c r="J109" s="316">
        <f>I109</f>
        <v>0</v>
      </c>
      <c r="K109" s="339" t="str">
        <f>IF(TYPE(MATCH("FAIL",K110:K139,0))=16,"","FAIL")</f>
        <v/>
      </c>
      <c r="M109" s="270">
        <f ca="1">IF(M$3=TRUE,MIN(M110:M139),IF(TYPE(MATCH(F3,AA6:AH6,0))=16,MIN(M110:M139),MIN(M110:M139,H3)))</f>
        <v>0</v>
      </c>
      <c r="N109" s="271">
        <f ca="1">OFFSET(U108,MATCH(M109,V109:V119,0),0)</f>
        <v>0</v>
      </c>
      <c r="O109" s="271">
        <f ca="1">N109</f>
        <v>0</v>
      </c>
      <c r="P109" s="271">
        <f ca="1">O109</f>
        <v>0</v>
      </c>
      <c r="Q109" s="271">
        <f ca="1">P109</f>
        <v>0</v>
      </c>
      <c r="R109" s="271" t="str">
        <f ca="1">OFFSET(U108,MATCH(M109+1,V109:V119,0),0)</f>
        <v>0.0</v>
      </c>
      <c r="T109" s="385">
        <v>1E-8</v>
      </c>
      <c r="U109" s="385" t="s">
        <v>950</v>
      </c>
      <c r="V109" s="385">
        <v>8</v>
      </c>
      <c r="W109" s="88">
        <v>0</v>
      </c>
      <c r="X109" s="88"/>
    </row>
    <row r="110" spans="2:24" ht="15" customHeight="1">
      <c r="B110" s="243">
        <f t="shared" ref="B110:B123" si="92">B75</f>
        <v>1</v>
      </c>
      <c r="C110" s="263" t="str">
        <f t="shared" ref="C110:C123" si="93">IF($N9=FALSE,"",TEXT(ROUND(D75,$M$109),N110))</f>
        <v/>
      </c>
      <c r="D110" s="263" t="str">
        <f t="shared" ref="D110:D123" si="94">IF($N9=FALSE,"",TEXT(G75,O110))</f>
        <v/>
      </c>
      <c r="E110" s="263" t="str">
        <f t="shared" ref="E110:E123" si="95">IF($N9=FALSE,"",TEXT(ROUND(H75,$M$109),P110))</f>
        <v/>
      </c>
      <c r="F110" s="263" t="str">
        <f t="shared" ref="F110:F123" si="96">IF($N9=FALSE,"",TEXT(+IF(M$3=TRUE,ROUND(V75,$M$109),ROUNDUP(V75,$M$109)),Q110))</f>
        <v/>
      </c>
      <c r="H110" s="272" t="str">
        <f>IF($N9=FALSE,"",ROUND(Pressure_1_R1!N4*$C$3,M$109+1))</f>
        <v/>
      </c>
      <c r="I110" s="272" t="str">
        <f>IF($N9=FALSE,"",ROUND(Pressure_1_R1!O4*$C$3,M$109+1))</f>
        <v/>
      </c>
      <c r="J110" s="272" t="str">
        <f t="shared" ref="J110:J123" si="97">IF($N9=FALSE,"","± "&amp;TEXT((I110-H110)/2,R110))</f>
        <v/>
      </c>
      <c r="K110" s="273" t="str">
        <f t="shared" ref="K110:K123" si="98">IF($N9=FALSE,"",IF(AND(H110&lt;=G75,G75&lt;=I110),"PASS","FAIL"))</f>
        <v/>
      </c>
      <c r="M110" s="258" t="str">
        <f t="shared" ref="M110:M123" ca="1" si="99">IF($N9=FALSE,"",OFFSET(V$108,COUNTIF(T$109:T$119,"&lt;="&amp;T75),0)+N$3)</f>
        <v/>
      </c>
      <c r="N110" s="258" t="str">
        <f t="shared" ref="N110:N123" ca="1" si="100">IF($N9=FALSE,"",SUBSTITUTE(OFFSET($X$108,COUNTIF($W$109:$W$118,"&lt;="&amp;ABS(C75)),0),0,"")&amp;N$109)</f>
        <v/>
      </c>
      <c r="O110" s="258" t="str">
        <f t="shared" ref="O110:O123" ca="1" si="101">IF($N9=FALSE,"",SUBSTITUTE(OFFSET($X$108,COUNTIF($W$109:$W$118,"&lt;="&amp;ABS(G75)),0),0,"")&amp;O$109)</f>
        <v/>
      </c>
      <c r="P110" s="258" t="str">
        <f t="shared" ref="P110:P123" ca="1" si="102">IF($N9=FALSE,"",SUBSTITUTE(OFFSET($X$108,COUNTIF($W$109:$W$118,"&lt;="&amp;ABS(H75)),0),0,"")&amp;P$109)</f>
        <v/>
      </c>
      <c r="Q110" s="258" t="str">
        <f t="shared" ref="Q110:R123" si="103">IF($N9=FALSE,"",Q$109)</f>
        <v/>
      </c>
      <c r="R110" s="258" t="str">
        <f t="shared" si="103"/>
        <v/>
      </c>
      <c r="T110" s="385">
        <v>9.9999999999999995E-8</v>
      </c>
      <c r="U110" s="385" t="s">
        <v>724</v>
      </c>
      <c r="V110" s="385">
        <v>7</v>
      </c>
      <c r="W110" s="88">
        <v>1</v>
      </c>
      <c r="X110" s="88"/>
    </row>
    <row r="111" spans="2:24" ht="15" customHeight="1">
      <c r="B111" s="243">
        <f t="shared" si="92"/>
        <v>2</v>
      </c>
      <c r="C111" s="263" t="str">
        <f t="shared" si="93"/>
        <v/>
      </c>
      <c r="D111" s="263" t="str">
        <f t="shared" si="94"/>
        <v/>
      </c>
      <c r="E111" s="263" t="str">
        <f t="shared" si="95"/>
        <v/>
      </c>
      <c r="F111" s="263" t="str">
        <f t="shared" si="96"/>
        <v/>
      </c>
      <c r="H111" s="272" t="str">
        <f>IF($N10=FALSE,"",ROUND(Pressure_1_R1!N5*$C$3,M$109+1))</f>
        <v/>
      </c>
      <c r="I111" s="272" t="str">
        <f>IF($N10=FALSE,"",ROUND(Pressure_1_R1!O5*$C$3,M$109+1))</f>
        <v/>
      </c>
      <c r="J111" s="272" t="str">
        <f t="shared" si="97"/>
        <v/>
      </c>
      <c r="K111" s="273" t="str">
        <f t="shared" si="98"/>
        <v/>
      </c>
      <c r="M111" s="258" t="str">
        <f t="shared" ca="1" si="99"/>
        <v/>
      </c>
      <c r="N111" s="258" t="str">
        <f t="shared" ca="1" si="100"/>
        <v/>
      </c>
      <c r="O111" s="258" t="str">
        <f t="shared" ca="1" si="101"/>
        <v/>
      </c>
      <c r="P111" s="258" t="str">
        <f t="shared" ca="1" si="102"/>
        <v/>
      </c>
      <c r="Q111" s="258" t="str">
        <f t="shared" si="103"/>
        <v/>
      </c>
      <c r="R111" s="258" t="str">
        <f t="shared" si="103"/>
        <v/>
      </c>
      <c r="T111" s="385">
        <v>9.9999999999999995E-7</v>
      </c>
      <c r="U111" s="385" t="s">
        <v>951</v>
      </c>
      <c r="V111" s="385">
        <v>6</v>
      </c>
      <c r="W111" s="88">
        <v>10</v>
      </c>
      <c r="X111" s="88" t="s">
        <v>146</v>
      </c>
    </row>
    <row r="112" spans="2:24" ht="15" customHeight="1">
      <c r="B112" s="243">
        <f t="shared" si="92"/>
        <v>3</v>
      </c>
      <c r="C112" s="263" t="str">
        <f t="shared" si="93"/>
        <v/>
      </c>
      <c r="D112" s="263" t="str">
        <f t="shared" si="94"/>
        <v/>
      </c>
      <c r="E112" s="263" t="str">
        <f t="shared" si="95"/>
        <v/>
      </c>
      <c r="F112" s="263" t="str">
        <f t="shared" si="96"/>
        <v/>
      </c>
      <c r="H112" s="272" t="str">
        <f>IF($N11=FALSE,"",ROUND(Pressure_1_R1!N6*$C$3,M$109+1))</f>
        <v/>
      </c>
      <c r="I112" s="272" t="str">
        <f>IF($N11=FALSE,"",ROUND(Pressure_1_R1!O6*$C$3,M$109+1))</f>
        <v/>
      </c>
      <c r="J112" s="272" t="str">
        <f t="shared" si="97"/>
        <v/>
      </c>
      <c r="K112" s="273" t="str">
        <f t="shared" si="98"/>
        <v/>
      </c>
      <c r="M112" s="258" t="str">
        <f t="shared" ca="1" si="99"/>
        <v/>
      </c>
      <c r="N112" s="258" t="str">
        <f t="shared" ca="1" si="100"/>
        <v/>
      </c>
      <c r="O112" s="258" t="str">
        <f t="shared" ca="1" si="101"/>
        <v/>
      </c>
      <c r="P112" s="258" t="str">
        <f t="shared" ca="1" si="102"/>
        <v/>
      </c>
      <c r="Q112" s="258" t="str">
        <f t="shared" si="103"/>
        <v/>
      </c>
      <c r="R112" s="258" t="str">
        <f t="shared" si="103"/>
        <v/>
      </c>
      <c r="T112" s="385">
        <v>1.0000000000000001E-5</v>
      </c>
      <c r="U112" s="385" t="s">
        <v>952</v>
      </c>
      <c r="V112" s="385">
        <v>5</v>
      </c>
      <c r="W112" s="88">
        <v>100</v>
      </c>
      <c r="X112" s="88" t="s">
        <v>147</v>
      </c>
    </row>
    <row r="113" spans="2:24" ht="15" customHeight="1">
      <c r="B113" s="243">
        <f t="shared" si="92"/>
        <v>4</v>
      </c>
      <c r="C113" s="263" t="str">
        <f t="shared" si="93"/>
        <v/>
      </c>
      <c r="D113" s="263" t="str">
        <f t="shared" si="94"/>
        <v/>
      </c>
      <c r="E113" s="263" t="str">
        <f t="shared" si="95"/>
        <v/>
      </c>
      <c r="F113" s="263" t="str">
        <f t="shared" si="96"/>
        <v/>
      </c>
      <c r="H113" s="272" t="str">
        <f>IF($N12=FALSE,"",ROUND(Pressure_1_R1!N7*$C$3,M$109+1))</f>
        <v/>
      </c>
      <c r="I113" s="272" t="str">
        <f>IF($N12=FALSE,"",ROUND(Pressure_1_R1!O7*$C$3,M$109+1))</f>
        <v/>
      </c>
      <c r="J113" s="272" t="str">
        <f t="shared" si="97"/>
        <v/>
      </c>
      <c r="K113" s="273" t="str">
        <f t="shared" si="98"/>
        <v/>
      </c>
      <c r="M113" s="258" t="str">
        <f t="shared" ca="1" si="99"/>
        <v/>
      </c>
      <c r="N113" s="258" t="str">
        <f t="shared" ca="1" si="100"/>
        <v/>
      </c>
      <c r="O113" s="258" t="str">
        <f t="shared" ca="1" si="101"/>
        <v/>
      </c>
      <c r="P113" s="258" t="str">
        <f t="shared" ca="1" si="102"/>
        <v/>
      </c>
      <c r="Q113" s="258" t="str">
        <f t="shared" si="103"/>
        <v/>
      </c>
      <c r="R113" s="258" t="str">
        <f t="shared" si="103"/>
        <v/>
      </c>
      <c r="T113" s="385">
        <v>1E-4</v>
      </c>
      <c r="U113" s="385" t="s">
        <v>953</v>
      </c>
      <c r="V113" s="385">
        <v>4</v>
      </c>
      <c r="W113" s="88">
        <v>1000</v>
      </c>
      <c r="X113" s="88" t="s">
        <v>148</v>
      </c>
    </row>
    <row r="114" spans="2:24" ht="15" customHeight="1">
      <c r="B114" s="243">
        <f t="shared" si="92"/>
        <v>5</v>
      </c>
      <c r="C114" s="263" t="str">
        <f t="shared" si="93"/>
        <v/>
      </c>
      <c r="D114" s="263" t="str">
        <f t="shared" si="94"/>
        <v/>
      </c>
      <c r="E114" s="263" t="str">
        <f t="shared" si="95"/>
        <v/>
      </c>
      <c r="F114" s="263" t="str">
        <f t="shared" si="96"/>
        <v/>
      </c>
      <c r="H114" s="272" t="str">
        <f>IF($N13=FALSE,"",ROUND(Pressure_1_R1!N8*$C$3,M$109+1))</f>
        <v/>
      </c>
      <c r="I114" s="272" t="str">
        <f>IF($N13=FALSE,"",ROUND(Pressure_1_R1!O8*$C$3,M$109+1))</f>
        <v/>
      </c>
      <c r="J114" s="272" t="str">
        <f t="shared" si="97"/>
        <v/>
      </c>
      <c r="K114" s="273" t="str">
        <f t="shared" si="98"/>
        <v/>
      </c>
      <c r="M114" s="258" t="str">
        <f t="shared" ca="1" si="99"/>
        <v/>
      </c>
      <c r="N114" s="258" t="str">
        <f t="shared" ca="1" si="100"/>
        <v/>
      </c>
      <c r="O114" s="258" t="str">
        <f t="shared" ca="1" si="101"/>
        <v/>
      </c>
      <c r="P114" s="258" t="str">
        <f t="shared" ca="1" si="102"/>
        <v/>
      </c>
      <c r="Q114" s="258" t="str">
        <f t="shared" si="103"/>
        <v/>
      </c>
      <c r="R114" s="258" t="str">
        <f t="shared" si="103"/>
        <v/>
      </c>
      <c r="T114" s="385">
        <v>1E-3</v>
      </c>
      <c r="U114" s="386" t="s">
        <v>725</v>
      </c>
      <c r="V114" s="385">
        <v>3</v>
      </c>
      <c r="W114" s="88">
        <v>10000</v>
      </c>
      <c r="X114" s="88" t="s">
        <v>149</v>
      </c>
    </row>
    <row r="115" spans="2:24" ht="15" customHeight="1">
      <c r="B115" s="243">
        <f t="shared" si="92"/>
        <v>6</v>
      </c>
      <c r="C115" s="263" t="str">
        <f t="shared" si="93"/>
        <v/>
      </c>
      <c r="D115" s="263" t="str">
        <f t="shared" si="94"/>
        <v/>
      </c>
      <c r="E115" s="263" t="str">
        <f t="shared" si="95"/>
        <v/>
      </c>
      <c r="F115" s="263" t="str">
        <f t="shared" si="96"/>
        <v/>
      </c>
      <c r="H115" s="272" t="str">
        <f>IF($N14=FALSE,"",ROUND(Pressure_1_R1!N9*$C$3,M$109+1))</f>
        <v/>
      </c>
      <c r="I115" s="272" t="str">
        <f>IF($N14=FALSE,"",ROUND(Pressure_1_R1!O9*$C$3,M$109+1))</f>
        <v/>
      </c>
      <c r="J115" s="272" t="str">
        <f t="shared" si="97"/>
        <v/>
      </c>
      <c r="K115" s="273" t="str">
        <f t="shared" si="98"/>
        <v/>
      </c>
      <c r="M115" s="258" t="str">
        <f t="shared" ca="1" si="99"/>
        <v/>
      </c>
      <c r="N115" s="258" t="str">
        <f t="shared" ca="1" si="100"/>
        <v/>
      </c>
      <c r="O115" s="258" t="str">
        <f t="shared" ca="1" si="101"/>
        <v/>
      </c>
      <c r="P115" s="258" t="str">
        <f t="shared" ca="1" si="102"/>
        <v/>
      </c>
      <c r="Q115" s="258" t="str">
        <f t="shared" si="103"/>
        <v/>
      </c>
      <c r="R115" s="258" t="str">
        <f t="shared" si="103"/>
        <v/>
      </c>
      <c r="T115" s="385">
        <v>0.01</v>
      </c>
      <c r="U115" s="386" t="s">
        <v>955</v>
      </c>
      <c r="V115" s="385">
        <v>2</v>
      </c>
      <c r="W115" s="88">
        <v>100000</v>
      </c>
      <c r="X115" s="88" t="s">
        <v>150</v>
      </c>
    </row>
    <row r="116" spans="2:24" ht="15" customHeight="1">
      <c r="B116" s="243">
        <f t="shared" si="92"/>
        <v>7</v>
      </c>
      <c r="C116" s="263" t="str">
        <f t="shared" si="93"/>
        <v/>
      </c>
      <c r="D116" s="263" t="str">
        <f t="shared" si="94"/>
        <v/>
      </c>
      <c r="E116" s="263" t="str">
        <f t="shared" si="95"/>
        <v/>
      </c>
      <c r="F116" s="263" t="str">
        <f t="shared" si="96"/>
        <v/>
      </c>
      <c r="H116" s="272" t="str">
        <f>IF($N15=FALSE,"",ROUND(Pressure_1_R1!N10*$C$3,M$109+1))</f>
        <v/>
      </c>
      <c r="I116" s="272" t="str">
        <f>IF($N15=FALSE,"",ROUND(Pressure_1_R1!O10*$C$3,M$109+1))</f>
        <v/>
      </c>
      <c r="J116" s="272" t="str">
        <f t="shared" si="97"/>
        <v/>
      </c>
      <c r="K116" s="273" t="str">
        <f t="shared" si="98"/>
        <v/>
      </c>
      <c r="M116" s="258" t="str">
        <f t="shared" ca="1" si="99"/>
        <v/>
      </c>
      <c r="N116" s="258" t="str">
        <f t="shared" ca="1" si="100"/>
        <v/>
      </c>
      <c r="O116" s="258" t="str">
        <f t="shared" ca="1" si="101"/>
        <v/>
      </c>
      <c r="P116" s="258" t="str">
        <f t="shared" ca="1" si="102"/>
        <v/>
      </c>
      <c r="Q116" s="258" t="str">
        <f t="shared" si="103"/>
        <v/>
      </c>
      <c r="R116" s="258" t="str">
        <f t="shared" si="103"/>
        <v/>
      </c>
      <c r="T116" s="385">
        <v>0.1</v>
      </c>
      <c r="U116" s="386" t="s">
        <v>956</v>
      </c>
      <c r="V116" s="385">
        <v>1</v>
      </c>
      <c r="W116" s="88">
        <v>1000000</v>
      </c>
      <c r="X116" s="88" t="s">
        <v>151</v>
      </c>
    </row>
    <row r="117" spans="2:24" ht="15" customHeight="1">
      <c r="B117" s="243">
        <f t="shared" si="92"/>
        <v>8</v>
      </c>
      <c r="C117" s="263" t="str">
        <f t="shared" si="93"/>
        <v/>
      </c>
      <c r="D117" s="263" t="str">
        <f t="shared" si="94"/>
        <v/>
      </c>
      <c r="E117" s="263" t="str">
        <f t="shared" si="95"/>
        <v/>
      </c>
      <c r="F117" s="263" t="str">
        <f t="shared" si="96"/>
        <v/>
      </c>
      <c r="H117" s="272" t="str">
        <f>IF($N16=FALSE,"",ROUND(Pressure_1_R1!N11*$C$3,M$109+1))</f>
        <v/>
      </c>
      <c r="I117" s="272" t="str">
        <f>IF($N16=FALSE,"",ROUND(Pressure_1_R1!O11*$C$3,M$109+1))</f>
        <v/>
      </c>
      <c r="J117" s="272" t="str">
        <f t="shared" si="97"/>
        <v/>
      </c>
      <c r="K117" s="273" t="str">
        <f t="shared" si="98"/>
        <v/>
      </c>
      <c r="M117" s="258" t="str">
        <f t="shared" ca="1" si="99"/>
        <v/>
      </c>
      <c r="N117" s="258" t="str">
        <f t="shared" ca="1" si="100"/>
        <v/>
      </c>
      <c r="O117" s="258" t="str">
        <f t="shared" ca="1" si="101"/>
        <v/>
      </c>
      <c r="P117" s="258" t="str">
        <f t="shared" ca="1" si="102"/>
        <v/>
      </c>
      <c r="Q117" s="258" t="str">
        <f t="shared" si="103"/>
        <v/>
      </c>
      <c r="R117" s="258" t="str">
        <f t="shared" si="103"/>
        <v/>
      </c>
      <c r="T117" s="385">
        <v>1</v>
      </c>
      <c r="U117" s="385">
        <v>0</v>
      </c>
      <c r="V117" s="385">
        <v>0</v>
      </c>
      <c r="W117" s="88">
        <v>10000000</v>
      </c>
      <c r="X117" s="88" t="s">
        <v>152</v>
      </c>
    </row>
    <row r="118" spans="2:24" ht="15" customHeight="1">
      <c r="B118" s="243">
        <f t="shared" si="92"/>
        <v>9</v>
      </c>
      <c r="C118" s="263" t="str">
        <f t="shared" si="93"/>
        <v/>
      </c>
      <c r="D118" s="263" t="str">
        <f t="shared" si="94"/>
        <v/>
      </c>
      <c r="E118" s="263" t="str">
        <f t="shared" si="95"/>
        <v/>
      </c>
      <c r="F118" s="263" t="str">
        <f t="shared" si="96"/>
        <v/>
      </c>
      <c r="H118" s="272" t="str">
        <f>IF($N17=FALSE,"",ROUND(Pressure_1_R1!N12*$C$3,M$109+1))</f>
        <v/>
      </c>
      <c r="I118" s="272" t="str">
        <f>IF($N17=FALSE,"",ROUND(Pressure_1_R1!O12*$C$3,M$109+1))</f>
        <v/>
      </c>
      <c r="J118" s="272" t="str">
        <f t="shared" si="97"/>
        <v/>
      </c>
      <c r="K118" s="273" t="str">
        <f t="shared" si="98"/>
        <v/>
      </c>
      <c r="M118" s="258" t="str">
        <f t="shared" ca="1" si="99"/>
        <v/>
      </c>
      <c r="N118" s="258" t="str">
        <f t="shared" ca="1" si="100"/>
        <v/>
      </c>
      <c r="O118" s="258" t="str">
        <f t="shared" ca="1" si="101"/>
        <v/>
      </c>
      <c r="P118" s="258" t="str">
        <f t="shared" ca="1" si="102"/>
        <v/>
      </c>
      <c r="Q118" s="258" t="str">
        <f t="shared" si="103"/>
        <v/>
      </c>
      <c r="R118" s="258" t="str">
        <f t="shared" si="103"/>
        <v/>
      </c>
      <c r="T118" s="385">
        <v>10</v>
      </c>
      <c r="U118" s="385">
        <v>0</v>
      </c>
      <c r="V118" s="385">
        <v>-1</v>
      </c>
      <c r="W118" s="88"/>
      <c r="X118" s="88"/>
    </row>
    <row r="119" spans="2:24" ht="15" customHeight="1">
      <c r="B119" s="243">
        <f t="shared" si="92"/>
        <v>10</v>
      </c>
      <c r="C119" s="263" t="str">
        <f t="shared" si="93"/>
        <v/>
      </c>
      <c r="D119" s="263" t="str">
        <f t="shared" si="94"/>
        <v/>
      </c>
      <c r="E119" s="263" t="str">
        <f t="shared" si="95"/>
        <v/>
      </c>
      <c r="F119" s="263" t="str">
        <f t="shared" si="96"/>
        <v/>
      </c>
      <c r="H119" s="272" t="str">
        <f>IF($N18=FALSE,"",ROUND(Pressure_1_R1!N13*$C$3,M$109+1))</f>
        <v/>
      </c>
      <c r="I119" s="272" t="str">
        <f>IF($N18=FALSE,"",ROUND(Pressure_1_R1!O13*$C$3,M$109+1))</f>
        <v/>
      </c>
      <c r="J119" s="272" t="str">
        <f t="shared" si="97"/>
        <v/>
      </c>
      <c r="K119" s="273" t="str">
        <f t="shared" si="98"/>
        <v/>
      </c>
      <c r="M119" s="258" t="str">
        <f t="shared" ca="1" si="99"/>
        <v/>
      </c>
      <c r="N119" s="258" t="str">
        <f t="shared" ca="1" si="100"/>
        <v/>
      </c>
      <c r="O119" s="258" t="str">
        <f t="shared" ca="1" si="101"/>
        <v/>
      </c>
      <c r="P119" s="258" t="str">
        <f t="shared" ca="1" si="102"/>
        <v/>
      </c>
      <c r="Q119" s="258" t="str">
        <f t="shared" si="103"/>
        <v/>
      </c>
      <c r="R119" s="258" t="str">
        <f t="shared" si="103"/>
        <v/>
      </c>
      <c r="T119" s="385">
        <v>100</v>
      </c>
      <c r="U119" s="385">
        <v>0</v>
      </c>
      <c r="V119" s="385">
        <v>-2</v>
      </c>
    </row>
    <row r="120" spans="2:24" ht="15" customHeight="1">
      <c r="B120" s="243">
        <f t="shared" si="92"/>
        <v>11</v>
      </c>
      <c r="C120" s="263" t="str">
        <f t="shared" si="93"/>
        <v/>
      </c>
      <c r="D120" s="263" t="str">
        <f t="shared" si="94"/>
        <v/>
      </c>
      <c r="E120" s="263" t="str">
        <f t="shared" si="95"/>
        <v/>
      </c>
      <c r="F120" s="263" t="str">
        <f t="shared" si="96"/>
        <v/>
      </c>
      <c r="H120" s="272" t="str">
        <f>IF($N19=FALSE,"",ROUND(Pressure_1_R1!N14*$C$3,M$109+1))</f>
        <v/>
      </c>
      <c r="I120" s="272" t="str">
        <f>IF($N19=FALSE,"",ROUND(Pressure_1_R1!O14*$C$3,M$109+1))</f>
        <v/>
      </c>
      <c r="J120" s="272" t="str">
        <f t="shared" si="97"/>
        <v/>
      </c>
      <c r="K120" s="273" t="str">
        <f t="shared" si="98"/>
        <v/>
      </c>
      <c r="M120" s="258" t="str">
        <f t="shared" ca="1" si="99"/>
        <v/>
      </c>
      <c r="N120" s="258" t="str">
        <f t="shared" ca="1" si="100"/>
        <v/>
      </c>
      <c r="O120" s="258" t="str">
        <f t="shared" ca="1" si="101"/>
        <v/>
      </c>
      <c r="P120" s="258" t="str">
        <f t="shared" ca="1" si="102"/>
        <v/>
      </c>
      <c r="Q120" s="258" t="str">
        <f t="shared" si="103"/>
        <v/>
      </c>
      <c r="R120" s="258" t="str">
        <f t="shared" si="103"/>
        <v/>
      </c>
    </row>
    <row r="121" spans="2:24" ht="15" customHeight="1">
      <c r="B121" s="243">
        <f t="shared" si="92"/>
        <v>12</v>
      </c>
      <c r="C121" s="263" t="str">
        <f t="shared" si="93"/>
        <v/>
      </c>
      <c r="D121" s="263" t="str">
        <f t="shared" si="94"/>
        <v/>
      </c>
      <c r="E121" s="263" t="str">
        <f t="shared" si="95"/>
        <v/>
      </c>
      <c r="F121" s="263" t="str">
        <f t="shared" si="96"/>
        <v/>
      </c>
      <c r="H121" s="272" t="str">
        <f>IF($N20=FALSE,"",ROUND(Pressure_1_R1!N15*$C$3,M$109+1))</f>
        <v/>
      </c>
      <c r="I121" s="272" t="str">
        <f>IF($N20=FALSE,"",ROUND(Pressure_1_R1!O15*$C$3,M$109+1))</f>
        <v/>
      </c>
      <c r="J121" s="272" t="str">
        <f t="shared" si="97"/>
        <v/>
      </c>
      <c r="K121" s="273" t="str">
        <f t="shared" si="98"/>
        <v/>
      </c>
      <c r="M121" s="258" t="str">
        <f t="shared" ca="1" si="99"/>
        <v/>
      </c>
      <c r="N121" s="258" t="str">
        <f t="shared" ca="1" si="100"/>
        <v/>
      </c>
      <c r="O121" s="258" t="str">
        <f t="shared" ca="1" si="101"/>
        <v/>
      </c>
      <c r="P121" s="258" t="str">
        <f t="shared" ca="1" si="102"/>
        <v/>
      </c>
      <c r="Q121" s="258" t="str">
        <f t="shared" si="103"/>
        <v/>
      </c>
      <c r="R121" s="258" t="str">
        <f t="shared" si="103"/>
        <v/>
      </c>
      <c r="T121" s="246" t="s">
        <v>600</v>
      </c>
      <c r="U121" s="257"/>
    </row>
    <row r="122" spans="2:24" ht="15" customHeight="1">
      <c r="B122" s="243">
        <f t="shared" si="92"/>
        <v>13</v>
      </c>
      <c r="C122" s="263" t="str">
        <f t="shared" si="93"/>
        <v/>
      </c>
      <c r="D122" s="263" t="str">
        <f t="shared" si="94"/>
        <v/>
      </c>
      <c r="E122" s="263" t="str">
        <f t="shared" si="95"/>
        <v/>
      </c>
      <c r="F122" s="263" t="str">
        <f t="shared" si="96"/>
        <v/>
      </c>
      <c r="H122" s="272" t="str">
        <f>IF($N21=FALSE,"",ROUND(Pressure_1_R1!N16*$C$3,M$109+1))</f>
        <v/>
      </c>
      <c r="I122" s="272" t="str">
        <f>IF($N21=FALSE,"",ROUND(Pressure_1_R1!O16*$C$3,M$109+1))</f>
        <v/>
      </c>
      <c r="J122" s="272" t="str">
        <f t="shared" si="97"/>
        <v/>
      </c>
      <c r="K122" s="273" t="str">
        <f t="shared" si="98"/>
        <v/>
      </c>
      <c r="M122" s="258" t="str">
        <f t="shared" ca="1" si="99"/>
        <v/>
      </c>
      <c r="N122" s="258" t="str">
        <f t="shared" ca="1" si="100"/>
        <v/>
      </c>
      <c r="O122" s="258" t="str">
        <f t="shared" ca="1" si="101"/>
        <v/>
      </c>
      <c r="P122" s="258" t="str">
        <f t="shared" ca="1" si="102"/>
        <v/>
      </c>
      <c r="Q122" s="258" t="str">
        <f t="shared" si="103"/>
        <v/>
      </c>
      <c r="R122" s="258" t="str">
        <f t="shared" si="103"/>
        <v/>
      </c>
      <c r="T122" s="764" t="s">
        <v>601</v>
      </c>
      <c r="U122" s="765"/>
    </row>
    <row r="123" spans="2:24" ht="15" customHeight="1">
      <c r="B123" s="243">
        <f t="shared" si="92"/>
        <v>14</v>
      </c>
      <c r="C123" s="263" t="str">
        <f t="shared" si="93"/>
        <v/>
      </c>
      <c r="D123" s="263" t="str">
        <f t="shared" si="94"/>
        <v/>
      </c>
      <c r="E123" s="263" t="str">
        <f t="shared" si="95"/>
        <v/>
      </c>
      <c r="F123" s="263" t="str">
        <f t="shared" si="96"/>
        <v/>
      </c>
      <c r="H123" s="272" t="str">
        <f>IF($N22=FALSE,"",ROUND(Pressure_1_R1!N17*$C$3,M$109+1))</f>
        <v/>
      </c>
      <c r="I123" s="272" t="str">
        <f>IF($N22=FALSE,"",ROUND(Pressure_1_R1!O17*$C$3,M$109+1))</f>
        <v/>
      </c>
      <c r="J123" s="272" t="str">
        <f t="shared" si="97"/>
        <v/>
      </c>
      <c r="K123" s="273" t="str">
        <f t="shared" si="98"/>
        <v/>
      </c>
      <c r="M123" s="258" t="str">
        <f t="shared" ca="1" si="99"/>
        <v/>
      </c>
      <c r="N123" s="258" t="str">
        <f t="shared" ca="1" si="100"/>
        <v/>
      </c>
      <c r="O123" s="258" t="str">
        <f t="shared" ca="1" si="101"/>
        <v/>
      </c>
      <c r="P123" s="258" t="str">
        <f t="shared" ca="1" si="102"/>
        <v/>
      </c>
      <c r="Q123" s="258" t="str">
        <f t="shared" si="103"/>
        <v/>
      </c>
      <c r="R123" s="258" t="str">
        <f t="shared" si="103"/>
        <v/>
      </c>
      <c r="T123" s="264" t="s">
        <v>602</v>
      </c>
      <c r="U123" s="265" t="e">
        <f>SLOPE(D75:D104,G75:G104)</f>
        <v>#DIV/0!</v>
      </c>
    </row>
    <row r="124" spans="2:24" ht="15" customHeight="1">
      <c r="B124" s="243">
        <f t="shared" ref="B124:B139" si="104">B89</f>
        <v>15</v>
      </c>
      <c r="C124" s="263" t="str">
        <f t="shared" ref="C124:C139" si="105">IF($N23=FALSE,"",TEXT(ROUND(D89,$M$109),N124))</f>
        <v/>
      </c>
      <c r="D124" s="263" t="str">
        <f t="shared" ref="D124:D139" si="106">IF($N23=FALSE,"",TEXT(G89,O124))</f>
        <v/>
      </c>
      <c r="E124" s="263" t="str">
        <f t="shared" ref="E124:E139" si="107">IF($N23=FALSE,"",TEXT(ROUND(H89,$M$109),P124))</f>
        <v/>
      </c>
      <c r="F124" s="263" t="str">
        <f t="shared" ref="F124:F139" si="108">IF($N23=FALSE,"",TEXT(+IF(M$3=TRUE,ROUND(V89,$M$109),ROUNDUP(V89,$M$109)),Q124))</f>
        <v/>
      </c>
      <c r="H124" s="272" t="str">
        <f>IF($N23=FALSE,"",ROUND(Pressure_1_R1!N18*$C$3,M$109+1))</f>
        <v/>
      </c>
      <c r="I124" s="272" t="str">
        <f>IF($N23=FALSE,"",ROUND(Pressure_1_R1!O18*$C$3,M$109+1))</f>
        <v/>
      </c>
      <c r="J124" s="272" t="str">
        <f t="shared" ref="J124:J139" si="109">IF($N23=FALSE,"","± "&amp;TEXT((I124-H124)/2,R124))</f>
        <v/>
      </c>
      <c r="K124" s="273" t="str">
        <f t="shared" ref="K124:K139" si="110">IF($N23=FALSE,"",IF(AND(H124&lt;=G89,G89&lt;=I124),"PASS","FAIL"))</f>
        <v/>
      </c>
      <c r="M124" s="258" t="str">
        <f t="shared" ref="M124:M139" ca="1" si="111">IF($N23=FALSE,"",OFFSET(V$108,COUNTIF(T$109:T$119,"&lt;="&amp;T89),0)+N$3)</f>
        <v/>
      </c>
      <c r="N124" s="258" t="str">
        <f t="shared" ref="N124:N139" ca="1" si="112">IF($N23=FALSE,"",SUBSTITUTE(OFFSET($X$108,COUNTIF($W$109:$W$118,"&lt;="&amp;ABS(C89)),0),0,"")&amp;N$109)</f>
        <v/>
      </c>
      <c r="O124" s="258" t="str">
        <f t="shared" ref="O124:P124" ca="1" si="113">IF($N23=FALSE,"",SUBSTITUTE(OFFSET($X$108,COUNTIF($W$109:$W$118,"&lt;="&amp;ABS(G89)),0),0,"")&amp;O$109)</f>
        <v/>
      </c>
      <c r="P124" s="258" t="str">
        <f t="shared" ca="1" si="113"/>
        <v/>
      </c>
      <c r="Q124" s="258" t="str">
        <f t="shared" ref="Q124:R124" si="114">IF($N23=FALSE,"",Q$109)</f>
        <v/>
      </c>
      <c r="R124" s="258" t="str">
        <f t="shared" si="114"/>
        <v/>
      </c>
      <c r="S124" s="242"/>
      <c r="T124" s="264" t="s">
        <v>603</v>
      </c>
      <c r="U124" s="265" t="e">
        <f>INTERCEPT(D75:D104,G75:G104)</f>
        <v>#DIV/0!</v>
      </c>
    </row>
    <row r="125" spans="2:24" ht="15" customHeight="1">
      <c r="B125" s="243">
        <f t="shared" si="104"/>
        <v>16</v>
      </c>
      <c r="C125" s="263" t="str">
        <f t="shared" si="105"/>
        <v/>
      </c>
      <c r="D125" s="263" t="str">
        <f t="shared" si="106"/>
        <v/>
      </c>
      <c r="E125" s="263" t="str">
        <f t="shared" si="107"/>
        <v/>
      </c>
      <c r="F125" s="263" t="str">
        <f t="shared" si="108"/>
        <v/>
      </c>
      <c r="H125" s="272" t="str">
        <f>IF($N24=FALSE,"",ROUND(Pressure_1_R1!N19*$C$3,M$109+1))</f>
        <v/>
      </c>
      <c r="I125" s="272" t="str">
        <f>IF($N24=FALSE,"",ROUND(Pressure_1_R1!O19*$C$3,M$109+1))</f>
        <v/>
      </c>
      <c r="J125" s="272" t="str">
        <f t="shared" si="109"/>
        <v/>
      </c>
      <c r="K125" s="273" t="str">
        <f t="shared" si="110"/>
        <v/>
      </c>
      <c r="M125" s="258" t="str">
        <f t="shared" ca="1" si="111"/>
        <v/>
      </c>
      <c r="N125" s="258" t="str">
        <f t="shared" ca="1" si="112"/>
        <v/>
      </c>
      <c r="O125" s="258" t="str">
        <f t="shared" ref="O125:P125" ca="1" si="115">IF($N24=FALSE,"",SUBSTITUTE(OFFSET($X$108,COUNTIF($W$109:$W$118,"&lt;="&amp;ABS(G90)),0),0,"")&amp;O$109)</f>
        <v/>
      </c>
      <c r="P125" s="258" t="str">
        <f t="shared" ca="1" si="115"/>
        <v/>
      </c>
      <c r="Q125" s="258" t="str">
        <f t="shared" ref="Q125:R125" si="116">IF($N24=FALSE,"",Q$109)</f>
        <v/>
      </c>
      <c r="R125" s="258" t="str">
        <f t="shared" si="116"/>
        <v/>
      </c>
      <c r="S125" s="242"/>
      <c r="T125" s="464"/>
      <c r="U125" s="465"/>
    </row>
    <row r="126" spans="2:24" ht="15" customHeight="1">
      <c r="B126" s="243">
        <f t="shared" si="104"/>
        <v>17</v>
      </c>
      <c r="C126" s="263" t="str">
        <f t="shared" si="105"/>
        <v/>
      </c>
      <c r="D126" s="263" t="str">
        <f t="shared" si="106"/>
        <v/>
      </c>
      <c r="E126" s="263" t="str">
        <f t="shared" si="107"/>
        <v/>
      </c>
      <c r="F126" s="263" t="str">
        <f t="shared" si="108"/>
        <v/>
      </c>
      <c r="H126" s="272" t="str">
        <f>IF($N25=FALSE,"",ROUND(Pressure_1_R1!N20*$C$3,M$109+1))</f>
        <v/>
      </c>
      <c r="I126" s="272" t="str">
        <f>IF($N25=FALSE,"",ROUND(Pressure_1_R1!O20*$C$3,M$109+1))</f>
        <v/>
      </c>
      <c r="J126" s="272" t="str">
        <f t="shared" si="109"/>
        <v/>
      </c>
      <c r="K126" s="273" t="str">
        <f t="shared" si="110"/>
        <v/>
      </c>
      <c r="M126" s="258" t="str">
        <f t="shared" ca="1" si="111"/>
        <v/>
      </c>
      <c r="N126" s="258" t="str">
        <f t="shared" ca="1" si="112"/>
        <v/>
      </c>
      <c r="O126" s="258" t="str">
        <f t="shared" ref="O126:P126" ca="1" si="117">IF($N25=FALSE,"",SUBSTITUTE(OFFSET($X$108,COUNTIF($W$109:$W$118,"&lt;="&amp;ABS(G91)),0),0,"")&amp;O$109)</f>
        <v/>
      </c>
      <c r="P126" s="258" t="str">
        <f t="shared" ca="1" si="117"/>
        <v/>
      </c>
      <c r="Q126" s="258" t="str">
        <f t="shared" ref="Q126:R126" si="118">IF($N25=FALSE,"",Q$109)</f>
        <v/>
      </c>
      <c r="R126" s="258" t="str">
        <f t="shared" si="118"/>
        <v/>
      </c>
      <c r="S126" s="242"/>
      <c r="T126" s="464"/>
      <c r="U126" s="465"/>
    </row>
    <row r="127" spans="2:24" ht="15" customHeight="1">
      <c r="B127" s="243">
        <f t="shared" si="104"/>
        <v>18</v>
      </c>
      <c r="C127" s="263" t="str">
        <f t="shared" si="105"/>
        <v/>
      </c>
      <c r="D127" s="263" t="str">
        <f t="shared" si="106"/>
        <v/>
      </c>
      <c r="E127" s="263" t="str">
        <f t="shared" si="107"/>
        <v/>
      </c>
      <c r="F127" s="263" t="str">
        <f t="shared" si="108"/>
        <v/>
      </c>
      <c r="H127" s="272" t="str">
        <f>IF($N26=FALSE,"",ROUND(Pressure_1_R1!N21*$C$3,M$109+1))</f>
        <v/>
      </c>
      <c r="I127" s="272" t="str">
        <f>IF($N26=FALSE,"",ROUND(Pressure_1_R1!O21*$C$3,M$109+1))</f>
        <v/>
      </c>
      <c r="J127" s="272" t="str">
        <f t="shared" si="109"/>
        <v/>
      </c>
      <c r="K127" s="273" t="str">
        <f t="shared" si="110"/>
        <v/>
      </c>
      <c r="M127" s="258" t="str">
        <f t="shared" ca="1" si="111"/>
        <v/>
      </c>
      <c r="N127" s="258" t="str">
        <f t="shared" ca="1" si="112"/>
        <v/>
      </c>
      <c r="O127" s="258" t="str">
        <f t="shared" ref="O127:P127" ca="1" si="119">IF($N26=FALSE,"",SUBSTITUTE(OFFSET($X$108,COUNTIF($W$109:$W$118,"&lt;="&amp;ABS(G92)),0),0,"")&amp;O$109)</f>
        <v/>
      </c>
      <c r="P127" s="258" t="str">
        <f t="shared" ca="1" si="119"/>
        <v/>
      </c>
      <c r="Q127" s="258" t="str">
        <f t="shared" ref="Q127:R127" si="120">IF($N26=FALSE,"",Q$109)</f>
        <v/>
      </c>
      <c r="R127" s="258" t="str">
        <f t="shared" si="120"/>
        <v/>
      </c>
      <c r="S127" s="242"/>
      <c r="T127" s="464"/>
      <c r="U127" s="465"/>
    </row>
    <row r="128" spans="2:24" ht="15" customHeight="1">
      <c r="B128" s="243">
        <f t="shared" si="104"/>
        <v>19</v>
      </c>
      <c r="C128" s="263" t="str">
        <f t="shared" si="105"/>
        <v/>
      </c>
      <c r="D128" s="263" t="str">
        <f t="shared" si="106"/>
        <v/>
      </c>
      <c r="E128" s="263" t="str">
        <f t="shared" si="107"/>
        <v/>
      </c>
      <c r="F128" s="263" t="str">
        <f t="shared" si="108"/>
        <v/>
      </c>
      <c r="H128" s="272" t="str">
        <f>IF($N27=FALSE,"",ROUND(Pressure_1_R1!N22*$C$3,M$109+1))</f>
        <v/>
      </c>
      <c r="I128" s="272" t="str">
        <f>IF($N27=FALSE,"",ROUND(Pressure_1_R1!O22*$C$3,M$109+1))</f>
        <v/>
      </c>
      <c r="J128" s="272" t="str">
        <f t="shared" si="109"/>
        <v/>
      </c>
      <c r="K128" s="273" t="str">
        <f t="shared" si="110"/>
        <v/>
      </c>
      <c r="M128" s="258" t="str">
        <f t="shared" ca="1" si="111"/>
        <v/>
      </c>
      <c r="N128" s="258" t="str">
        <f t="shared" ca="1" si="112"/>
        <v/>
      </c>
      <c r="O128" s="258" t="str">
        <f t="shared" ref="O128:P128" ca="1" si="121">IF($N27=FALSE,"",SUBSTITUTE(OFFSET($X$108,COUNTIF($W$109:$W$118,"&lt;="&amp;ABS(G93)),0),0,"")&amp;O$109)</f>
        <v/>
      </c>
      <c r="P128" s="258" t="str">
        <f t="shared" ca="1" si="121"/>
        <v/>
      </c>
      <c r="Q128" s="258" t="str">
        <f t="shared" ref="Q128:R128" si="122">IF($N27=FALSE,"",Q$109)</f>
        <v/>
      </c>
      <c r="R128" s="258" t="str">
        <f t="shared" si="122"/>
        <v/>
      </c>
      <c r="S128" s="242"/>
      <c r="T128" s="464"/>
      <c r="U128" s="465"/>
    </row>
    <row r="129" spans="1:21" ht="15" customHeight="1">
      <c r="B129" s="243">
        <f t="shared" si="104"/>
        <v>20</v>
      </c>
      <c r="C129" s="263" t="str">
        <f t="shared" si="105"/>
        <v/>
      </c>
      <c r="D129" s="263" t="str">
        <f t="shared" si="106"/>
        <v/>
      </c>
      <c r="E129" s="263" t="str">
        <f t="shared" si="107"/>
        <v/>
      </c>
      <c r="F129" s="263" t="str">
        <f t="shared" si="108"/>
        <v/>
      </c>
      <c r="H129" s="272" t="str">
        <f>IF($N28=FALSE,"",ROUND(Pressure_1_R1!N23*$C$3,M$109+1))</f>
        <v/>
      </c>
      <c r="I129" s="272" t="str">
        <f>IF($N28=FALSE,"",ROUND(Pressure_1_R1!O23*$C$3,M$109+1))</f>
        <v/>
      </c>
      <c r="J129" s="272" t="str">
        <f t="shared" si="109"/>
        <v/>
      </c>
      <c r="K129" s="273" t="str">
        <f t="shared" si="110"/>
        <v/>
      </c>
      <c r="M129" s="258" t="str">
        <f t="shared" ca="1" si="111"/>
        <v/>
      </c>
      <c r="N129" s="258" t="str">
        <f t="shared" ca="1" si="112"/>
        <v/>
      </c>
      <c r="O129" s="258" t="str">
        <f t="shared" ref="O129:P129" ca="1" si="123">IF($N28=FALSE,"",SUBSTITUTE(OFFSET($X$108,COUNTIF($W$109:$W$118,"&lt;="&amp;ABS(G94)),0),0,"")&amp;O$109)</f>
        <v/>
      </c>
      <c r="P129" s="258" t="str">
        <f t="shared" ca="1" si="123"/>
        <v/>
      </c>
      <c r="Q129" s="258" t="str">
        <f t="shared" ref="Q129:R129" si="124">IF($N28=FALSE,"",Q$109)</f>
        <v/>
      </c>
      <c r="R129" s="258" t="str">
        <f t="shared" si="124"/>
        <v/>
      </c>
      <c r="S129" s="242"/>
      <c r="T129" s="464"/>
      <c r="U129" s="465"/>
    </row>
    <row r="130" spans="1:21" ht="15" customHeight="1">
      <c r="B130" s="243">
        <f t="shared" si="104"/>
        <v>21</v>
      </c>
      <c r="C130" s="263" t="str">
        <f t="shared" si="105"/>
        <v/>
      </c>
      <c r="D130" s="263" t="str">
        <f t="shared" si="106"/>
        <v/>
      </c>
      <c r="E130" s="263" t="str">
        <f t="shared" si="107"/>
        <v/>
      </c>
      <c r="F130" s="263" t="str">
        <f t="shared" si="108"/>
        <v/>
      </c>
      <c r="H130" s="272" t="str">
        <f>IF($N29=FALSE,"",ROUND(Pressure_1_R1!N24*$C$3,M$109+1))</f>
        <v/>
      </c>
      <c r="I130" s="272" t="str">
        <f>IF($N29=FALSE,"",ROUND(Pressure_1_R1!O24*$C$3,M$109+1))</f>
        <v/>
      </c>
      <c r="J130" s="272" t="str">
        <f t="shared" si="109"/>
        <v/>
      </c>
      <c r="K130" s="273" t="str">
        <f t="shared" si="110"/>
        <v/>
      </c>
      <c r="M130" s="258" t="str">
        <f t="shared" ca="1" si="111"/>
        <v/>
      </c>
      <c r="N130" s="258" t="str">
        <f t="shared" ca="1" si="112"/>
        <v/>
      </c>
      <c r="O130" s="258" t="str">
        <f t="shared" ref="O130:P130" ca="1" si="125">IF($N29=FALSE,"",SUBSTITUTE(OFFSET($X$108,COUNTIF($W$109:$W$118,"&lt;="&amp;ABS(G95)),0),0,"")&amp;O$109)</f>
        <v/>
      </c>
      <c r="P130" s="258" t="str">
        <f t="shared" ca="1" si="125"/>
        <v/>
      </c>
      <c r="Q130" s="258" t="str">
        <f t="shared" ref="Q130:R130" si="126">IF($N29=FALSE,"",Q$109)</f>
        <v/>
      </c>
      <c r="R130" s="258" t="str">
        <f t="shared" si="126"/>
        <v/>
      </c>
      <c r="S130" s="242"/>
      <c r="T130" s="464"/>
      <c r="U130" s="465"/>
    </row>
    <row r="131" spans="1:21" ht="15" customHeight="1">
      <c r="B131" s="243">
        <f t="shared" si="104"/>
        <v>22</v>
      </c>
      <c r="C131" s="263" t="str">
        <f t="shared" si="105"/>
        <v/>
      </c>
      <c r="D131" s="263" t="str">
        <f t="shared" si="106"/>
        <v/>
      </c>
      <c r="E131" s="263" t="str">
        <f t="shared" si="107"/>
        <v/>
      </c>
      <c r="F131" s="263" t="str">
        <f t="shared" si="108"/>
        <v/>
      </c>
      <c r="H131" s="272" t="str">
        <f>IF($N30=FALSE,"",ROUND(Pressure_1_R1!N25*$C$3,M$109+1))</f>
        <v/>
      </c>
      <c r="I131" s="272" t="str">
        <f>IF($N30=FALSE,"",ROUND(Pressure_1_R1!O25*$C$3,M$109+1))</f>
        <v/>
      </c>
      <c r="J131" s="272" t="str">
        <f t="shared" si="109"/>
        <v/>
      </c>
      <c r="K131" s="273" t="str">
        <f t="shared" si="110"/>
        <v/>
      </c>
      <c r="M131" s="258" t="str">
        <f t="shared" ca="1" si="111"/>
        <v/>
      </c>
      <c r="N131" s="258" t="str">
        <f t="shared" ca="1" si="112"/>
        <v/>
      </c>
      <c r="O131" s="258" t="str">
        <f t="shared" ref="O131:P131" ca="1" si="127">IF($N30=FALSE,"",SUBSTITUTE(OFFSET($X$108,COUNTIF($W$109:$W$118,"&lt;="&amp;ABS(G96)),0),0,"")&amp;O$109)</f>
        <v/>
      </c>
      <c r="P131" s="258" t="str">
        <f t="shared" ca="1" si="127"/>
        <v/>
      </c>
      <c r="Q131" s="258" t="str">
        <f t="shared" ref="Q131:R131" si="128">IF($N30=FALSE,"",Q$109)</f>
        <v/>
      </c>
      <c r="R131" s="258" t="str">
        <f t="shared" si="128"/>
        <v/>
      </c>
      <c r="S131" s="242"/>
      <c r="T131" s="464"/>
      <c r="U131" s="465"/>
    </row>
    <row r="132" spans="1:21" ht="15" customHeight="1">
      <c r="B132" s="243">
        <f t="shared" si="104"/>
        <v>23</v>
      </c>
      <c r="C132" s="263" t="str">
        <f t="shared" si="105"/>
        <v/>
      </c>
      <c r="D132" s="263" t="str">
        <f t="shared" si="106"/>
        <v/>
      </c>
      <c r="E132" s="263" t="str">
        <f t="shared" si="107"/>
        <v/>
      </c>
      <c r="F132" s="263" t="str">
        <f t="shared" si="108"/>
        <v/>
      </c>
      <c r="H132" s="272" t="str">
        <f>IF($N31=FALSE,"",ROUND(Pressure_1_R1!N26*$C$3,M$109+1))</f>
        <v/>
      </c>
      <c r="I132" s="272" t="str">
        <f>IF($N31=FALSE,"",ROUND(Pressure_1_R1!O26*$C$3,M$109+1))</f>
        <v/>
      </c>
      <c r="J132" s="272" t="str">
        <f t="shared" si="109"/>
        <v/>
      </c>
      <c r="K132" s="273" t="str">
        <f t="shared" si="110"/>
        <v/>
      </c>
      <c r="M132" s="258" t="str">
        <f t="shared" ca="1" si="111"/>
        <v/>
      </c>
      <c r="N132" s="258" t="str">
        <f t="shared" ca="1" si="112"/>
        <v/>
      </c>
      <c r="O132" s="258" t="str">
        <f t="shared" ref="O132:P132" ca="1" si="129">IF($N31=FALSE,"",SUBSTITUTE(OFFSET($X$108,COUNTIF($W$109:$W$118,"&lt;="&amp;ABS(G97)),0),0,"")&amp;O$109)</f>
        <v/>
      </c>
      <c r="P132" s="258" t="str">
        <f t="shared" ca="1" si="129"/>
        <v/>
      </c>
      <c r="Q132" s="258" t="str">
        <f t="shared" ref="Q132:R132" si="130">IF($N31=FALSE,"",Q$109)</f>
        <v/>
      </c>
      <c r="R132" s="258" t="str">
        <f t="shared" si="130"/>
        <v/>
      </c>
      <c r="S132" s="242"/>
      <c r="T132" s="464"/>
      <c r="U132" s="465"/>
    </row>
    <row r="133" spans="1:21" ht="15" customHeight="1">
      <c r="B133" s="243">
        <f t="shared" si="104"/>
        <v>24</v>
      </c>
      <c r="C133" s="263" t="str">
        <f t="shared" si="105"/>
        <v/>
      </c>
      <c r="D133" s="263" t="str">
        <f t="shared" si="106"/>
        <v/>
      </c>
      <c r="E133" s="263" t="str">
        <f t="shared" si="107"/>
        <v/>
      </c>
      <c r="F133" s="263" t="str">
        <f t="shared" si="108"/>
        <v/>
      </c>
      <c r="H133" s="272" t="str">
        <f>IF($N32=FALSE,"",ROUND(Pressure_1_R1!N27*$C$3,M$109+1))</f>
        <v/>
      </c>
      <c r="I133" s="272" t="str">
        <f>IF($N32=FALSE,"",ROUND(Pressure_1_R1!O27*$C$3,M$109+1))</f>
        <v/>
      </c>
      <c r="J133" s="272" t="str">
        <f t="shared" si="109"/>
        <v/>
      </c>
      <c r="K133" s="273" t="str">
        <f t="shared" si="110"/>
        <v/>
      </c>
      <c r="M133" s="258" t="str">
        <f t="shared" ca="1" si="111"/>
        <v/>
      </c>
      <c r="N133" s="258" t="str">
        <f t="shared" ca="1" si="112"/>
        <v/>
      </c>
      <c r="O133" s="258" t="str">
        <f t="shared" ref="O133:P133" ca="1" si="131">IF($N32=FALSE,"",SUBSTITUTE(OFFSET($X$108,COUNTIF($W$109:$W$118,"&lt;="&amp;ABS(G98)),0),0,"")&amp;O$109)</f>
        <v/>
      </c>
      <c r="P133" s="258" t="str">
        <f t="shared" ca="1" si="131"/>
        <v/>
      </c>
      <c r="Q133" s="258" t="str">
        <f t="shared" ref="Q133:R133" si="132">IF($N32=FALSE,"",Q$109)</f>
        <v/>
      </c>
      <c r="R133" s="258" t="str">
        <f t="shared" si="132"/>
        <v/>
      </c>
      <c r="S133" s="242"/>
      <c r="T133" s="464"/>
      <c r="U133" s="465"/>
    </row>
    <row r="134" spans="1:21" ht="15" customHeight="1">
      <c r="B134" s="243">
        <f t="shared" si="104"/>
        <v>25</v>
      </c>
      <c r="C134" s="263" t="str">
        <f t="shared" si="105"/>
        <v/>
      </c>
      <c r="D134" s="263" t="str">
        <f t="shared" si="106"/>
        <v/>
      </c>
      <c r="E134" s="263" t="str">
        <f t="shared" si="107"/>
        <v/>
      </c>
      <c r="F134" s="263" t="str">
        <f t="shared" si="108"/>
        <v/>
      </c>
      <c r="H134" s="272" t="str">
        <f>IF($N33=FALSE,"",ROUND(Pressure_1_R1!N28*$C$3,M$109+1))</f>
        <v/>
      </c>
      <c r="I134" s="272" t="str">
        <f>IF($N33=FALSE,"",ROUND(Pressure_1_R1!O28*$C$3,M$109+1))</f>
        <v/>
      </c>
      <c r="J134" s="272" t="str">
        <f t="shared" si="109"/>
        <v/>
      </c>
      <c r="K134" s="273" t="str">
        <f t="shared" si="110"/>
        <v/>
      </c>
      <c r="M134" s="258" t="str">
        <f t="shared" ca="1" si="111"/>
        <v/>
      </c>
      <c r="N134" s="258" t="str">
        <f t="shared" ca="1" si="112"/>
        <v/>
      </c>
      <c r="O134" s="258" t="str">
        <f t="shared" ref="O134:P134" ca="1" si="133">IF($N33=FALSE,"",SUBSTITUTE(OFFSET($X$108,COUNTIF($W$109:$W$118,"&lt;="&amp;ABS(G99)),0),0,"")&amp;O$109)</f>
        <v/>
      </c>
      <c r="P134" s="258" t="str">
        <f t="shared" ca="1" si="133"/>
        <v/>
      </c>
      <c r="Q134" s="258" t="str">
        <f t="shared" ref="Q134:R134" si="134">IF($N33=FALSE,"",Q$109)</f>
        <v/>
      </c>
      <c r="R134" s="258" t="str">
        <f t="shared" si="134"/>
        <v/>
      </c>
      <c r="S134" s="242"/>
      <c r="T134" s="464"/>
      <c r="U134" s="465"/>
    </row>
    <row r="135" spans="1:21" ht="15" customHeight="1">
      <c r="B135" s="243">
        <f t="shared" si="104"/>
        <v>26</v>
      </c>
      <c r="C135" s="263" t="str">
        <f t="shared" si="105"/>
        <v/>
      </c>
      <c r="D135" s="263" t="str">
        <f t="shared" si="106"/>
        <v/>
      </c>
      <c r="E135" s="263" t="str">
        <f t="shared" si="107"/>
        <v/>
      </c>
      <c r="F135" s="263" t="str">
        <f t="shared" si="108"/>
        <v/>
      </c>
      <c r="H135" s="272" t="str">
        <f>IF($N34=FALSE,"",ROUND(Pressure_1_R1!N29*$C$3,M$109+1))</f>
        <v/>
      </c>
      <c r="I135" s="272" t="str">
        <f>IF($N34=FALSE,"",ROUND(Pressure_1_R1!O29*$C$3,M$109+1))</f>
        <v/>
      </c>
      <c r="J135" s="272" t="str">
        <f t="shared" si="109"/>
        <v/>
      </c>
      <c r="K135" s="273" t="str">
        <f t="shared" si="110"/>
        <v/>
      </c>
      <c r="M135" s="258" t="str">
        <f t="shared" ca="1" si="111"/>
        <v/>
      </c>
      <c r="N135" s="258" t="str">
        <f t="shared" ca="1" si="112"/>
        <v/>
      </c>
      <c r="O135" s="258" t="str">
        <f t="shared" ref="O135:P135" ca="1" si="135">IF($N34=FALSE,"",SUBSTITUTE(OFFSET($X$108,COUNTIF($W$109:$W$118,"&lt;="&amp;ABS(G100)),0),0,"")&amp;O$109)</f>
        <v/>
      </c>
      <c r="P135" s="258" t="str">
        <f t="shared" ca="1" si="135"/>
        <v/>
      </c>
      <c r="Q135" s="258" t="str">
        <f t="shared" ref="Q135:R135" si="136">IF($N34=FALSE,"",Q$109)</f>
        <v/>
      </c>
      <c r="R135" s="258" t="str">
        <f t="shared" si="136"/>
        <v/>
      </c>
      <c r="S135" s="242"/>
      <c r="T135" s="464"/>
      <c r="U135" s="465"/>
    </row>
    <row r="136" spans="1:21" ht="15" customHeight="1">
      <c r="B136" s="243">
        <f t="shared" si="104"/>
        <v>27</v>
      </c>
      <c r="C136" s="263" t="str">
        <f t="shared" si="105"/>
        <v/>
      </c>
      <c r="D136" s="263" t="str">
        <f t="shared" si="106"/>
        <v/>
      </c>
      <c r="E136" s="263" t="str">
        <f t="shared" si="107"/>
        <v/>
      </c>
      <c r="F136" s="263" t="str">
        <f t="shared" si="108"/>
        <v/>
      </c>
      <c r="H136" s="272" t="str">
        <f>IF($N35=FALSE,"",ROUND(Pressure_1_R1!N30*$C$3,M$109+1))</f>
        <v/>
      </c>
      <c r="I136" s="272" t="str">
        <f>IF($N35=FALSE,"",ROUND(Pressure_1_R1!O30*$C$3,M$109+1))</f>
        <v/>
      </c>
      <c r="J136" s="272" t="str">
        <f t="shared" si="109"/>
        <v/>
      </c>
      <c r="K136" s="273" t="str">
        <f t="shared" si="110"/>
        <v/>
      </c>
      <c r="M136" s="258" t="str">
        <f t="shared" ca="1" si="111"/>
        <v/>
      </c>
      <c r="N136" s="258" t="str">
        <f t="shared" ca="1" si="112"/>
        <v/>
      </c>
      <c r="O136" s="258" t="str">
        <f t="shared" ref="O136:P136" ca="1" si="137">IF($N35=FALSE,"",SUBSTITUTE(OFFSET($X$108,COUNTIF($W$109:$W$118,"&lt;="&amp;ABS(G101)),0),0,"")&amp;O$109)</f>
        <v/>
      </c>
      <c r="P136" s="258" t="str">
        <f t="shared" ca="1" si="137"/>
        <v/>
      </c>
      <c r="Q136" s="258" t="str">
        <f t="shared" ref="Q136:R136" si="138">IF($N35=FALSE,"",Q$109)</f>
        <v/>
      </c>
      <c r="R136" s="258" t="str">
        <f t="shared" si="138"/>
        <v/>
      </c>
      <c r="S136" s="242"/>
      <c r="T136" s="464"/>
      <c r="U136" s="465"/>
    </row>
    <row r="137" spans="1:21" ht="15" customHeight="1">
      <c r="B137" s="243">
        <f t="shared" si="104"/>
        <v>28</v>
      </c>
      <c r="C137" s="263" t="str">
        <f t="shared" si="105"/>
        <v/>
      </c>
      <c r="D137" s="263" t="str">
        <f t="shared" si="106"/>
        <v/>
      </c>
      <c r="E137" s="263" t="str">
        <f t="shared" si="107"/>
        <v/>
      </c>
      <c r="F137" s="263" t="str">
        <f t="shared" si="108"/>
        <v/>
      </c>
      <c r="H137" s="272" t="str">
        <f>IF($N36=FALSE,"",ROUND(Pressure_1_R1!N31*$C$3,M$109+1))</f>
        <v/>
      </c>
      <c r="I137" s="272" t="str">
        <f>IF($N36=FALSE,"",ROUND(Pressure_1_R1!O31*$C$3,M$109+1))</f>
        <v/>
      </c>
      <c r="J137" s="272" t="str">
        <f t="shared" si="109"/>
        <v/>
      </c>
      <c r="K137" s="273" t="str">
        <f t="shared" si="110"/>
        <v/>
      </c>
      <c r="M137" s="258" t="str">
        <f t="shared" ca="1" si="111"/>
        <v/>
      </c>
      <c r="N137" s="258" t="str">
        <f t="shared" ca="1" si="112"/>
        <v/>
      </c>
      <c r="O137" s="258" t="str">
        <f t="shared" ref="O137:P137" ca="1" si="139">IF($N36=FALSE,"",SUBSTITUTE(OFFSET($X$108,COUNTIF($W$109:$W$118,"&lt;="&amp;ABS(G102)),0),0,"")&amp;O$109)</f>
        <v/>
      </c>
      <c r="P137" s="258" t="str">
        <f t="shared" ca="1" si="139"/>
        <v/>
      </c>
      <c r="Q137" s="258" t="str">
        <f t="shared" ref="Q137:R137" si="140">IF($N36=FALSE,"",Q$109)</f>
        <v/>
      </c>
      <c r="R137" s="258" t="str">
        <f t="shared" si="140"/>
        <v/>
      </c>
      <c r="S137" s="242"/>
      <c r="T137" s="464"/>
      <c r="U137" s="465"/>
    </row>
    <row r="138" spans="1:21" ht="15" customHeight="1">
      <c r="B138" s="243">
        <f t="shared" si="104"/>
        <v>29</v>
      </c>
      <c r="C138" s="263" t="str">
        <f t="shared" si="105"/>
        <v/>
      </c>
      <c r="D138" s="263" t="str">
        <f t="shared" si="106"/>
        <v/>
      </c>
      <c r="E138" s="263" t="str">
        <f t="shared" si="107"/>
        <v/>
      </c>
      <c r="F138" s="263" t="str">
        <f t="shared" si="108"/>
        <v/>
      </c>
      <c r="H138" s="272" t="str">
        <f>IF($N37=FALSE,"",ROUND(Pressure_1_R1!N32*$C$3,M$109+1))</f>
        <v/>
      </c>
      <c r="I138" s="272" t="str">
        <f>IF($N37=FALSE,"",ROUND(Pressure_1_R1!O32*$C$3,M$109+1))</f>
        <v/>
      </c>
      <c r="J138" s="272" t="str">
        <f t="shared" si="109"/>
        <v/>
      </c>
      <c r="K138" s="273" t="str">
        <f t="shared" si="110"/>
        <v/>
      </c>
      <c r="M138" s="258" t="str">
        <f t="shared" ca="1" si="111"/>
        <v/>
      </c>
      <c r="N138" s="258" t="str">
        <f t="shared" ca="1" si="112"/>
        <v/>
      </c>
      <c r="O138" s="258" t="str">
        <f t="shared" ref="O138:P138" ca="1" si="141">IF($N37=FALSE,"",SUBSTITUTE(OFFSET($X$108,COUNTIF($W$109:$W$118,"&lt;="&amp;ABS(G103)),0),0,"")&amp;O$109)</f>
        <v/>
      </c>
      <c r="P138" s="258" t="str">
        <f t="shared" ca="1" si="141"/>
        <v/>
      </c>
      <c r="Q138" s="258" t="str">
        <f t="shared" ref="Q138:R138" si="142">IF($N37=FALSE,"",Q$109)</f>
        <v/>
      </c>
      <c r="R138" s="258" t="str">
        <f t="shared" si="142"/>
        <v/>
      </c>
      <c r="S138" s="242"/>
      <c r="T138" s="464"/>
      <c r="U138" s="465"/>
    </row>
    <row r="139" spans="1:21" ht="15" customHeight="1">
      <c r="B139" s="243">
        <f t="shared" si="104"/>
        <v>30</v>
      </c>
      <c r="C139" s="263" t="str">
        <f t="shared" si="105"/>
        <v/>
      </c>
      <c r="D139" s="263" t="str">
        <f t="shared" si="106"/>
        <v/>
      </c>
      <c r="E139" s="263" t="str">
        <f t="shared" si="107"/>
        <v/>
      </c>
      <c r="F139" s="263" t="str">
        <f t="shared" si="108"/>
        <v/>
      </c>
      <c r="H139" s="272" t="str">
        <f>IF($N38=FALSE,"",ROUND(Pressure_1_R1!N33*$C$3,M$109+1))</f>
        <v/>
      </c>
      <c r="I139" s="272" t="str">
        <f>IF($N38=FALSE,"",ROUND(Pressure_1_R1!O33*$C$3,M$109+1))</f>
        <v/>
      </c>
      <c r="J139" s="272" t="str">
        <f t="shared" si="109"/>
        <v/>
      </c>
      <c r="K139" s="273" t="str">
        <f t="shared" si="110"/>
        <v/>
      </c>
      <c r="M139" s="258" t="str">
        <f t="shared" ca="1" si="111"/>
        <v/>
      </c>
      <c r="N139" s="258" t="str">
        <f t="shared" ca="1" si="112"/>
        <v/>
      </c>
      <c r="O139" s="258" t="str">
        <f t="shared" ref="O139:P139" ca="1" si="143">IF($N38=FALSE,"",SUBSTITUTE(OFFSET($X$108,COUNTIF($W$109:$W$118,"&lt;="&amp;ABS(G104)),0),0,"")&amp;O$109)</f>
        <v/>
      </c>
      <c r="P139" s="258" t="str">
        <f t="shared" ca="1" si="143"/>
        <v/>
      </c>
      <c r="Q139" s="258" t="str">
        <f t="shared" ref="Q139:R139" si="144">IF($N38=FALSE,"",Q$109)</f>
        <v/>
      </c>
      <c r="R139" s="258" t="str">
        <f t="shared" si="144"/>
        <v/>
      </c>
      <c r="S139" s="242"/>
      <c r="T139" s="464"/>
      <c r="U139" s="465"/>
    </row>
    <row r="140" spans="1:21" ht="15" customHeight="1">
      <c r="B140" s="242"/>
      <c r="C140" s="242"/>
      <c r="D140" s="242"/>
      <c r="E140" s="242"/>
      <c r="T140" s="242"/>
    </row>
    <row r="141" spans="1:21" ht="15" customHeight="1">
      <c r="B141" s="242"/>
      <c r="C141" s="242"/>
      <c r="D141" s="242"/>
      <c r="E141" s="242"/>
      <c r="F141" s="259"/>
      <c r="T141" s="242"/>
    </row>
    <row r="142" spans="1:21" ht="15" customHeight="1">
      <c r="B142" s="242"/>
      <c r="C142" s="242"/>
      <c r="D142" s="242"/>
      <c r="E142" s="242"/>
      <c r="H142" s="259"/>
      <c r="I142" s="259"/>
      <c r="J142" s="259"/>
      <c r="K142" s="259"/>
      <c r="L142" s="259"/>
      <c r="M142" s="259"/>
      <c r="N142" s="259"/>
    </row>
    <row r="143" spans="1:21" ht="15" customHeight="1">
      <c r="A143" s="239" t="s">
        <v>604</v>
      </c>
      <c r="B143" s="240"/>
      <c r="C143" s="240"/>
      <c r="D143" s="240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</row>
    <row r="144" spans="1:21" ht="15" customHeight="1">
      <c r="B144" s="311" t="s">
        <v>605</v>
      </c>
      <c r="C144" s="315" t="s">
        <v>606</v>
      </c>
      <c r="D144" s="383" t="s">
        <v>944</v>
      </c>
      <c r="E144" s="315" t="s">
        <v>607</v>
      </c>
      <c r="F144" s="381" t="s">
        <v>941</v>
      </c>
      <c r="G144" s="344">
        <f>E150</f>
        <v>0</v>
      </c>
      <c r="H144" s="344" t="s">
        <v>983</v>
      </c>
      <c r="I144" s="315" t="s">
        <v>608</v>
      </c>
      <c r="J144" s="315" t="s">
        <v>609</v>
      </c>
      <c r="K144" s="241"/>
      <c r="L144" s="241"/>
      <c r="M144" s="241"/>
      <c r="N144" s="241"/>
      <c r="O144" s="241"/>
      <c r="P144" s="241"/>
      <c r="Q144" s="241"/>
      <c r="R144" s="241"/>
      <c r="S144" s="242"/>
      <c r="T144" s="242"/>
    </row>
    <row r="145" spans="2:34" ht="15" customHeight="1">
      <c r="B145" s="243">
        <f>COUNTIF(B151:B210,TRUE)/2</f>
        <v>0</v>
      </c>
      <c r="C145" s="248" t="e">
        <f ca="1">OFFSET(Z148,MATCH(F150,Z149:Z173,0),MATCH(E150,AA148:AH148,0))</f>
        <v>#N/A</v>
      </c>
      <c r="D145" s="248">
        <f>Pressure_1_R2!K4</f>
        <v>0</v>
      </c>
      <c r="E145" s="248">
        <f>Pressure_1_R2!L4</f>
        <v>0</v>
      </c>
      <c r="F145" s="248">
        <f>Pressure_1_R2!M$4</f>
        <v>0</v>
      </c>
      <c r="G145" s="345" t="e">
        <f ca="1">E145*C145</f>
        <v>#N/A</v>
      </c>
      <c r="H145" s="345" t="str">
        <f ca="1">OFFSET(V250,COUNTIF(T251:T261,"&lt;="&amp;G145),0)</f>
        <v>자리수</v>
      </c>
      <c r="I145" s="248" t="e">
        <f ca="1">OFFSET(U250,MATCH(H145,V251:V261,0),0)</f>
        <v>#N/A</v>
      </c>
      <c r="J145" s="248">
        <f>Pressure_1_R2!J$4</f>
        <v>0</v>
      </c>
      <c r="K145" s="241"/>
      <c r="L145" s="241"/>
      <c r="M145" s="241"/>
      <c r="N145" s="241"/>
      <c r="O145" s="241"/>
      <c r="P145" s="241"/>
      <c r="Q145" s="241"/>
      <c r="R145" s="241"/>
      <c r="S145" s="242"/>
      <c r="T145" s="242"/>
    </row>
    <row r="146" spans="2:34" ht="15" customHeight="1">
      <c r="B146" s="240"/>
      <c r="C146" s="241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2"/>
      <c r="S146" s="242"/>
      <c r="T146" s="242"/>
    </row>
    <row r="147" spans="2:34" s="247" customFormat="1" ht="15" customHeight="1">
      <c r="B147" s="246" t="s">
        <v>610</v>
      </c>
      <c r="C147" s="244"/>
      <c r="D147" s="244"/>
      <c r="E147" s="245"/>
      <c r="F147" s="244"/>
      <c r="G147" s="240"/>
      <c r="H147" s="244"/>
      <c r="I147" s="244"/>
      <c r="J147" s="244"/>
      <c r="K147" s="244"/>
      <c r="L147" s="244"/>
      <c r="M147" s="244"/>
      <c r="N147" s="246" t="s">
        <v>611</v>
      </c>
    </row>
    <row r="148" spans="2:34" s="241" customFormat="1" ht="15" customHeight="1">
      <c r="B148" s="773" t="s">
        <v>612</v>
      </c>
      <c r="C148" s="773" t="s">
        <v>613</v>
      </c>
      <c r="D148" s="782" t="s">
        <v>595</v>
      </c>
      <c r="E148" s="784" t="s">
        <v>372</v>
      </c>
      <c r="F148" s="773" t="s">
        <v>738</v>
      </c>
      <c r="G148" s="773"/>
      <c r="H148" s="773"/>
      <c r="I148" s="773" t="s">
        <v>614</v>
      </c>
      <c r="J148" s="774" t="s">
        <v>740</v>
      </c>
      <c r="K148" s="775"/>
      <c r="L148" s="776"/>
      <c r="M148" s="244"/>
      <c r="N148" s="773" t="s">
        <v>612</v>
      </c>
      <c r="O148" s="773" t="s">
        <v>615</v>
      </c>
      <c r="P148" s="773" t="s">
        <v>616</v>
      </c>
      <c r="Q148" s="774" t="s">
        <v>742</v>
      </c>
      <c r="R148" s="775"/>
      <c r="S148" s="775"/>
      <c r="T148" s="776"/>
      <c r="U148" s="774" t="s">
        <v>744</v>
      </c>
      <c r="V148" s="775"/>
      <c r="W148" s="775"/>
      <c r="X148" s="776"/>
      <c r="Z148" s="344" t="s">
        <v>847</v>
      </c>
      <c r="AA148" s="343" t="s">
        <v>848</v>
      </c>
      <c r="AB148" s="343" t="s">
        <v>870</v>
      </c>
      <c r="AC148" s="343" t="s">
        <v>871</v>
      </c>
      <c r="AD148" s="343" t="s">
        <v>842</v>
      </c>
      <c r="AE148" s="343" t="s">
        <v>843</v>
      </c>
      <c r="AF148" s="343" t="s">
        <v>872</v>
      </c>
      <c r="AG148" s="343" t="s">
        <v>873</v>
      </c>
      <c r="AH148" s="343" t="s">
        <v>874</v>
      </c>
    </row>
    <row r="149" spans="2:34" s="241" customFormat="1" ht="15" customHeight="1">
      <c r="B149" s="773"/>
      <c r="C149" s="773"/>
      <c r="D149" s="783"/>
      <c r="E149" s="784"/>
      <c r="F149" s="317" t="s">
        <v>617</v>
      </c>
      <c r="G149" s="317" t="s">
        <v>618</v>
      </c>
      <c r="H149" s="317" t="s">
        <v>0</v>
      </c>
      <c r="I149" s="773"/>
      <c r="J149" s="318" t="s">
        <v>619</v>
      </c>
      <c r="K149" s="318" t="s">
        <v>618</v>
      </c>
      <c r="L149" s="318" t="s">
        <v>620</v>
      </c>
      <c r="M149" s="244"/>
      <c r="N149" s="773"/>
      <c r="O149" s="773"/>
      <c r="P149" s="773"/>
      <c r="Q149" s="318" t="s">
        <v>617</v>
      </c>
      <c r="R149" s="318" t="s">
        <v>618</v>
      </c>
      <c r="S149" s="318" t="s">
        <v>621</v>
      </c>
      <c r="T149" s="318" t="s">
        <v>555</v>
      </c>
      <c r="U149" s="318" t="s">
        <v>622</v>
      </c>
      <c r="V149" s="318" t="s">
        <v>618</v>
      </c>
      <c r="W149" s="318" t="s">
        <v>621</v>
      </c>
      <c r="X149" s="318" t="s">
        <v>623</v>
      </c>
      <c r="Z149" s="343" t="s">
        <v>182</v>
      </c>
      <c r="AA149" s="345">
        <f t="shared" ref="AA149:AA163" si="145">AC149*1000</f>
        <v>1</v>
      </c>
      <c r="AB149" s="345">
        <f>AC149*10</f>
        <v>0.01</v>
      </c>
      <c r="AC149" s="345">
        <f t="shared" ref="AC149:AC163" si="146">AD149*1000</f>
        <v>1E-3</v>
      </c>
      <c r="AD149" s="345">
        <v>9.9999999999999995E-7</v>
      </c>
      <c r="AE149" s="345">
        <f t="shared" ref="AE149:AE163" si="147">AG149*1000</f>
        <v>1</v>
      </c>
      <c r="AF149" s="345">
        <f>AG149*10</f>
        <v>0.01</v>
      </c>
      <c r="AG149" s="345">
        <f t="shared" ref="AG149:AG163" si="148">AH149*1000</f>
        <v>1E-3</v>
      </c>
      <c r="AH149" s="345">
        <v>9.9999999999999995E-7</v>
      </c>
    </row>
    <row r="150" spans="2:34" s="241" customFormat="1" ht="15" customHeight="1">
      <c r="B150" s="773"/>
      <c r="C150" s="773"/>
      <c r="D150" s="318">
        <f>E150</f>
        <v>0</v>
      </c>
      <c r="E150" s="318">
        <f>표준압력!I115</f>
        <v>0</v>
      </c>
      <c r="F150" s="318">
        <f>F145</f>
        <v>0</v>
      </c>
      <c r="G150" s="318">
        <f>F150</f>
        <v>0</v>
      </c>
      <c r="H150" s="318">
        <f>G150</f>
        <v>0</v>
      </c>
      <c r="I150" s="773"/>
      <c r="J150" s="317">
        <f>$E150</f>
        <v>0</v>
      </c>
      <c r="K150" s="317">
        <f>$E150</f>
        <v>0</v>
      </c>
      <c r="L150" s="317">
        <f>$E150</f>
        <v>0</v>
      </c>
      <c r="M150" s="244"/>
      <c r="N150" s="773"/>
      <c r="O150" s="773"/>
      <c r="P150" s="773"/>
      <c r="Q150" s="317">
        <f>J150</f>
        <v>0</v>
      </c>
      <c r="R150" s="317">
        <f>K150</f>
        <v>0</v>
      </c>
      <c r="S150" s="317">
        <f>L150</f>
        <v>0</v>
      </c>
      <c r="T150" s="317">
        <f>S150</f>
        <v>0</v>
      </c>
      <c r="U150" s="317">
        <f>Q150</f>
        <v>0</v>
      </c>
      <c r="V150" s="317">
        <f>R150</f>
        <v>0</v>
      </c>
      <c r="W150" s="317">
        <f>S150</f>
        <v>0</v>
      </c>
      <c r="X150" s="317">
        <f>T150</f>
        <v>0</v>
      </c>
      <c r="Z150" s="343" t="s">
        <v>849</v>
      </c>
      <c r="AA150" s="345">
        <f t="shared" si="145"/>
        <v>100</v>
      </c>
      <c r="AB150" s="345">
        <f t="shared" ref="AB150:AB171" si="149">AC150*10</f>
        <v>1</v>
      </c>
      <c r="AC150" s="345">
        <f t="shared" si="146"/>
        <v>0.1</v>
      </c>
      <c r="AD150" s="345">
        <v>1E-4</v>
      </c>
      <c r="AE150" s="345">
        <f t="shared" si="147"/>
        <v>100</v>
      </c>
      <c r="AF150" s="345">
        <f t="shared" ref="AF150:AF171" si="150">AG150*10</f>
        <v>1</v>
      </c>
      <c r="AG150" s="345">
        <f t="shared" si="148"/>
        <v>0.1</v>
      </c>
      <c r="AH150" s="345">
        <v>1E-4</v>
      </c>
    </row>
    <row r="151" spans="2:34" s="241" customFormat="1" ht="15" customHeight="1">
      <c r="B151" s="249" t="b">
        <f>IF(Pressure_1_R2!A4="",FALSE,TRUE)</f>
        <v>0</v>
      </c>
      <c r="C151" s="250">
        <v>1</v>
      </c>
      <c r="D151" s="256" t="str">
        <f>IF($B151=FALSE,"",표준압력!G115)</f>
        <v/>
      </c>
      <c r="E151" s="251" t="str">
        <f>IF($B151=FALSE,"",표준압력!H115)</f>
        <v/>
      </c>
      <c r="F151" s="251" t="str">
        <f>IF($B151=FALSE,"",Pressure_1_R2!Q4)</f>
        <v/>
      </c>
      <c r="G151" s="252" t="str">
        <f>IF($B151=FALSE,"",Pressure_1_R2!R4)</f>
        <v/>
      </c>
      <c r="H151" s="252" t="str">
        <f>IF($B151=FALSE,"",Pressure_1_R2!S4)</f>
        <v/>
      </c>
      <c r="I151" s="258" t="b">
        <f t="shared" ref="I151:I179" si="151">TYPE(G151)=1</f>
        <v>0</v>
      </c>
      <c r="J151" s="253" t="str">
        <f t="shared" ref="J151:J179" si="152">IF($B151=FALSE,"",F151*$C$145)</f>
        <v/>
      </c>
      <c r="K151" s="254" t="str">
        <f t="shared" ref="K151:K179" si="153">IF($B151=FALSE,"",IF(G151="ⅹ",J151,G151*$C$145))</f>
        <v/>
      </c>
      <c r="L151" s="254" t="str">
        <f t="shared" ref="L151:L179" si="154">IF($B151=FALSE,"",IF(H151="ⅹ",K151,H151*$C$145))</f>
        <v/>
      </c>
      <c r="M151" s="244"/>
      <c r="N151" s="255" t="b">
        <f t="shared" ref="N151:N210" si="155">IF($P151&gt;$B$145,FALSE,TRUE)</f>
        <v>0</v>
      </c>
      <c r="O151" s="410" t="s">
        <v>558</v>
      </c>
      <c r="P151" s="414">
        <v>1</v>
      </c>
      <c r="Q151" s="412" t="str">
        <f t="shared" ref="Q151:Q165" ca="1" si="156">IF($N151=FALSE,"",IF($O151="가압",J151,OFFSET(J$150,$B$145*2-($P151-1),0)))</f>
        <v/>
      </c>
      <c r="R151" s="412" t="str">
        <f t="shared" ref="R151:R179" ca="1" si="157">IF($N151=FALSE,"",IF($O151="가압",K151,OFFSET(K$150,$B$145*2-($P151-1),0)))</f>
        <v/>
      </c>
      <c r="S151" s="412" t="str">
        <f t="shared" ref="S151:S179" ca="1" si="158">IF($N151=FALSE,"",IF($O151="가압",L151,OFFSET(L$150,$B$145*2-($P151-1),0)))</f>
        <v/>
      </c>
      <c r="T151" s="416" t="str">
        <f t="shared" ref="T151:T179" si="159">IF($N151=FALSE,"",AVERAGE(Q151:S151))</f>
        <v/>
      </c>
      <c r="U151" s="412" t="str">
        <f>IF($N151=FALSE,"",Q151-Q$151)</f>
        <v/>
      </c>
      <c r="V151" s="412" t="str">
        <f t="shared" ref="V151:V165" si="160">IF($N151=FALSE,"",R151-R$151)</f>
        <v/>
      </c>
      <c r="W151" s="412" t="str">
        <f t="shared" ref="W151:W165" si="161">IF($N151=FALSE,"",S151-S$151)</f>
        <v/>
      </c>
      <c r="X151" s="417" t="str">
        <f t="shared" ref="X151:X179" si="162">IF($N151=FALSE,"",MAX(U151:W151)-MIN(U151:W151))</f>
        <v/>
      </c>
      <c r="Z151" s="343" t="s">
        <v>841</v>
      </c>
      <c r="AA151" s="345">
        <f t="shared" si="145"/>
        <v>1000</v>
      </c>
      <c r="AB151" s="345">
        <f t="shared" si="149"/>
        <v>10</v>
      </c>
      <c r="AC151" s="345">
        <f t="shared" si="146"/>
        <v>1</v>
      </c>
      <c r="AD151" s="345">
        <v>1E-3</v>
      </c>
      <c r="AE151" s="345">
        <f t="shared" si="147"/>
        <v>1000</v>
      </c>
      <c r="AF151" s="345">
        <f t="shared" si="150"/>
        <v>10</v>
      </c>
      <c r="AG151" s="345">
        <f t="shared" si="148"/>
        <v>1</v>
      </c>
      <c r="AH151" s="345">
        <v>1E-3</v>
      </c>
    </row>
    <row r="152" spans="2:34" s="241" customFormat="1" ht="15" customHeight="1">
      <c r="B152" s="249" t="b">
        <f>IF(Pressure_1_R2!A5="",FALSE,TRUE)</f>
        <v>0</v>
      </c>
      <c r="C152" s="250">
        <v>2</v>
      </c>
      <c r="D152" s="256" t="str">
        <f>IF($B152=FALSE,"",표준압력!G116)</f>
        <v/>
      </c>
      <c r="E152" s="251" t="str">
        <f>IF($B152=FALSE,"",표준압력!H116)</f>
        <v/>
      </c>
      <c r="F152" s="251" t="str">
        <f>IF($B152=FALSE,"",Pressure_1_R2!Q5)</f>
        <v/>
      </c>
      <c r="G152" s="252" t="str">
        <f>IF($B152=FALSE,"",Pressure_1_R2!R5)</f>
        <v/>
      </c>
      <c r="H152" s="252" t="str">
        <f>IF($B152=FALSE,"",Pressure_1_R2!S5)</f>
        <v/>
      </c>
      <c r="I152" s="258" t="b">
        <f t="shared" si="151"/>
        <v>0</v>
      </c>
      <c r="J152" s="253" t="str">
        <f t="shared" si="152"/>
        <v/>
      </c>
      <c r="K152" s="254" t="str">
        <f t="shared" si="153"/>
        <v/>
      </c>
      <c r="L152" s="254" t="str">
        <f t="shared" si="154"/>
        <v/>
      </c>
      <c r="M152" s="244"/>
      <c r="N152" s="255" t="b">
        <f t="shared" si="155"/>
        <v>0</v>
      </c>
      <c r="O152" s="410" t="s">
        <v>558</v>
      </c>
      <c r="P152" s="414">
        <v>2</v>
      </c>
      <c r="Q152" s="412" t="str">
        <f t="shared" ca="1" si="156"/>
        <v/>
      </c>
      <c r="R152" s="412" t="str">
        <f t="shared" ca="1" si="157"/>
        <v/>
      </c>
      <c r="S152" s="412" t="str">
        <f t="shared" ca="1" si="158"/>
        <v/>
      </c>
      <c r="T152" s="416" t="str">
        <f t="shared" si="159"/>
        <v/>
      </c>
      <c r="U152" s="412" t="str">
        <f t="shared" ref="U152:U165" si="163">IF($N152=FALSE,"",Q152-Q$151)</f>
        <v/>
      </c>
      <c r="V152" s="412" t="str">
        <f t="shared" si="160"/>
        <v/>
      </c>
      <c r="W152" s="412" t="str">
        <f t="shared" si="161"/>
        <v/>
      </c>
      <c r="X152" s="417" t="str">
        <f t="shared" si="162"/>
        <v/>
      </c>
      <c r="Z152" s="343" t="s">
        <v>842</v>
      </c>
      <c r="AA152" s="345">
        <f t="shared" si="145"/>
        <v>1000000</v>
      </c>
      <c r="AB152" s="345">
        <f t="shared" si="149"/>
        <v>10000</v>
      </c>
      <c r="AC152" s="345">
        <f t="shared" si="146"/>
        <v>1000</v>
      </c>
      <c r="AD152" s="345">
        <v>1</v>
      </c>
      <c r="AE152" s="345">
        <f t="shared" si="147"/>
        <v>1000000</v>
      </c>
      <c r="AF152" s="345">
        <f t="shared" si="150"/>
        <v>10000</v>
      </c>
      <c r="AG152" s="345">
        <f t="shared" si="148"/>
        <v>1000</v>
      </c>
      <c r="AH152" s="345">
        <v>1</v>
      </c>
    </row>
    <row r="153" spans="2:34" s="241" customFormat="1" ht="15" customHeight="1">
      <c r="B153" s="249" t="b">
        <f>IF(Pressure_1_R2!A6="",FALSE,TRUE)</f>
        <v>0</v>
      </c>
      <c r="C153" s="250">
        <v>3</v>
      </c>
      <c r="D153" s="256" t="str">
        <f>IF($B153=FALSE,"",표준압력!G117)</f>
        <v/>
      </c>
      <c r="E153" s="251" t="str">
        <f>IF($B153=FALSE,"",표준압력!H117)</f>
        <v/>
      </c>
      <c r="F153" s="251" t="str">
        <f>IF($B153=FALSE,"",Pressure_1_R2!Q6)</f>
        <v/>
      </c>
      <c r="G153" s="252" t="str">
        <f>IF($B153=FALSE,"",Pressure_1_R2!R6)</f>
        <v/>
      </c>
      <c r="H153" s="252" t="str">
        <f>IF($B153=FALSE,"",Pressure_1_R2!S6)</f>
        <v/>
      </c>
      <c r="I153" s="258" t="b">
        <f t="shared" si="151"/>
        <v>0</v>
      </c>
      <c r="J153" s="253" t="str">
        <f t="shared" si="152"/>
        <v/>
      </c>
      <c r="K153" s="254" t="str">
        <f t="shared" si="153"/>
        <v/>
      </c>
      <c r="L153" s="254" t="str">
        <f t="shared" si="154"/>
        <v/>
      </c>
      <c r="M153" s="244"/>
      <c r="N153" s="255" t="b">
        <f t="shared" si="155"/>
        <v>0</v>
      </c>
      <c r="O153" s="410" t="s">
        <v>558</v>
      </c>
      <c r="P153" s="414">
        <v>3</v>
      </c>
      <c r="Q153" s="412" t="str">
        <f t="shared" ca="1" si="156"/>
        <v/>
      </c>
      <c r="R153" s="412" t="str">
        <f t="shared" ca="1" si="157"/>
        <v/>
      </c>
      <c r="S153" s="412" t="str">
        <f t="shared" ca="1" si="158"/>
        <v/>
      </c>
      <c r="T153" s="416" t="str">
        <f t="shared" si="159"/>
        <v/>
      </c>
      <c r="U153" s="412" t="str">
        <f t="shared" si="163"/>
        <v/>
      </c>
      <c r="V153" s="412" t="str">
        <f t="shared" si="160"/>
        <v/>
      </c>
      <c r="W153" s="412" t="str">
        <f t="shared" si="161"/>
        <v/>
      </c>
      <c r="X153" s="417" t="str">
        <f t="shared" si="162"/>
        <v/>
      </c>
      <c r="Z153" s="343" t="s">
        <v>851</v>
      </c>
      <c r="AA153" s="345">
        <f t="shared" si="145"/>
        <v>100</v>
      </c>
      <c r="AB153" s="345">
        <f t="shared" si="149"/>
        <v>1</v>
      </c>
      <c r="AC153" s="345">
        <f t="shared" si="146"/>
        <v>0.1</v>
      </c>
      <c r="AD153" s="345">
        <v>1E-4</v>
      </c>
      <c r="AE153" s="345">
        <f t="shared" si="147"/>
        <v>100</v>
      </c>
      <c r="AF153" s="345">
        <f t="shared" si="150"/>
        <v>1</v>
      </c>
      <c r="AG153" s="345">
        <f t="shared" si="148"/>
        <v>0.1</v>
      </c>
      <c r="AH153" s="345">
        <v>1E-4</v>
      </c>
    </row>
    <row r="154" spans="2:34" s="241" customFormat="1" ht="15" customHeight="1">
      <c r="B154" s="249" t="b">
        <f>IF(Pressure_1_R2!A7="",FALSE,TRUE)</f>
        <v>0</v>
      </c>
      <c r="C154" s="250">
        <v>4</v>
      </c>
      <c r="D154" s="256" t="str">
        <f>IF($B154=FALSE,"",표준압력!G118)</f>
        <v/>
      </c>
      <c r="E154" s="251" t="str">
        <f>IF($B154=FALSE,"",표준압력!H118)</f>
        <v/>
      </c>
      <c r="F154" s="251" t="str">
        <f>IF($B154=FALSE,"",Pressure_1_R2!Q7)</f>
        <v/>
      </c>
      <c r="G154" s="252" t="str">
        <f>IF($B154=FALSE,"",Pressure_1_R2!R7)</f>
        <v/>
      </c>
      <c r="H154" s="252" t="str">
        <f>IF($B154=FALSE,"",Pressure_1_R2!S7)</f>
        <v/>
      </c>
      <c r="I154" s="258" t="b">
        <f t="shared" si="151"/>
        <v>0</v>
      </c>
      <c r="J154" s="253" t="str">
        <f t="shared" si="152"/>
        <v/>
      </c>
      <c r="K154" s="254" t="str">
        <f t="shared" si="153"/>
        <v/>
      </c>
      <c r="L154" s="254" t="str">
        <f t="shared" si="154"/>
        <v/>
      </c>
      <c r="M154" s="244"/>
      <c r="N154" s="255" t="b">
        <f t="shared" si="155"/>
        <v>0</v>
      </c>
      <c r="O154" s="410" t="s">
        <v>558</v>
      </c>
      <c r="P154" s="414">
        <v>4</v>
      </c>
      <c r="Q154" s="412" t="str">
        <f t="shared" ca="1" si="156"/>
        <v/>
      </c>
      <c r="R154" s="412" t="str">
        <f t="shared" ca="1" si="157"/>
        <v/>
      </c>
      <c r="S154" s="412" t="str">
        <f t="shared" ca="1" si="158"/>
        <v/>
      </c>
      <c r="T154" s="416" t="str">
        <f t="shared" si="159"/>
        <v/>
      </c>
      <c r="U154" s="412" t="str">
        <f t="shared" si="163"/>
        <v/>
      </c>
      <c r="V154" s="412" t="str">
        <f t="shared" si="160"/>
        <v/>
      </c>
      <c r="W154" s="412" t="str">
        <f t="shared" si="161"/>
        <v/>
      </c>
      <c r="X154" s="417" t="str">
        <f t="shared" si="162"/>
        <v/>
      </c>
      <c r="Z154" s="343" t="s">
        <v>852</v>
      </c>
      <c r="AA154" s="345">
        <f t="shared" si="145"/>
        <v>100000</v>
      </c>
      <c r="AB154" s="345">
        <f t="shared" si="149"/>
        <v>1000</v>
      </c>
      <c r="AC154" s="345">
        <f t="shared" si="146"/>
        <v>100</v>
      </c>
      <c r="AD154" s="345">
        <v>0.1</v>
      </c>
      <c r="AE154" s="345">
        <f t="shared" si="147"/>
        <v>100000</v>
      </c>
      <c r="AF154" s="345">
        <f t="shared" si="150"/>
        <v>1000</v>
      </c>
      <c r="AG154" s="345">
        <f t="shared" si="148"/>
        <v>100</v>
      </c>
      <c r="AH154" s="345">
        <v>0.1</v>
      </c>
    </row>
    <row r="155" spans="2:34" s="241" customFormat="1" ht="15" customHeight="1">
      <c r="B155" s="249" t="b">
        <f>IF(Pressure_1_R2!A8="",FALSE,TRUE)</f>
        <v>0</v>
      </c>
      <c r="C155" s="250">
        <v>5</v>
      </c>
      <c r="D155" s="256" t="str">
        <f>IF($B155=FALSE,"",표준압력!G119)</f>
        <v/>
      </c>
      <c r="E155" s="251" t="str">
        <f>IF($B155=FALSE,"",표준압력!H119)</f>
        <v/>
      </c>
      <c r="F155" s="251" t="str">
        <f>IF($B155=FALSE,"",Pressure_1_R2!Q8)</f>
        <v/>
      </c>
      <c r="G155" s="252" t="str">
        <f>IF($B155=FALSE,"",Pressure_1_R2!R8)</f>
        <v/>
      </c>
      <c r="H155" s="252" t="str">
        <f>IF($B155=FALSE,"",Pressure_1_R2!S8)</f>
        <v/>
      </c>
      <c r="I155" s="258" t="b">
        <f t="shared" si="151"/>
        <v>0</v>
      </c>
      <c r="J155" s="253" t="str">
        <f t="shared" si="152"/>
        <v/>
      </c>
      <c r="K155" s="254" t="str">
        <f t="shared" si="153"/>
        <v/>
      </c>
      <c r="L155" s="254" t="str">
        <f t="shared" si="154"/>
        <v/>
      </c>
      <c r="M155" s="244"/>
      <c r="N155" s="255" t="b">
        <f t="shared" si="155"/>
        <v>0</v>
      </c>
      <c r="O155" s="410" t="s">
        <v>558</v>
      </c>
      <c r="P155" s="414">
        <v>5</v>
      </c>
      <c r="Q155" s="412" t="str">
        <f t="shared" ca="1" si="156"/>
        <v/>
      </c>
      <c r="R155" s="412" t="str">
        <f t="shared" ca="1" si="157"/>
        <v/>
      </c>
      <c r="S155" s="412" t="str">
        <f t="shared" ca="1" si="158"/>
        <v/>
      </c>
      <c r="T155" s="416" t="str">
        <f t="shared" si="159"/>
        <v/>
      </c>
      <c r="U155" s="412" t="str">
        <f t="shared" si="163"/>
        <v/>
      </c>
      <c r="V155" s="412" t="str">
        <f t="shared" si="160"/>
        <v/>
      </c>
      <c r="W155" s="412" t="str">
        <f t="shared" si="161"/>
        <v/>
      </c>
      <c r="X155" s="417" t="str">
        <f t="shared" si="162"/>
        <v/>
      </c>
      <c r="Z155" s="343" t="s">
        <v>853</v>
      </c>
      <c r="AA155" s="345">
        <f t="shared" si="145"/>
        <v>6894.7569999999996</v>
      </c>
      <c r="AB155" s="345">
        <f t="shared" si="149"/>
        <v>68.947569999999999</v>
      </c>
      <c r="AC155" s="345">
        <f t="shared" si="146"/>
        <v>6.8947569999999994</v>
      </c>
      <c r="AD155" s="345">
        <v>6.8947569999999996E-3</v>
      </c>
      <c r="AE155" s="345">
        <f t="shared" si="147"/>
        <v>6894.7569999999996</v>
      </c>
      <c r="AF155" s="345">
        <f t="shared" si="150"/>
        <v>68.947569999999999</v>
      </c>
      <c r="AG155" s="345">
        <f t="shared" si="148"/>
        <v>6.8947569999999994</v>
      </c>
      <c r="AH155" s="345">
        <v>6.8947569999999996E-3</v>
      </c>
    </row>
    <row r="156" spans="2:34" s="241" customFormat="1" ht="15" customHeight="1">
      <c r="B156" s="249" t="b">
        <f>IF(Pressure_1_R2!A9="",FALSE,TRUE)</f>
        <v>0</v>
      </c>
      <c r="C156" s="250">
        <v>6</v>
      </c>
      <c r="D156" s="256" t="str">
        <f>IF($B156=FALSE,"",표준압력!G120)</f>
        <v/>
      </c>
      <c r="E156" s="251" t="str">
        <f>IF($B156=FALSE,"",표준압력!H120)</f>
        <v/>
      </c>
      <c r="F156" s="251" t="str">
        <f>IF($B156=FALSE,"",Pressure_1_R2!Q9)</f>
        <v/>
      </c>
      <c r="G156" s="252" t="str">
        <f>IF($B156=FALSE,"",Pressure_1_R2!R9)</f>
        <v/>
      </c>
      <c r="H156" s="252" t="str">
        <f>IF($B156=FALSE,"",Pressure_1_R2!S9)</f>
        <v/>
      </c>
      <c r="I156" s="258" t="b">
        <f t="shared" si="151"/>
        <v>0</v>
      </c>
      <c r="J156" s="253" t="str">
        <f t="shared" si="152"/>
        <v/>
      </c>
      <c r="K156" s="254" t="str">
        <f t="shared" si="153"/>
        <v/>
      </c>
      <c r="L156" s="254" t="str">
        <f t="shared" si="154"/>
        <v/>
      </c>
      <c r="M156" s="244"/>
      <c r="N156" s="255" t="b">
        <f t="shared" si="155"/>
        <v>0</v>
      </c>
      <c r="O156" s="410" t="s">
        <v>558</v>
      </c>
      <c r="P156" s="414">
        <v>6</v>
      </c>
      <c r="Q156" s="412" t="str">
        <f t="shared" ca="1" si="156"/>
        <v/>
      </c>
      <c r="R156" s="412" t="str">
        <f t="shared" ca="1" si="157"/>
        <v/>
      </c>
      <c r="S156" s="412" t="str">
        <f t="shared" ca="1" si="158"/>
        <v/>
      </c>
      <c r="T156" s="416" t="str">
        <f t="shared" si="159"/>
        <v/>
      </c>
      <c r="U156" s="412" t="str">
        <f t="shared" si="163"/>
        <v/>
      </c>
      <c r="V156" s="412" t="str">
        <f t="shared" si="160"/>
        <v/>
      </c>
      <c r="W156" s="412" t="str">
        <f t="shared" si="161"/>
        <v/>
      </c>
      <c r="X156" s="417" t="str">
        <f t="shared" si="162"/>
        <v/>
      </c>
      <c r="Z156" s="343" t="s">
        <v>854</v>
      </c>
      <c r="AA156" s="345">
        <f t="shared" si="145"/>
        <v>98066.5</v>
      </c>
      <c r="AB156" s="345">
        <f t="shared" si="149"/>
        <v>980.66500000000008</v>
      </c>
      <c r="AC156" s="345">
        <f t="shared" si="146"/>
        <v>98.066500000000005</v>
      </c>
      <c r="AD156" s="345">
        <v>9.8066500000000001E-2</v>
      </c>
      <c r="AE156" s="345">
        <f t="shared" si="147"/>
        <v>98066.5</v>
      </c>
      <c r="AF156" s="345">
        <f t="shared" si="150"/>
        <v>980.66500000000008</v>
      </c>
      <c r="AG156" s="345">
        <f t="shared" si="148"/>
        <v>98.066500000000005</v>
      </c>
      <c r="AH156" s="345">
        <v>9.8066500000000001E-2</v>
      </c>
    </row>
    <row r="157" spans="2:34" s="241" customFormat="1" ht="15" customHeight="1">
      <c r="B157" s="249" t="b">
        <f>IF(Pressure_1_R2!A10="",FALSE,TRUE)</f>
        <v>0</v>
      </c>
      <c r="C157" s="250">
        <v>7</v>
      </c>
      <c r="D157" s="256" t="str">
        <f>IF($B157=FALSE,"",표준압력!G121)</f>
        <v/>
      </c>
      <c r="E157" s="251" t="str">
        <f>IF($B157=FALSE,"",표준압력!H121)</f>
        <v/>
      </c>
      <c r="F157" s="251" t="str">
        <f>IF($B157=FALSE,"",Pressure_1_R2!Q10)</f>
        <v/>
      </c>
      <c r="G157" s="252" t="str">
        <f>IF($B157=FALSE,"",Pressure_1_R2!R10)</f>
        <v/>
      </c>
      <c r="H157" s="252" t="str">
        <f>IF($B157=FALSE,"",Pressure_1_R2!S10)</f>
        <v/>
      </c>
      <c r="I157" s="258" t="b">
        <f t="shared" si="151"/>
        <v>0</v>
      </c>
      <c r="J157" s="253" t="str">
        <f t="shared" si="152"/>
        <v/>
      </c>
      <c r="K157" s="254" t="str">
        <f t="shared" si="153"/>
        <v/>
      </c>
      <c r="L157" s="254" t="str">
        <f t="shared" si="154"/>
        <v/>
      </c>
      <c r="M157" s="244"/>
      <c r="N157" s="255" t="b">
        <f t="shared" si="155"/>
        <v>0</v>
      </c>
      <c r="O157" s="410" t="s">
        <v>558</v>
      </c>
      <c r="P157" s="414">
        <v>7</v>
      </c>
      <c r="Q157" s="412" t="str">
        <f t="shared" ca="1" si="156"/>
        <v/>
      </c>
      <c r="R157" s="412" t="str">
        <f t="shared" ca="1" si="157"/>
        <v/>
      </c>
      <c r="S157" s="412" t="str">
        <f t="shared" ca="1" si="158"/>
        <v/>
      </c>
      <c r="T157" s="416" t="str">
        <f t="shared" si="159"/>
        <v/>
      </c>
      <c r="U157" s="412" t="str">
        <f t="shared" si="163"/>
        <v/>
      </c>
      <c r="V157" s="412" t="str">
        <f t="shared" si="160"/>
        <v/>
      </c>
      <c r="W157" s="412" t="str">
        <f t="shared" si="161"/>
        <v/>
      </c>
      <c r="X157" s="417" t="str">
        <f t="shared" si="162"/>
        <v/>
      </c>
      <c r="Z157" s="343" t="s">
        <v>144</v>
      </c>
      <c r="AA157" s="345">
        <f t="shared" si="145"/>
        <v>9.8066499999999994</v>
      </c>
      <c r="AB157" s="345">
        <f t="shared" si="149"/>
        <v>9.8066500000000001E-2</v>
      </c>
      <c r="AC157" s="345">
        <f t="shared" si="146"/>
        <v>9.8066500000000001E-3</v>
      </c>
      <c r="AD157" s="346">
        <v>9.8066500000000004E-6</v>
      </c>
      <c r="AE157" s="345">
        <f t="shared" si="147"/>
        <v>9.8066499999999994</v>
      </c>
      <c r="AF157" s="345">
        <f t="shared" si="150"/>
        <v>9.8066500000000001E-2</v>
      </c>
      <c r="AG157" s="345">
        <f t="shared" si="148"/>
        <v>9.8066500000000001E-3</v>
      </c>
      <c r="AH157" s="346">
        <v>9.8066500000000004E-6</v>
      </c>
    </row>
    <row r="158" spans="2:34" s="241" customFormat="1" ht="15" customHeight="1">
      <c r="B158" s="249" t="b">
        <f>IF(Pressure_1_R2!A11="",FALSE,TRUE)</f>
        <v>0</v>
      </c>
      <c r="C158" s="250">
        <v>8</v>
      </c>
      <c r="D158" s="256" t="str">
        <f>IF($B158=FALSE,"",표준압력!G122)</f>
        <v/>
      </c>
      <c r="E158" s="251" t="str">
        <f>IF($B158=FALSE,"",표준압력!H122)</f>
        <v/>
      </c>
      <c r="F158" s="251" t="str">
        <f>IF($B158=FALSE,"",Pressure_1_R2!Q11)</f>
        <v/>
      </c>
      <c r="G158" s="252" t="str">
        <f>IF($B158=FALSE,"",Pressure_1_R2!R11)</f>
        <v/>
      </c>
      <c r="H158" s="252" t="str">
        <f>IF($B158=FALSE,"",Pressure_1_R2!S11)</f>
        <v/>
      </c>
      <c r="I158" s="258" t="b">
        <f t="shared" si="151"/>
        <v>0</v>
      </c>
      <c r="J158" s="253" t="str">
        <f t="shared" si="152"/>
        <v/>
      </c>
      <c r="K158" s="254" t="str">
        <f t="shared" si="153"/>
        <v/>
      </c>
      <c r="L158" s="254" t="str">
        <f t="shared" si="154"/>
        <v/>
      </c>
      <c r="M158" s="244"/>
      <c r="N158" s="255" t="b">
        <f t="shared" si="155"/>
        <v>0</v>
      </c>
      <c r="O158" s="410" t="s">
        <v>558</v>
      </c>
      <c r="P158" s="414">
        <v>8</v>
      </c>
      <c r="Q158" s="412" t="str">
        <f t="shared" ca="1" si="156"/>
        <v/>
      </c>
      <c r="R158" s="412" t="str">
        <f t="shared" ca="1" si="157"/>
        <v/>
      </c>
      <c r="S158" s="412" t="str">
        <f t="shared" ca="1" si="158"/>
        <v/>
      </c>
      <c r="T158" s="416" t="str">
        <f t="shared" si="159"/>
        <v/>
      </c>
      <c r="U158" s="412" t="str">
        <f t="shared" si="163"/>
        <v/>
      </c>
      <c r="V158" s="412" t="str">
        <f t="shared" si="160"/>
        <v/>
      </c>
      <c r="W158" s="412" t="str">
        <f t="shared" si="161"/>
        <v/>
      </c>
      <c r="X158" s="417" t="str">
        <f t="shared" si="162"/>
        <v/>
      </c>
      <c r="Z158" s="343" t="s">
        <v>855</v>
      </c>
      <c r="AA158" s="345">
        <f t="shared" si="145"/>
        <v>3386.3889999999997</v>
      </c>
      <c r="AB158" s="345">
        <f t="shared" si="149"/>
        <v>33.863889999999998</v>
      </c>
      <c r="AC158" s="345">
        <f t="shared" si="146"/>
        <v>3.3863889999999999</v>
      </c>
      <c r="AD158" s="345">
        <v>3.3863890000000001E-3</v>
      </c>
      <c r="AE158" s="345">
        <f t="shared" si="147"/>
        <v>3386.3889999999997</v>
      </c>
      <c r="AF158" s="345">
        <f t="shared" si="150"/>
        <v>33.863889999999998</v>
      </c>
      <c r="AG158" s="345">
        <f t="shared" si="148"/>
        <v>3.3863889999999999</v>
      </c>
      <c r="AH158" s="345">
        <v>3.3863890000000001E-3</v>
      </c>
    </row>
    <row r="159" spans="2:34" s="241" customFormat="1" ht="15" customHeight="1">
      <c r="B159" s="249" t="b">
        <f>IF(Pressure_1_R2!A12="",FALSE,TRUE)</f>
        <v>0</v>
      </c>
      <c r="C159" s="250">
        <v>9</v>
      </c>
      <c r="D159" s="256" t="str">
        <f>IF($B159=FALSE,"",표준압력!G123)</f>
        <v/>
      </c>
      <c r="E159" s="251" t="str">
        <f>IF($B159=FALSE,"",표준압력!H123)</f>
        <v/>
      </c>
      <c r="F159" s="251" t="str">
        <f>IF($B159=FALSE,"",Pressure_1_R2!Q12)</f>
        <v/>
      </c>
      <c r="G159" s="252" t="str">
        <f>IF($B159=FALSE,"",Pressure_1_R2!R12)</f>
        <v/>
      </c>
      <c r="H159" s="252" t="str">
        <f>IF($B159=FALSE,"",Pressure_1_R2!S12)</f>
        <v/>
      </c>
      <c r="I159" s="258" t="b">
        <f t="shared" si="151"/>
        <v>0</v>
      </c>
      <c r="J159" s="253" t="str">
        <f t="shared" si="152"/>
        <v/>
      </c>
      <c r="K159" s="254" t="str">
        <f t="shared" si="153"/>
        <v/>
      </c>
      <c r="L159" s="254" t="str">
        <f t="shared" si="154"/>
        <v/>
      </c>
      <c r="M159" s="244"/>
      <c r="N159" s="255" t="b">
        <f t="shared" si="155"/>
        <v>0</v>
      </c>
      <c r="O159" s="410" t="s">
        <v>558</v>
      </c>
      <c r="P159" s="414">
        <v>9</v>
      </c>
      <c r="Q159" s="412" t="str">
        <f t="shared" ca="1" si="156"/>
        <v/>
      </c>
      <c r="R159" s="412" t="str">
        <f t="shared" ca="1" si="157"/>
        <v/>
      </c>
      <c r="S159" s="412" t="str">
        <f t="shared" ca="1" si="158"/>
        <v/>
      </c>
      <c r="T159" s="416" t="str">
        <f t="shared" si="159"/>
        <v/>
      </c>
      <c r="U159" s="412" t="str">
        <f t="shared" si="163"/>
        <v/>
      </c>
      <c r="V159" s="412" t="str">
        <f t="shared" si="160"/>
        <v/>
      </c>
      <c r="W159" s="412" t="str">
        <f t="shared" si="161"/>
        <v/>
      </c>
      <c r="X159" s="417" t="str">
        <f t="shared" si="162"/>
        <v/>
      </c>
      <c r="Z159" s="343" t="s">
        <v>856</v>
      </c>
      <c r="AA159" s="345">
        <f t="shared" si="145"/>
        <v>133.32240000000002</v>
      </c>
      <c r="AB159" s="345">
        <f t="shared" si="149"/>
        <v>1.333224</v>
      </c>
      <c r="AC159" s="345">
        <f t="shared" si="146"/>
        <v>0.13332240000000001</v>
      </c>
      <c r="AD159" s="345">
        <v>1.3332240000000001E-4</v>
      </c>
      <c r="AE159" s="345">
        <f t="shared" si="147"/>
        <v>133.32240000000002</v>
      </c>
      <c r="AF159" s="345">
        <f t="shared" si="150"/>
        <v>1.333224</v>
      </c>
      <c r="AG159" s="345">
        <f t="shared" si="148"/>
        <v>0.13332240000000001</v>
      </c>
      <c r="AH159" s="345">
        <v>1.3332240000000001E-4</v>
      </c>
    </row>
    <row r="160" spans="2:34" s="241" customFormat="1" ht="15" customHeight="1">
      <c r="B160" s="249" t="b">
        <f>IF(Pressure_1_R2!A13="",FALSE,TRUE)</f>
        <v>0</v>
      </c>
      <c r="C160" s="250">
        <v>10</v>
      </c>
      <c r="D160" s="256" t="str">
        <f>IF($B160=FALSE,"",표준압력!G124)</f>
        <v/>
      </c>
      <c r="E160" s="251" t="str">
        <f>IF($B160=FALSE,"",표준압력!H124)</f>
        <v/>
      </c>
      <c r="F160" s="251" t="str">
        <f>IF($B160=FALSE,"",Pressure_1_R2!Q13)</f>
        <v/>
      </c>
      <c r="G160" s="252" t="str">
        <f>IF($B160=FALSE,"",Pressure_1_R2!R13)</f>
        <v/>
      </c>
      <c r="H160" s="252" t="str">
        <f>IF($B160=FALSE,"",Pressure_1_R2!S13)</f>
        <v/>
      </c>
      <c r="I160" s="258" t="b">
        <f t="shared" si="151"/>
        <v>0</v>
      </c>
      <c r="J160" s="253" t="str">
        <f t="shared" si="152"/>
        <v/>
      </c>
      <c r="K160" s="254" t="str">
        <f t="shared" si="153"/>
        <v/>
      </c>
      <c r="L160" s="254" t="str">
        <f t="shared" si="154"/>
        <v/>
      </c>
      <c r="M160" s="244"/>
      <c r="N160" s="255" t="b">
        <f t="shared" si="155"/>
        <v>0</v>
      </c>
      <c r="O160" s="410" t="s">
        <v>558</v>
      </c>
      <c r="P160" s="414">
        <v>10</v>
      </c>
      <c r="Q160" s="412" t="str">
        <f t="shared" ca="1" si="156"/>
        <v/>
      </c>
      <c r="R160" s="412" t="str">
        <f t="shared" ca="1" si="157"/>
        <v/>
      </c>
      <c r="S160" s="412" t="str">
        <f t="shared" ca="1" si="158"/>
        <v/>
      </c>
      <c r="T160" s="416" t="str">
        <f t="shared" si="159"/>
        <v/>
      </c>
      <c r="U160" s="412" t="str">
        <f t="shared" si="163"/>
        <v/>
      </c>
      <c r="V160" s="412" t="str">
        <f t="shared" si="160"/>
        <v/>
      </c>
      <c r="W160" s="412" t="str">
        <f t="shared" si="161"/>
        <v/>
      </c>
      <c r="X160" s="417" t="str">
        <f t="shared" si="162"/>
        <v/>
      </c>
      <c r="Z160" s="343" t="s">
        <v>857</v>
      </c>
      <c r="AA160" s="345">
        <f t="shared" si="145"/>
        <v>1333.2239999999999</v>
      </c>
      <c r="AB160" s="345">
        <f t="shared" si="149"/>
        <v>13.332239999999999</v>
      </c>
      <c r="AC160" s="345">
        <f t="shared" si="146"/>
        <v>1.333224</v>
      </c>
      <c r="AD160" s="345">
        <v>1.333224E-3</v>
      </c>
      <c r="AE160" s="345">
        <f t="shared" si="147"/>
        <v>1333.2239999999999</v>
      </c>
      <c r="AF160" s="345">
        <f t="shared" si="150"/>
        <v>13.332239999999999</v>
      </c>
      <c r="AG160" s="345">
        <f t="shared" si="148"/>
        <v>1.333224</v>
      </c>
      <c r="AH160" s="345">
        <v>1.333224E-3</v>
      </c>
    </row>
    <row r="161" spans="2:34" s="241" customFormat="1" ht="15" customHeight="1">
      <c r="B161" s="249" t="b">
        <f>IF(Pressure_1_R2!A14="",FALSE,TRUE)</f>
        <v>0</v>
      </c>
      <c r="C161" s="250">
        <v>11</v>
      </c>
      <c r="D161" s="256" t="str">
        <f>IF($B161=FALSE,"",표준압력!G125)</f>
        <v/>
      </c>
      <c r="E161" s="251" t="str">
        <f>IF($B161=FALSE,"",표준압력!H125)</f>
        <v/>
      </c>
      <c r="F161" s="251" t="str">
        <f>IF($B161=FALSE,"",Pressure_1_R2!Q14)</f>
        <v/>
      </c>
      <c r="G161" s="252" t="str">
        <f>IF($B161=FALSE,"",Pressure_1_R2!R14)</f>
        <v/>
      </c>
      <c r="H161" s="252" t="str">
        <f>IF($B161=FALSE,"",Pressure_1_R2!S14)</f>
        <v/>
      </c>
      <c r="I161" s="258" t="b">
        <f t="shared" si="151"/>
        <v>0</v>
      </c>
      <c r="J161" s="253" t="str">
        <f t="shared" si="152"/>
        <v/>
      </c>
      <c r="K161" s="254" t="str">
        <f t="shared" si="153"/>
        <v/>
      </c>
      <c r="L161" s="254" t="str">
        <f t="shared" si="154"/>
        <v/>
      </c>
      <c r="M161" s="244"/>
      <c r="N161" s="255" t="b">
        <f t="shared" si="155"/>
        <v>0</v>
      </c>
      <c r="O161" s="410" t="s">
        <v>558</v>
      </c>
      <c r="P161" s="414">
        <v>11</v>
      </c>
      <c r="Q161" s="412" t="str">
        <f t="shared" ca="1" si="156"/>
        <v/>
      </c>
      <c r="R161" s="412" t="str">
        <f t="shared" ca="1" si="157"/>
        <v/>
      </c>
      <c r="S161" s="412" t="str">
        <f t="shared" ca="1" si="158"/>
        <v/>
      </c>
      <c r="T161" s="416" t="str">
        <f t="shared" si="159"/>
        <v/>
      </c>
      <c r="U161" s="412" t="str">
        <f t="shared" si="163"/>
        <v/>
      </c>
      <c r="V161" s="412" t="str">
        <f t="shared" si="160"/>
        <v/>
      </c>
      <c r="W161" s="412" t="str">
        <f t="shared" si="161"/>
        <v/>
      </c>
      <c r="X161" s="417" t="str">
        <f t="shared" si="162"/>
        <v/>
      </c>
      <c r="Z161" s="343" t="s">
        <v>858</v>
      </c>
      <c r="AA161" s="345">
        <f t="shared" si="145"/>
        <v>249.0889</v>
      </c>
      <c r="AB161" s="345">
        <f t="shared" si="149"/>
        <v>2.4908890000000001</v>
      </c>
      <c r="AC161" s="345">
        <f t="shared" si="146"/>
        <v>0.2490889</v>
      </c>
      <c r="AD161" s="345">
        <v>2.4908889999999999E-4</v>
      </c>
      <c r="AE161" s="345">
        <f t="shared" si="147"/>
        <v>249.0889</v>
      </c>
      <c r="AF161" s="345">
        <f t="shared" si="150"/>
        <v>2.4908890000000001</v>
      </c>
      <c r="AG161" s="345">
        <f t="shared" si="148"/>
        <v>0.2490889</v>
      </c>
      <c r="AH161" s="345">
        <v>2.4908889999999999E-4</v>
      </c>
    </row>
    <row r="162" spans="2:34" s="241" customFormat="1" ht="15" customHeight="1">
      <c r="B162" s="249" t="b">
        <f>IF(Pressure_1_R2!A15="",FALSE,TRUE)</f>
        <v>0</v>
      </c>
      <c r="C162" s="250">
        <v>12</v>
      </c>
      <c r="D162" s="256" t="str">
        <f>IF($B162=FALSE,"",표준압력!G126)</f>
        <v/>
      </c>
      <c r="E162" s="251" t="str">
        <f>IF($B162=FALSE,"",표준압력!H126)</f>
        <v/>
      </c>
      <c r="F162" s="251" t="str">
        <f>IF($B162=FALSE,"",Pressure_1_R2!Q15)</f>
        <v/>
      </c>
      <c r="G162" s="252" t="str">
        <f>IF($B162=FALSE,"",Pressure_1_R2!R15)</f>
        <v/>
      </c>
      <c r="H162" s="252" t="str">
        <f>IF($B162=FALSE,"",Pressure_1_R2!S15)</f>
        <v/>
      </c>
      <c r="I162" s="258" t="b">
        <f t="shared" si="151"/>
        <v>0</v>
      </c>
      <c r="J162" s="253" t="str">
        <f t="shared" si="152"/>
        <v/>
      </c>
      <c r="K162" s="254" t="str">
        <f t="shared" si="153"/>
        <v/>
      </c>
      <c r="L162" s="254" t="str">
        <f t="shared" si="154"/>
        <v/>
      </c>
      <c r="M162" s="244"/>
      <c r="N162" s="255" t="b">
        <f t="shared" si="155"/>
        <v>0</v>
      </c>
      <c r="O162" s="410" t="s">
        <v>558</v>
      </c>
      <c r="P162" s="414">
        <v>12</v>
      </c>
      <c r="Q162" s="412" t="str">
        <f t="shared" ca="1" si="156"/>
        <v/>
      </c>
      <c r="R162" s="412" t="str">
        <f t="shared" ca="1" si="157"/>
        <v/>
      </c>
      <c r="S162" s="412" t="str">
        <f t="shared" ca="1" si="158"/>
        <v/>
      </c>
      <c r="T162" s="416" t="str">
        <f t="shared" si="159"/>
        <v/>
      </c>
      <c r="U162" s="412" t="str">
        <f t="shared" si="163"/>
        <v/>
      </c>
      <c r="V162" s="412" t="str">
        <f t="shared" si="160"/>
        <v/>
      </c>
      <c r="W162" s="412" t="str">
        <f t="shared" si="161"/>
        <v/>
      </c>
      <c r="X162" s="417" t="str">
        <f t="shared" si="162"/>
        <v/>
      </c>
      <c r="Z162" s="343" t="s">
        <v>859</v>
      </c>
      <c r="AA162" s="345">
        <f t="shared" si="145"/>
        <v>9.8066499999999994</v>
      </c>
      <c r="AB162" s="345">
        <f t="shared" si="149"/>
        <v>9.8066500000000001E-2</v>
      </c>
      <c r="AC162" s="345">
        <f t="shared" si="146"/>
        <v>9.8066500000000001E-3</v>
      </c>
      <c r="AD162" s="345">
        <v>9.8066500000000004E-6</v>
      </c>
      <c r="AE162" s="345">
        <f t="shared" si="147"/>
        <v>9.8066499999999994</v>
      </c>
      <c r="AF162" s="345">
        <f t="shared" si="150"/>
        <v>9.8066500000000001E-2</v>
      </c>
      <c r="AG162" s="345">
        <f t="shared" si="148"/>
        <v>9.8066500000000001E-3</v>
      </c>
      <c r="AH162" s="345">
        <v>9.8066500000000004E-6</v>
      </c>
    </row>
    <row r="163" spans="2:34" s="241" customFormat="1" ht="15" customHeight="1">
      <c r="B163" s="249" t="b">
        <f>IF(Pressure_1_R2!A16="",FALSE,TRUE)</f>
        <v>0</v>
      </c>
      <c r="C163" s="250">
        <v>13</v>
      </c>
      <c r="D163" s="256" t="str">
        <f>IF($B163=FALSE,"",표준압력!G127)</f>
        <v/>
      </c>
      <c r="E163" s="251" t="str">
        <f>IF($B163=FALSE,"",표준압력!H127)</f>
        <v/>
      </c>
      <c r="F163" s="251" t="str">
        <f>IF($B163=FALSE,"",Pressure_1_R2!Q16)</f>
        <v/>
      </c>
      <c r="G163" s="252" t="str">
        <f>IF($B163=FALSE,"",Pressure_1_R2!R16)</f>
        <v/>
      </c>
      <c r="H163" s="252" t="str">
        <f>IF($B163=FALSE,"",Pressure_1_R2!S16)</f>
        <v/>
      </c>
      <c r="I163" s="258" t="b">
        <f t="shared" si="151"/>
        <v>0</v>
      </c>
      <c r="J163" s="253" t="str">
        <f t="shared" si="152"/>
        <v/>
      </c>
      <c r="K163" s="254" t="str">
        <f t="shared" si="153"/>
        <v/>
      </c>
      <c r="L163" s="254" t="str">
        <f t="shared" si="154"/>
        <v/>
      </c>
      <c r="M163" s="244"/>
      <c r="N163" s="255" t="b">
        <f t="shared" si="155"/>
        <v>0</v>
      </c>
      <c r="O163" s="410" t="s">
        <v>558</v>
      </c>
      <c r="P163" s="414">
        <v>13</v>
      </c>
      <c r="Q163" s="412" t="str">
        <f t="shared" ca="1" si="156"/>
        <v/>
      </c>
      <c r="R163" s="412" t="str">
        <f t="shared" ca="1" si="157"/>
        <v/>
      </c>
      <c r="S163" s="412" t="str">
        <f t="shared" ca="1" si="158"/>
        <v/>
      </c>
      <c r="T163" s="416" t="str">
        <f t="shared" si="159"/>
        <v/>
      </c>
      <c r="U163" s="412" t="str">
        <f t="shared" si="163"/>
        <v/>
      </c>
      <c r="V163" s="412" t="str">
        <f t="shared" si="160"/>
        <v/>
      </c>
      <c r="W163" s="412" t="str">
        <f t="shared" si="161"/>
        <v/>
      </c>
      <c r="X163" s="417" t="str">
        <f t="shared" si="162"/>
        <v/>
      </c>
      <c r="Z163" s="343" t="s">
        <v>860</v>
      </c>
      <c r="AA163" s="345">
        <f t="shared" si="145"/>
        <v>98.066500000000005</v>
      </c>
      <c r="AB163" s="345">
        <f t="shared" si="149"/>
        <v>0.98066500000000001</v>
      </c>
      <c r="AC163" s="345">
        <f t="shared" si="146"/>
        <v>9.8066500000000001E-2</v>
      </c>
      <c r="AD163" s="346">
        <v>9.80665E-5</v>
      </c>
      <c r="AE163" s="345">
        <f t="shared" si="147"/>
        <v>98.066500000000005</v>
      </c>
      <c r="AF163" s="345">
        <f t="shared" si="150"/>
        <v>0.98066500000000001</v>
      </c>
      <c r="AG163" s="345">
        <f t="shared" si="148"/>
        <v>9.8066500000000001E-2</v>
      </c>
      <c r="AH163" s="346">
        <v>9.80665E-5</v>
      </c>
    </row>
    <row r="164" spans="2:34" s="241" customFormat="1" ht="15" customHeight="1">
      <c r="B164" s="249" t="b">
        <f>IF(Pressure_1_R2!A17="",FALSE,TRUE)</f>
        <v>0</v>
      </c>
      <c r="C164" s="250">
        <v>14</v>
      </c>
      <c r="D164" s="256" t="str">
        <f>IF($B164=FALSE,"",표준압력!G128)</f>
        <v/>
      </c>
      <c r="E164" s="251" t="str">
        <f>IF($B164=FALSE,"",표준압력!H128)</f>
        <v/>
      </c>
      <c r="F164" s="251" t="str">
        <f>IF($B164=FALSE,"",Pressure_1_R2!Q17)</f>
        <v/>
      </c>
      <c r="G164" s="252" t="str">
        <f>IF($B164=FALSE,"",Pressure_1_R2!R17)</f>
        <v/>
      </c>
      <c r="H164" s="252" t="str">
        <f>IF($B164=FALSE,"",Pressure_1_R2!S17)</f>
        <v/>
      </c>
      <c r="I164" s="258" t="b">
        <f t="shared" si="151"/>
        <v>0</v>
      </c>
      <c r="J164" s="253" t="str">
        <f t="shared" si="152"/>
        <v/>
      </c>
      <c r="K164" s="254" t="str">
        <f t="shared" si="153"/>
        <v/>
      </c>
      <c r="L164" s="254" t="str">
        <f t="shared" si="154"/>
        <v/>
      </c>
      <c r="M164" s="244"/>
      <c r="N164" s="255" t="b">
        <f t="shared" si="155"/>
        <v>0</v>
      </c>
      <c r="O164" s="410" t="s">
        <v>558</v>
      </c>
      <c r="P164" s="414">
        <v>14</v>
      </c>
      <c r="Q164" s="412" t="str">
        <f t="shared" ca="1" si="156"/>
        <v/>
      </c>
      <c r="R164" s="412" t="str">
        <f t="shared" ca="1" si="157"/>
        <v/>
      </c>
      <c r="S164" s="412" t="str">
        <f t="shared" ca="1" si="158"/>
        <v/>
      </c>
      <c r="T164" s="416" t="str">
        <f t="shared" si="159"/>
        <v/>
      </c>
      <c r="U164" s="412" t="str">
        <f t="shared" si="163"/>
        <v/>
      </c>
      <c r="V164" s="412" t="str">
        <f t="shared" si="160"/>
        <v/>
      </c>
      <c r="W164" s="412" t="str">
        <f t="shared" si="161"/>
        <v/>
      </c>
      <c r="X164" s="417" t="str">
        <f t="shared" si="162"/>
        <v/>
      </c>
      <c r="Z164" s="343" t="s">
        <v>875</v>
      </c>
      <c r="AA164" s="345">
        <v>10000</v>
      </c>
      <c r="AB164" s="345">
        <f t="shared" si="149"/>
        <v>100</v>
      </c>
      <c r="AC164" s="345">
        <v>10</v>
      </c>
      <c r="AD164" s="346">
        <v>0.01</v>
      </c>
      <c r="AE164" s="345">
        <v>10000</v>
      </c>
      <c r="AF164" s="345">
        <f t="shared" si="150"/>
        <v>100</v>
      </c>
      <c r="AG164" s="345">
        <v>10</v>
      </c>
      <c r="AH164" s="346">
        <v>0.01</v>
      </c>
    </row>
    <row r="165" spans="2:34" s="241" customFormat="1" ht="15" customHeight="1">
      <c r="B165" s="249" t="b">
        <f>IF(Pressure_1_R2!A18="",FALSE,TRUE)</f>
        <v>0</v>
      </c>
      <c r="C165" s="250">
        <v>15</v>
      </c>
      <c r="D165" s="256" t="str">
        <f>IF($B165=FALSE,"",표준압력!G129)</f>
        <v/>
      </c>
      <c r="E165" s="251" t="str">
        <f>IF($B165=FALSE,"",표준압력!H129)</f>
        <v/>
      </c>
      <c r="F165" s="251" t="str">
        <f>IF($B165=FALSE,"",Pressure_1_R2!Q18)</f>
        <v/>
      </c>
      <c r="G165" s="252" t="str">
        <f>IF($B165=FALSE,"",Pressure_1_R2!R18)</f>
        <v/>
      </c>
      <c r="H165" s="252" t="str">
        <f>IF($B165=FALSE,"",Pressure_1_R2!S18)</f>
        <v/>
      </c>
      <c r="I165" s="258" t="b">
        <f t="shared" si="151"/>
        <v>0</v>
      </c>
      <c r="J165" s="253" t="str">
        <f t="shared" si="152"/>
        <v/>
      </c>
      <c r="K165" s="254" t="str">
        <f t="shared" si="153"/>
        <v/>
      </c>
      <c r="L165" s="254" t="str">
        <f t="shared" si="154"/>
        <v/>
      </c>
      <c r="M165" s="244"/>
      <c r="N165" s="255" t="b">
        <f t="shared" si="155"/>
        <v>0</v>
      </c>
      <c r="O165" s="410" t="s">
        <v>558</v>
      </c>
      <c r="P165" s="414">
        <v>15</v>
      </c>
      <c r="Q165" s="412" t="str">
        <f t="shared" ca="1" si="156"/>
        <v/>
      </c>
      <c r="R165" s="412" t="str">
        <f t="shared" ca="1" si="157"/>
        <v/>
      </c>
      <c r="S165" s="412" t="str">
        <f t="shared" ca="1" si="158"/>
        <v/>
      </c>
      <c r="T165" s="416" t="str">
        <f t="shared" si="159"/>
        <v/>
      </c>
      <c r="U165" s="412" t="str">
        <f t="shared" si="163"/>
        <v/>
      </c>
      <c r="V165" s="412" t="str">
        <f t="shared" si="160"/>
        <v/>
      </c>
      <c r="W165" s="412" t="str">
        <f t="shared" si="161"/>
        <v/>
      </c>
      <c r="X165" s="417" t="str">
        <f t="shared" si="162"/>
        <v/>
      </c>
      <c r="Z165" s="343" t="s">
        <v>843</v>
      </c>
      <c r="AA165" s="345">
        <f t="shared" ref="AA165:AA172" si="164">AC165*1000</f>
        <v>1</v>
      </c>
      <c r="AB165" s="345">
        <f t="shared" si="149"/>
        <v>0.01</v>
      </c>
      <c r="AC165" s="345">
        <f t="shared" ref="AC165:AC172" si="165">AD165*1000</f>
        <v>1E-3</v>
      </c>
      <c r="AD165" s="345">
        <v>9.9999999999999995E-7</v>
      </c>
      <c r="AE165" s="345">
        <f t="shared" ref="AE165:AE172" si="166">AG165*1000</f>
        <v>1</v>
      </c>
      <c r="AF165" s="345">
        <f t="shared" si="150"/>
        <v>0.01</v>
      </c>
      <c r="AG165" s="345">
        <f t="shared" ref="AG165:AG172" si="167">AH165*1000</f>
        <v>1E-3</v>
      </c>
      <c r="AH165" s="345">
        <v>9.9999999999999995E-7</v>
      </c>
    </row>
    <row r="166" spans="2:34" s="241" customFormat="1" ht="15" customHeight="1">
      <c r="B166" s="249" t="b">
        <f>IF(Pressure_1_R2!A19="",FALSE,TRUE)</f>
        <v>0</v>
      </c>
      <c r="C166" s="250">
        <v>16</v>
      </c>
      <c r="D166" s="256" t="str">
        <f>IF($B166=FALSE,"",표준압력!G130)</f>
        <v/>
      </c>
      <c r="E166" s="251" t="str">
        <f>IF($B166=FALSE,"",표준압력!H130)</f>
        <v/>
      </c>
      <c r="F166" s="251" t="str">
        <f>IF($B166=FALSE,"",Pressure_1_R2!Q19)</f>
        <v/>
      </c>
      <c r="G166" s="252" t="str">
        <f>IF($B166=FALSE,"",Pressure_1_R2!R19)</f>
        <v/>
      </c>
      <c r="H166" s="252" t="str">
        <f>IF($B166=FALSE,"",Pressure_1_R2!S19)</f>
        <v/>
      </c>
      <c r="I166" s="258" t="b">
        <f t="shared" si="151"/>
        <v>0</v>
      </c>
      <c r="J166" s="253" t="str">
        <f t="shared" si="152"/>
        <v/>
      </c>
      <c r="K166" s="254" t="str">
        <f t="shared" si="153"/>
        <v/>
      </c>
      <c r="L166" s="254" t="str">
        <f t="shared" si="154"/>
        <v/>
      </c>
      <c r="M166" s="244"/>
      <c r="N166" s="255" t="b">
        <f t="shared" si="155"/>
        <v>0</v>
      </c>
      <c r="O166" s="410" t="s">
        <v>558</v>
      </c>
      <c r="P166" s="414">
        <v>16</v>
      </c>
      <c r="Q166" s="412" t="str">
        <f ca="1">IF($N166=FALSE,"",IF($O166="가압",J166,OFFSET(J$150,$B$145*2-($P166-1),0)))</f>
        <v/>
      </c>
      <c r="R166" s="412" t="str">
        <f t="shared" ca="1" si="157"/>
        <v/>
      </c>
      <c r="S166" s="412" t="str">
        <f t="shared" ca="1" si="158"/>
        <v/>
      </c>
      <c r="T166" s="416" t="str">
        <f t="shared" si="159"/>
        <v/>
      </c>
      <c r="U166" s="412" t="str">
        <f t="shared" ref="U166:U180" si="168">IF($N166=FALSE,"",Q166-Q$151)</f>
        <v/>
      </c>
      <c r="V166" s="412" t="str">
        <f t="shared" ref="V166:V180" si="169">IF($N166=FALSE,"",R166-R$151)</f>
        <v/>
      </c>
      <c r="W166" s="412" t="str">
        <f t="shared" ref="W166:W180" si="170">IF($N166=FALSE,"",S166-S$151)</f>
        <v/>
      </c>
      <c r="X166" s="417" t="str">
        <f t="shared" si="162"/>
        <v/>
      </c>
      <c r="Z166" s="343" t="s">
        <v>844</v>
      </c>
      <c r="AA166" s="345">
        <f t="shared" si="164"/>
        <v>100</v>
      </c>
      <c r="AB166" s="345">
        <f t="shared" si="149"/>
        <v>1</v>
      </c>
      <c r="AC166" s="345">
        <f t="shared" si="165"/>
        <v>0.1</v>
      </c>
      <c r="AD166" s="345">
        <v>1E-4</v>
      </c>
      <c r="AE166" s="345">
        <f t="shared" si="166"/>
        <v>100</v>
      </c>
      <c r="AF166" s="345">
        <f t="shared" si="150"/>
        <v>1</v>
      </c>
      <c r="AG166" s="345">
        <f t="shared" si="167"/>
        <v>0.1</v>
      </c>
      <c r="AH166" s="345">
        <v>1E-4</v>
      </c>
    </row>
    <row r="167" spans="2:34" s="241" customFormat="1" ht="15" customHeight="1">
      <c r="B167" s="249" t="b">
        <f>IF(Pressure_1_R2!A20="",FALSE,TRUE)</f>
        <v>0</v>
      </c>
      <c r="C167" s="250">
        <v>17</v>
      </c>
      <c r="D167" s="256" t="str">
        <f>IF($B167=FALSE,"",표준압력!G131)</f>
        <v/>
      </c>
      <c r="E167" s="251" t="str">
        <f>IF($B167=FALSE,"",표준압력!H131)</f>
        <v/>
      </c>
      <c r="F167" s="251" t="str">
        <f>IF($B167=FALSE,"",Pressure_1_R2!Q20)</f>
        <v/>
      </c>
      <c r="G167" s="252" t="str">
        <f>IF($B167=FALSE,"",Pressure_1_R2!R20)</f>
        <v/>
      </c>
      <c r="H167" s="252" t="str">
        <f>IF($B167=FALSE,"",Pressure_1_R2!S20)</f>
        <v/>
      </c>
      <c r="I167" s="258" t="b">
        <f t="shared" si="151"/>
        <v>0</v>
      </c>
      <c r="J167" s="253" t="str">
        <f t="shared" si="152"/>
        <v/>
      </c>
      <c r="K167" s="254" t="str">
        <f t="shared" si="153"/>
        <v/>
      </c>
      <c r="L167" s="254" t="str">
        <f t="shared" si="154"/>
        <v/>
      </c>
      <c r="M167" s="244"/>
      <c r="N167" s="255" t="b">
        <f t="shared" si="155"/>
        <v>0</v>
      </c>
      <c r="O167" s="410" t="s">
        <v>558</v>
      </c>
      <c r="P167" s="414">
        <v>17</v>
      </c>
      <c r="Q167" s="412" t="str">
        <f t="shared" ref="Q167:Q179" ca="1" si="171">IF($N167=FALSE,"",IF($O167="가압",J167,OFFSET(J$150,$B$145*2-($P167-1),0)))</f>
        <v/>
      </c>
      <c r="R167" s="412" t="str">
        <f t="shared" ca="1" si="157"/>
        <v/>
      </c>
      <c r="S167" s="412" t="str">
        <f t="shared" ca="1" si="158"/>
        <v/>
      </c>
      <c r="T167" s="416" t="str">
        <f t="shared" si="159"/>
        <v/>
      </c>
      <c r="U167" s="412" t="str">
        <f t="shared" si="168"/>
        <v/>
      </c>
      <c r="V167" s="412" t="str">
        <f t="shared" si="169"/>
        <v/>
      </c>
      <c r="W167" s="412" t="str">
        <f t="shared" si="170"/>
        <v/>
      </c>
      <c r="X167" s="417" t="str">
        <f t="shared" si="162"/>
        <v/>
      </c>
      <c r="Z167" s="343" t="s">
        <v>845</v>
      </c>
      <c r="AA167" s="345">
        <f t="shared" si="164"/>
        <v>1000</v>
      </c>
      <c r="AB167" s="345">
        <f t="shared" si="149"/>
        <v>10</v>
      </c>
      <c r="AC167" s="345">
        <f t="shared" si="165"/>
        <v>1</v>
      </c>
      <c r="AD167" s="345">
        <v>1E-3</v>
      </c>
      <c r="AE167" s="345">
        <f t="shared" si="166"/>
        <v>1000</v>
      </c>
      <c r="AF167" s="345">
        <f t="shared" si="150"/>
        <v>10</v>
      </c>
      <c r="AG167" s="345">
        <f t="shared" si="167"/>
        <v>1</v>
      </c>
      <c r="AH167" s="345">
        <v>1E-3</v>
      </c>
    </row>
    <row r="168" spans="2:34" s="241" customFormat="1" ht="15" customHeight="1">
      <c r="B168" s="249" t="b">
        <f>IF(Pressure_1_R2!A21="",FALSE,TRUE)</f>
        <v>0</v>
      </c>
      <c r="C168" s="250">
        <v>18</v>
      </c>
      <c r="D168" s="256" t="str">
        <f>IF($B168=FALSE,"",표준압력!G132)</f>
        <v/>
      </c>
      <c r="E168" s="251" t="str">
        <f>IF($B168=FALSE,"",표준압력!H132)</f>
        <v/>
      </c>
      <c r="F168" s="251" t="str">
        <f>IF($B168=FALSE,"",Pressure_1_R2!Q21)</f>
        <v/>
      </c>
      <c r="G168" s="252" t="str">
        <f>IF($B168=FALSE,"",Pressure_1_R2!R21)</f>
        <v/>
      </c>
      <c r="H168" s="252" t="str">
        <f>IF($B168=FALSE,"",Pressure_1_R2!S21)</f>
        <v/>
      </c>
      <c r="I168" s="258" t="b">
        <f t="shared" si="151"/>
        <v>0</v>
      </c>
      <c r="J168" s="253" t="str">
        <f t="shared" si="152"/>
        <v/>
      </c>
      <c r="K168" s="254" t="str">
        <f t="shared" si="153"/>
        <v/>
      </c>
      <c r="L168" s="254" t="str">
        <f t="shared" si="154"/>
        <v/>
      </c>
      <c r="M168" s="244"/>
      <c r="N168" s="255" t="b">
        <f t="shared" si="155"/>
        <v>0</v>
      </c>
      <c r="O168" s="410" t="s">
        <v>558</v>
      </c>
      <c r="P168" s="414">
        <v>18</v>
      </c>
      <c r="Q168" s="412" t="str">
        <f t="shared" ca="1" si="171"/>
        <v/>
      </c>
      <c r="R168" s="412" t="str">
        <f t="shared" ca="1" si="157"/>
        <v/>
      </c>
      <c r="S168" s="412" t="str">
        <f t="shared" ca="1" si="158"/>
        <v/>
      </c>
      <c r="T168" s="416" t="str">
        <f t="shared" si="159"/>
        <v/>
      </c>
      <c r="U168" s="412" t="str">
        <f t="shared" si="168"/>
        <v/>
      </c>
      <c r="V168" s="412" t="str">
        <f t="shared" si="169"/>
        <v/>
      </c>
      <c r="W168" s="412" t="str">
        <f t="shared" si="170"/>
        <v/>
      </c>
      <c r="X168" s="417" t="str">
        <f t="shared" si="162"/>
        <v/>
      </c>
      <c r="Z168" s="343" t="s">
        <v>846</v>
      </c>
      <c r="AA168" s="345">
        <f t="shared" si="164"/>
        <v>1000000</v>
      </c>
      <c r="AB168" s="345">
        <f t="shared" si="149"/>
        <v>10000</v>
      </c>
      <c r="AC168" s="345">
        <f t="shared" si="165"/>
        <v>1000</v>
      </c>
      <c r="AD168" s="345">
        <v>1</v>
      </c>
      <c r="AE168" s="345">
        <f t="shared" si="166"/>
        <v>1000000</v>
      </c>
      <c r="AF168" s="345">
        <f t="shared" si="150"/>
        <v>10000</v>
      </c>
      <c r="AG168" s="345">
        <f t="shared" si="167"/>
        <v>1000</v>
      </c>
      <c r="AH168" s="345">
        <v>1</v>
      </c>
    </row>
    <row r="169" spans="2:34" s="241" customFormat="1" ht="15" customHeight="1">
      <c r="B169" s="249" t="b">
        <f>IF(Pressure_1_R2!A22="",FALSE,TRUE)</f>
        <v>0</v>
      </c>
      <c r="C169" s="250">
        <v>19</v>
      </c>
      <c r="D169" s="256" t="str">
        <f>IF($B169=FALSE,"",표준압력!G133)</f>
        <v/>
      </c>
      <c r="E169" s="251" t="str">
        <f>IF($B169=FALSE,"",표준압력!H133)</f>
        <v/>
      </c>
      <c r="F169" s="251" t="str">
        <f>IF($B169=FALSE,"",Pressure_1_R2!Q22)</f>
        <v/>
      </c>
      <c r="G169" s="252" t="str">
        <f>IF($B169=FALSE,"",Pressure_1_R2!R22)</f>
        <v/>
      </c>
      <c r="H169" s="252" t="str">
        <f>IF($B169=FALSE,"",Pressure_1_R2!S22)</f>
        <v/>
      </c>
      <c r="I169" s="258" t="b">
        <f t="shared" si="151"/>
        <v>0</v>
      </c>
      <c r="J169" s="253" t="str">
        <f t="shared" si="152"/>
        <v/>
      </c>
      <c r="K169" s="254" t="str">
        <f t="shared" si="153"/>
        <v/>
      </c>
      <c r="L169" s="254" t="str">
        <f t="shared" si="154"/>
        <v/>
      </c>
      <c r="M169" s="244"/>
      <c r="N169" s="255" t="b">
        <f t="shared" si="155"/>
        <v>0</v>
      </c>
      <c r="O169" s="410" t="s">
        <v>558</v>
      </c>
      <c r="P169" s="414">
        <v>19</v>
      </c>
      <c r="Q169" s="412" t="str">
        <f t="shared" ca="1" si="171"/>
        <v/>
      </c>
      <c r="R169" s="412" t="str">
        <f t="shared" ca="1" si="157"/>
        <v/>
      </c>
      <c r="S169" s="412" t="str">
        <f t="shared" ca="1" si="158"/>
        <v/>
      </c>
      <c r="T169" s="416" t="str">
        <f t="shared" si="159"/>
        <v/>
      </c>
      <c r="U169" s="412" t="str">
        <f t="shared" si="168"/>
        <v/>
      </c>
      <c r="V169" s="412" t="str">
        <f t="shared" si="169"/>
        <v/>
      </c>
      <c r="W169" s="412" t="str">
        <f t="shared" si="170"/>
        <v/>
      </c>
      <c r="X169" s="417" t="str">
        <f t="shared" si="162"/>
        <v/>
      </c>
      <c r="Z169" s="343" t="s">
        <v>876</v>
      </c>
      <c r="AA169" s="345">
        <f t="shared" si="164"/>
        <v>100</v>
      </c>
      <c r="AB169" s="345">
        <f t="shared" si="149"/>
        <v>1</v>
      </c>
      <c r="AC169" s="345">
        <f t="shared" si="165"/>
        <v>0.1</v>
      </c>
      <c r="AD169" s="345">
        <v>1E-4</v>
      </c>
      <c r="AE169" s="345">
        <f t="shared" si="166"/>
        <v>100</v>
      </c>
      <c r="AF169" s="345">
        <f t="shared" si="150"/>
        <v>1</v>
      </c>
      <c r="AG169" s="345">
        <f t="shared" si="167"/>
        <v>0.1</v>
      </c>
      <c r="AH169" s="345">
        <v>1E-4</v>
      </c>
    </row>
    <row r="170" spans="2:34" s="241" customFormat="1" ht="15" customHeight="1">
      <c r="B170" s="249" t="b">
        <f>IF(Pressure_1_R2!A23="",FALSE,TRUE)</f>
        <v>0</v>
      </c>
      <c r="C170" s="250">
        <v>20</v>
      </c>
      <c r="D170" s="256" t="str">
        <f>IF($B170=FALSE,"",표준압력!G134)</f>
        <v/>
      </c>
      <c r="E170" s="251" t="str">
        <f>IF($B170=FALSE,"",표준압력!H134)</f>
        <v/>
      </c>
      <c r="F170" s="251" t="str">
        <f>IF($B170=FALSE,"",Pressure_1_R2!Q23)</f>
        <v/>
      </c>
      <c r="G170" s="252" t="str">
        <f>IF($B170=FALSE,"",Pressure_1_R2!R23)</f>
        <v/>
      </c>
      <c r="H170" s="252" t="str">
        <f>IF($B170=FALSE,"",Pressure_1_R2!S23)</f>
        <v/>
      </c>
      <c r="I170" s="258" t="b">
        <f t="shared" si="151"/>
        <v>0</v>
      </c>
      <c r="J170" s="253" t="str">
        <f t="shared" si="152"/>
        <v/>
      </c>
      <c r="K170" s="254" t="str">
        <f t="shared" si="153"/>
        <v/>
      </c>
      <c r="L170" s="254" t="str">
        <f t="shared" si="154"/>
        <v/>
      </c>
      <c r="M170" s="244"/>
      <c r="N170" s="255" t="b">
        <f t="shared" si="155"/>
        <v>0</v>
      </c>
      <c r="O170" s="410" t="s">
        <v>558</v>
      </c>
      <c r="P170" s="414">
        <v>20</v>
      </c>
      <c r="Q170" s="412" t="str">
        <f t="shared" ca="1" si="171"/>
        <v/>
      </c>
      <c r="R170" s="412" t="str">
        <f t="shared" ca="1" si="157"/>
        <v/>
      </c>
      <c r="S170" s="412" t="str">
        <f t="shared" ca="1" si="158"/>
        <v/>
      </c>
      <c r="T170" s="416" t="str">
        <f t="shared" si="159"/>
        <v/>
      </c>
      <c r="U170" s="412" t="str">
        <f t="shared" si="168"/>
        <v/>
      </c>
      <c r="V170" s="412" t="str">
        <f t="shared" si="169"/>
        <v/>
      </c>
      <c r="W170" s="412" t="str">
        <f t="shared" si="170"/>
        <v/>
      </c>
      <c r="X170" s="417" t="str">
        <f t="shared" si="162"/>
        <v/>
      </c>
      <c r="Z170" s="343" t="s">
        <v>877</v>
      </c>
      <c r="AA170" s="345">
        <f t="shared" si="164"/>
        <v>100000</v>
      </c>
      <c r="AB170" s="345">
        <f t="shared" si="149"/>
        <v>1000</v>
      </c>
      <c r="AC170" s="345">
        <f t="shared" si="165"/>
        <v>100</v>
      </c>
      <c r="AD170" s="345">
        <v>0.1</v>
      </c>
      <c r="AE170" s="345">
        <f t="shared" si="166"/>
        <v>100000</v>
      </c>
      <c r="AF170" s="345">
        <f t="shared" si="150"/>
        <v>1000</v>
      </c>
      <c r="AG170" s="345">
        <f t="shared" si="167"/>
        <v>100</v>
      </c>
      <c r="AH170" s="345">
        <v>0.1</v>
      </c>
    </row>
    <row r="171" spans="2:34" s="241" customFormat="1" ht="15" customHeight="1">
      <c r="B171" s="249" t="b">
        <f>IF(Pressure_1_R2!A24="",FALSE,TRUE)</f>
        <v>0</v>
      </c>
      <c r="C171" s="250">
        <v>21</v>
      </c>
      <c r="D171" s="256" t="str">
        <f>IF($B171=FALSE,"",표준압력!G135)</f>
        <v/>
      </c>
      <c r="E171" s="251" t="str">
        <f>IF($B171=FALSE,"",표준압력!H135)</f>
        <v/>
      </c>
      <c r="F171" s="251" t="str">
        <f>IF($B171=FALSE,"",Pressure_1_R2!Q24)</f>
        <v/>
      </c>
      <c r="G171" s="252" t="str">
        <f>IF($B171=FALSE,"",Pressure_1_R2!R24)</f>
        <v/>
      </c>
      <c r="H171" s="252" t="str">
        <f>IF($B171=FALSE,"",Pressure_1_R2!S24)</f>
        <v/>
      </c>
      <c r="I171" s="258" t="b">
        <f t="shared" si="151"/>
        <v>0</v>
      </c>
      <c r="J171" s="253" t="str">
        <f t="shared" si="152"/>
        <v/>
      </c>
      <c r="K171" s="254" t="str">
        <f t="shared" si="153"/>
        <v/>
      </c>
      <c r="L171" s="254" t="str">
        <f t="shared" si="154"/>
        <v/>
      </c>
      <c r="M171" s="244"/>
      <c r="N171" s="255" t="b">
        <f t="shared" si="155"/>
        <v>0</v>
      </c>
      <c r="O171" s="410" t="s">
        <v>558</v>
      </c>
      <c r="P171" s="414">
        <v>21</v>
      </c>
      <c r="Q171" s="412" t="str">
        <f t="shared" ca="1" si="171"/>
        <v/>
      </c>
      <c r="R171" s="412" t="str">
        <f t="shared" ca="1" si="157"/>
        <v/>
      </c>
      <c r="S171" s="412" t="str">
        <f t="shared" ca="1" si="158"/>
        <v/>
      </c>
      <c r="T171" s="416" t="str">
        <f t="shared" si="159"/>
        <v/>
      </c>
      <c r="U171" s="412" t="str">
        <f t="shared" si="168"/>
        <v/>
      </c>
      <c r="V171" s="412" t="str">
        <f t="shared" si="169"/>
        <v/>
      </c>
      <c r="W171" s="412" t="str">
        <f t="shared" si="170"/>
        <v/>
      </c>
      <c r="X171" s="417" t="str">
        <f t="shared" si="162"/>
        <v/>
      </c>
      <c r="Z171" s="343" t="s">
        <v>878</v>
      </c>
      <c r="AA171" s="345">
        <f t="shared" si="164"/>
        <v>6894.7569999999996</v>
      </c>
      <c r="AB171" s="345">
        <f t="shared" si="149"/>
        <v>68.947569999999999</v>
      </c>
      <c r="AC171" s="345">
        <f t="shared" si="165"/>
        <v>6.8947569999999994</v>
      </c>
      <c r="AD171" s="345">
        <v>6.8947569999999996E-3</v>
      </c>
      <c r="AE171" s="345">
        <f t="shared" si="166"/>
        <v>6894.7569999999996</v>
      </c>
      <c r="AF171" s="345">
        <f t="shared" si="150"/>
        <v>68.947569999999999</v>
      </c>
      <c r="AG171" s="345">
        <f t="shared" si="167"/>
        <v>6.8947569999999994</v>
      </c>
      <c r="AH171" s="345">
        <v>6.8947569999999996E-3</v>
      </c>
    </row>
    <row r="172" spans="2:34" s="241" customFormat="1" ht="15" customHeight="1">
      <c r="B172" s="249" t="b">
        <f>IF(Pressure_1_R2!A25="",FALSE,TRUE)</f>
        <v>0</v>
      </c>
      <c r="C172" s="250">
        <v>22</v>
      </c>
      <c r="D172" s="256" t="str">
        <f>IF($B172=FALSE,"",표준압력!G136)</f>
        <v/>
      </c>
      <c r="E172" s="251" t="str">
        <f>IF($B172=FALSE,"",표준압력!H136)</f>
        <v/>
      </c>
      <c r="F172" s="251" t="str">
        <f>IF($B172=FALSE,"",Pressure_1_R2!Q25)</f>
        <v/>
      </c>
      <c r="G172" s="252" t="str">
        <f>IF($B172=FALSE,"",Pressure_1_R2!R25)</f>
        <v/>
      </c>
      <c r="H172" s="252" t="str">
        <f>IF($B172=FALSE,"",Pressure_1_R2!S25)</f>
        <v/>
      </c>
      <c r="I172" s="258" t="b">
        <f t="shared" si="151"/>
        <v>0</v>
      </c>
      <c r="J172" s="253" t="str">
        <f t="shared" si="152"/>
        <v/>
      </c>
      <c r="K172" s="254" t="str">
        <f t="shared" si="153"/>
        <v/>
      </c>
      <c r="L172" s="254" t="str">
        <f t="shared" si="154"/>
        <v/>
      </c>
      <c r="M172" s="244"/>
      <c r="N172" s="255" t="b">
        <f t="shared" si="155"/>
        <v>0</v>
      </c>
      <c r="O172" s="410" t="s">
        <v>558</v>
      </c>
      <c r="P172" s="414">
        <v>22</v>
      </c>
      <c r="Q172" s="412" t="str">
        <f t="shared" ca="1" si="171"/>
        <v/>
      </c>
      <c r="R172" s="412" t="str">
        <f t="shared" ca="1" si="157"/>
        <v/>
      </c>
      <c r="S172" s="412" t="str">
        <f t="shared" ca="1" si="158"/>
        <v/>
      </c>
      <c r="T172" s="416" t="str">
        <f t="shared" si="159"/>
        <v/>
      </c>
      <c r="U172" s="412" t="str">
        <f t="shared" si="168"/>
        <v/>
      </c>
      <c r="V172" s="412" t="str">
        <f t="shared" si="169"/>
        <v/>
      </c>
      <c r="W172" s="412" t="str">
        <f t="shared" si="170"/>
        <v/>
      </c>
      <c r="X172" s="417" t="str">
        <f t="shared" si="162"/>
        <v/>
      </c>
      <c r="Z172" s="343" t="s">
        <v>917</v>
      </c>
      <c r="AA172" s="345">
        <f t="shared" si="164"/>
        <v>98066.5</v>
      </c>
      <c r="AB172" s="345">
        <f t="shared" ref="AB172" si="172">AC172*10</f>
        <v>980.66500000000008</v>
      </c>
      <c r="AC172" s="345">
        <f t="shared" si="165"/>
        <v>98.066500000000005</v>
      </c>
      <c r="AD172" s="345">
        <v>9.8066500000000001E-2</v>
      </c>
      <c r="AE172" s="345">
        <f t="shared" si="166"/>
        <v>98066.5</v>
      </c>
      <c r="AF172" s="345">
        <f t="shared" ref="AF172" si="173">AG172*10</f>
        <v>980.66500000000008</v>
      </c>
      <c r="AG172" s="345">
        <f t="shared" si="167"/>
        <v>98.066500000000005</v>
      </c>
      <c r="AH172" s="345">
        <v>9.8066500000000001E-2</v>
      </c>
    </row>
    <row r="173" spans="2:34" s="241" customFormat="1" ht="15" customHeight="1">
      <c r="B173" s="249" t="b">
        <f>IF(Pressure_1_R2!A26="",FALSE,TRUE)</f>
        <v>0</v>
      </c>
      <c r="C173" s="250">
        <v>23</v>
      </c>
      <c r="D173" s="256" t="str">
        <f>IF($B173=FALSE,"",표준압력!G137)</f>
        <v/>
      </c>
      <c r="E173" s="251" t="str">
        <f>IF($B173=FALSE,"",표준압력!H137)</f>
        <v/>
      </c>
      <c r="F173" s="251" t="str">
        <f>IF($B173=FALSE,"",Pressure_1_R2!Q26)</f>
        <v/>
      </c>
      <c r="G173" s="252" t="str">
        <f>IF($B173=FALSE,"",Pressure_1_R2!R26)</f>
        <v/>
      </c>
      <c r="H173" s="252" t="str">
        <f>IF($B173=FALSE,"",Pressure_1_R2!S26)</f>
        <v/>
      </c>
      <c r="I173" s="258" t="b">
        <f t="shared" si="151"/>
        <v>0</v>
      </c>
      <c r="J173" s="253" t="str">
        <f t="shared" si="152"/>
        <v/>
      </c>
      <c r="K173" s="254" t="str">
        <f t="shared" si="153"/>
        <v/>
      </c>
      <c r="L173" s="254" t="str">
        <f t="shared" si="154"/>
        <v/>
      </c>
      <c r="M173" s="244"/>
      <c r="N173" s="255" t="b">
        <f t="shared" si="155"/>
        <v>0</v>
      </c>
      <c r="O173" s="410" t="s">
        <v>558</v>
      </c>
      <c r="P173" s="414">
        <v>23</v>
      </c>
      <c r="Q173" s="412" t="str">
        <f t="shared" ca="1" si="171"/>
        <v/>
      </c>
      <c r="R173" s="412" t="str">
        <f t="shared" ca="1" si="157"/>
        <v/>
      </c>
      <c r="S173" s="412" t="str">
        <f t="shared" ca="1" si="158"/>
        <v/>
      </c>
      <c r="T173" s="416" t="str">
        <f t="shared" si="159"/>
        <v/>
      </c>
      <c r="U173" s="412" t="str">
        <f t="shared" si="168"/>
        <v/>
      </c>
      <c r="V173" s="412" t="str">
        <f t="shared" si="169"/>
        <v/>
      </c>
      <c r="W173" s="412" t="str">
        <f t="shared" si="170"/>
        <v/>
      </c>
      <c r="X173" s="417" t="str">
        <f t="shared" si="162"/>
        <v/>
      </c>
      <c r="Z173" s="343" t="s">
        <v>879</v>
      </c>
      <c r="AA173" s="345">
        <f>AC173*1000</f>
        <v>101325</v>
      </c>
      <c r="AB173" s="345">
        <f>AC173*10</f>
        <v>1013.25</v>
      </c>
      <c r="AC173" s="345">
        <f>AD173*1000</f>
        <v>101.325</v>
      </c>
      <c r="AD173" s="345">
        <v>0.101325</v>
      </c>
      <c r="AE173" s="345">
        <f>AG173*1000</f>
        <v>101325</v>
      </c>
      <c r="AF173" s="345">
        <f>AG173*10</f>
        <v>1013.25</v>
      </c>
      <c r="AG173" s="345">
        <f>AH173*1000</f>
        <v>101.325</v>
      </c>
      <c r="AH173" s="345">
        <v>0.101325</v>
      </c>
    </row>
    <row r="174" spans="2:34" s="241" customFormat="1" ht="15" customHeight="1">
      <c r="B174" s="249" t="b">
        <f>IF(Pressure_1_R2!A27="",FALSE,TRUE)</f>
        <v>0</v>
      </c>
      <c r="C174" s="250">
        <v>24</v>
      </c>
      <c r="D174" s="256" t="str">
        <f>IF($B174=FALSE,"",표준압력!G138)</f>
        <v/>
      </c>
      <c r="E174" s="251" t="str">
        <f>IF($B174=FALSE,"",표준압력!H138)</f>
        <v/>
      </c>
      <c r="F174" s="251" t="str">
        <f>IF($B174=FALSE,"",Pressure_1_R2!Q27)</f>
        <v/>
      </c>
      <c r="G174" s="252" t="str">
        <f>IF($B174=FALSE,"",Pressure_1_R2!R27)</f>
        <v/>
      </c>
      <c r="H174" s="252" t="str">
        <f>IF($B174=FALSE,"",Pressure_1_R2!S27)</f>
        <v/>
      </c>
      <c r="I174" s="258" t="b">
        <f t="shared" si="151"/>
        <v>0</v>
      </c>
      <c r="J174" s="253" t="str">
        <f t="shared" si="152"/>
        <v/>
      </c>
      <c r="K174" s="254" t="str">
        <f t="shared" si="153"/>
        <v/>
      </c>
      <c r="L174" s="254" t="str">
        <f t="shared" si="154"/>
        <v/>
      </c>
      <c r="M174" s="244"/>
      <c r="N174" s="255" t="b">
        <f t="shared" si="155"/>
        <v>0</v>
      </c>
      <c r="O174" s="410" t="s">
        <v>558</v>
      </c>
      <c r="P174" s="414">
        <v>24</v>
      </c>
      <c r="Q174" s="412" t="str">
        <f t="shared" ca="1" si="171"/>
        <v/>
      </c>
      <c r="R174" s="412" t="str">
        <f t="shared" ca="1" si="157"/>
        <v/>
      </c>
      <c r="S174" s="412" t="str">
        <f t="shared" ca="1" si="158"/>
        <v/>
      </c>
      <c r="T174" s="416" t="str">
        <f t="shared" si="159"/>
        <v/>
      </c>
      <c r="U174" s="412" t="str">
        <f t="shared" si="168"/>
        <v/>
      </c>
      <c r="V174" s="412" t="str">
        <f t="shared" si="169"/>
        <v/>
      </c>
      <c r="W174" s="412" t="str">
        <f t="shared" si="170"/>
        <v/>
      </c>
      <c r="X174" s="417" t="str">
        <f t="shared" si="162"/>
        <v/>
      </c>
    </row>
    <row r="175" spans="2:34" s="241" customFormat="1" ht="15" customHeight="1">
      <c r="B175" s="249" t="b">
        <f>IF(Pressure_1_R2!A28="",FALSE,TRUE)</f>
        <v>0</v>
      </c>
      <c r="C175" s="250">
        <v>25</v>
      </c>
      <c r="D175" s="256" t="str">
        <f>IF($B175=FALSE,"",표준압력!G139)</f>
        <v/>
      </c>
      <c r="E175" s="251" t="str">
        <f>IF($B175=FALSE,"",표준압력!H139)</f>
        <v/>
      </c>
      <c r="F175" s="251" t="str">
        <f>IF($B175=FALSE,"",Pressure_1_R2!Q28)</f>
        <v/>
      </c>
      <c r="G175" s="252" t="str">
        <f>IF($B175=FALSE,"",Pressure_1_R2!R28)</f>
        <v/>
      </c>
      <c r="H175" s="252" t="str">
        <f>IF($B175=FALSE,"",Pressure_1_R2!S28)</f>
        <v/>
      </c>
      <c r="I175" s="258" t="b">
        <f t="shared" si="151"/>
        <v>0</v>
      </c>
      <c r="J175" s="253" t="str">
        <f t="shared" si="152"/>
        <v/>
      </c>
      <c r="K175" s="254" t="str">
        <f t="shared" si="153"/>
        <v/>
      </c>
      <c r="L175" s="254" t="str">
        <f t="shared" si="154"/>
        <v/>
      </c>
      <c r="M175" s="244"/>
      <c r="N175" s="255" t="b">
        <f t="shared" si="155"/>
        <v>0</v>
      </c>
      <c r="O175" s="410" t="s">
        <v>558</v>
      </c>
      <c r="P175" s="414">
        <v>25</v>
      </c>
      <c r="Q175" s="412" t="str">
        <f t="shared" ca="1" si="171"/>
        <v/>
      </c>
      <c r="R175" s="412" t="str">
        <f t="shared" ca="1" si="157"/>
        <v/>
      </c>
      <c r="S175" s="412" t="str">
        <f t="shared" ca="1" si="158"/>
        <v/>
      </c>
      <c r="T175" s="416" t="str">
        <f t="shared" si="159"/>
        <v/>
      </c>
      <c r="U175" s="412" t="str">
        <f t="shared" si="168"/>
        <v/>
      </c>
      <c r="V175" s="412" t="str">
        <f t="shared" si="169"/>
        <v/>
      </c>
      <c r="W175" s="412" t="str">
        <f t="shared" si="170"/>
        <v/>
      </c>
      <c r="X175" s="417" t="str">
        <f t="shared" si="162"/>
        <v/>
      </c>
    </row>
    <row r="176" spans="2:34" s="241" customFormat="1" ht="15" customHeight="1">
      <c r="B176" s="249" t="b">
        <f>IF(Pressure_1_R2!A29="",FALSE,TRUE)</f>
        <v>0</v>
      </c>
      <c r="C176" s="250">
        <v>26</v>
      </c>
      <c r="D176" s="256" t="str">
        <f>IF($B176=FALSE,"",표준압력!G140)</f>
        <v/>
      </c>
      <c r="E176" s="251" t="str">
        <f>IF($B176=FALSE,"",표준압력!H140)</f>
        <v/>
      </c>
      <c r="F176" s="251" t="str">
        <f>IF($B176=FALSE,"",Pressure_1_R2!Q29)</f>
        <v/>
      </c>
      <c r="G176" s="252" t="str">
        <f>IF($B176=FALSE,"",Pressure_1_R2!R29)</f>
        <v/>
      </c>
      <c r="H176" s="252" t="str">
        <f>IF($B176=FALSE,"",Pressure_1_R2!S29)</f>
        <v/>
      </c>
      <c r="I176" s="258" t="b">
        <f t="shared" si="151"/>
        <v>0</v>
      </c>
      <c r="J176" s="253" t="str">
        <f t="shared" si="152"/>
        <v/>
      </c>
      <c r="K176" s="254" t="str">
        <f t="shared" si="153"/>
        <v/>
      </c>
      <c r="L176" s="254" t="str">
        <f t="shared" si="154"/>
        <v/>
      </c>
      <c r="M176" s="244"/>
      <c r="N176" s="255" t="b">
        <f t="shared" si="155"/>
        <v>0</v>
      </c>
      <c r="O176" s="410" t="s">
        <v>558</v>
      </c>
      <c r="P176" s="414">
        <v>26</v>
      </c>
      <c r="Q176" s="412" t="str">
        <f t="shared" ca="1" si="171"/>
        <v/>
      </c>
      <c r="R176" s="412" t="str">
        <f t="shared" ca="1" si="157"/>
        <v/>
      </c>
      <c r="S176" s="412" t="str">
        <f t="shared" ca="1" si="158"/>
        <v/>
      </c>
      <c r="T176" s="416" t="str">
        <f t="shared" si="159"/>
        <v/>
      </c>
      <c r="U176" s="412" t="str">
        <f t="shared" si="168"/>
        <v/>
      </c>
      <c r="V176" s="412" t="str">
        <f t="shared" si="169"/>
        <v/>
      </c>
      <c r="W176" s="412" t="str">
        <f t="shared" si="170"/>
        <v/>
      </c>
      <c r="X176" s="417" t="str">
        <f t="shared" si="162"/>
        <v/>
      </c>
    </row>
    <row r="177" spans="2:24" s="241" customFormat="1" ht="15" customHeight="1">
      <c r="B177" s="249" t="b">
        <f>IF(Pressure_1_R2!A30="",FALSE,TRUE)</f>
        <v>0</v>
      </c>
      <c r="C177" s="250">
        <v>27</v>
      </c>
      <c r="D177" s="256" t="str">
        <f>IF($B177=FALSE,"",표준압력!G141)</f>
        <v/>
      </c>
      <c r="E177" s="251" t="str">
        <f>IF($B177=FALSE,"",표준압력!H141)</f>
        <v/>
      </c>
      <c r="F177" s="251" t="str">
        <f>IF($B177=FALSE,"",Pressure_1_R2!Q30)</f>
        <v/>
      </c>
      <c r="G177" s="252" t="str">
        <f>IF($B177=FALSE,"",Pressure_1_R2!R30)</f>
        <v/>
      </c>
      <c r="H177" s="252" t="str">
        <f>IF($B177=FALSE,"",Pressure_1_R2!S30)</f>
        <v/>
      </c>
      <c r="I177" s="258" t="b">
        <f t="shared" si="151"/>
        <v>0</v>
      </c>
      <c r="J177" s="253" t="str">
        <f t="shared" si="152"/>
        <v/>
      </c>
      <c r="K177" s="254" t="str">
        <f t="shared" si="153"/>
        <v/>
      </c>
      <c r="L177" s="254" t="str">
        <f t="shared" si="154"/>
        <v/>
      </c>
      <c r="M177" s="244"/>
      <c r="N177" s="255" t="b">
        <f t="shared" si="155"/>
        <v>0</v>
      </c>
      <c r="O177" s="410" t="s">
        <v>558</v>
      </c>
      <c r="P177" s="414">
        <v>27</v>
      </c>
      <c r="Q177" s="412" t="str">
        <f t="shared" ca="1" si="171"/>
        <v/>
      </c>
      <c r="R177" s="412" t="str">
        <f t="shared" ca="1" si="157"/>
        <v/>
      </c>
      <c r="S177" s="412" t="str">
        <f t="shared" ca="1" si="158"/>
        <v/>
      </c>
      <c r="T177" s="416" t="str">
        <f t="shared" si="159"/>
        <v/>
      </c>
      <c r="U177" s="412" t="str">
        <f t="shared" si="168"/>
        <v/>
      </c>
      <c r="V177" s="412" t="str">
        <f t="shared" si="169"/>
        <v/>
      </c>
      <c r="W177" s="412" t="str">
        <f t="shared" si="170"/>
        <v/>
      </c>
      <c r="X177" s="417" t="str">
        <f t="shared" si="162"/>
        <v/>
      </c>
    </row>
    <row r="178" spans="2:24" s="241" customFormat="1" ht="15" customHeight="1">
      <c r="B178" s="249" t="b">
        <f>IF(Pressure_1_R2!A31="",FALSE,TRUE)</f>
        <v>0</v>
      </c>
      <c r="C178" s="250">
        <v>28</v>
      </c>
      <c r="D178" s="256" t="str">
        <f>IF($B178=FALSE,"",표준압력!G142)</f>
        <v/>
      </c>
      <c r="E178" s="251" t="str">
        <f>IF($B178=FALSE,"",표준압력!H142)</f>
        <v/>
      </c>
      <c r="F178" s="251" t="str">
        <f>IF($B178=FALSE,"",Pressure_1_R2!Q31)</f>
        <v/>
      </c>
      <c r="G178" s="252" t="str">
        <f>IF($B178=FALSE,"",Pressure_1_R2!R31)</f>
        <v/>
      </c>
      <c r="H178" s="252" t="str">
        <f>IF($B178=FALSE,"",Pressure_1_R2!S31)</f>
        <v/>
      </c>
      <c r="I178" s="258" t="b">
        <f t="shared" si="151"/>
        <v>0</v>
      </c>
      <c r="J178" s="253" t="str">
        <f t="shared" si="152"/>
        <v/>
      </c>
      <c r="K178" s="254" t="str">
        <f t="shared" si="153"/>
        <v/>
      </c>
      <c r="L178" s="254" t="str">
        <f t="shared" si="154"/>
        <v/>
      </c>
      <c r="M178" s="244"/>
      <c r="N178" s="255" t="b">
        <f t="shared" si="155"/>
        <v>0</v>
      </c>
      <c r="O178" s="410" t="s">
        <v>558</v>
      </c>
      <c r="P178" s="414">
        <v>28</v>
      </c>
      <c r="Q178" s="412" t="str">
        <f t="shared" ca="1" si="171"/>
        <v/>
      </c>
      <c r="R178" s="412" t="str">
        <f t="shared" ca="1" si="157"/>
        <v/>
      </c>
      <c r="S178" s="412" t="str">
        <f t="shared" ca="1" si="158"/>
        <v/>
      </c>
      <c r="T178" s="416" t="str">
        <f t="shared" si="159"/>
        <v/>
      </c>
      <c r="U178" s="412" t="str">
        <f t="shared" si="168"/>
        <v/>
      </c>
      <c r="V178" s="412" t="str">
        <f t="shared" si="169"/>
        <v/>
      </c>
      <c r="W178" s="412" t="str">
        <f t="shared" si="170"/>
        <v/>
      </c>
      <c r="X178" s="417" t="str">
        <f t="shared" si="162"/>
        <v/>
      </c>
    </row>
    <row r="179" spans="2:24" s="241" customFormat="1" ht="15" customHeight="1">
      <c r="B179" s="249" t="b">
        <f>IF(Pressure_1_R2!A32="",FALSE,TRUE)</f>
        <v>0</v>
      </c>
      <c r="C179" s="250">
        <v>29</v>
      </c>
      <c r="D179" s="256" t="str">
        <f>IF($B179=FALSE,"",표준압력!G143)</f>
        <v/>
      </c>
      <c r="E179" s="251" t="str">
        <f>IF($B179=FALSE,"",표준압력!H143)</f>
        <v/>
      </c>
      <c r="F179" s="251" t="str">
        <f>IF($B179=FALSE,"",Pressure_1_R2!Q32)</f>
        <v/>
      </c>
      <c r="G179" s="252" t="str">
        <f>IF($B179=FALSE,"",Pressure_1_R2!R32)</f>
        <v/>
      </c>
      <c r="H179" s="252" t="str">
        <f>IF($B179=FALSE,"",Pressure_1_R2!S32)</f>
        <v/>
      </c>
      <c r="I179" s="258" t="b">
        <f t="shared" si="151"/>
        <v>0</v>
      </c>
      <c r="J179" s="253" t="str">
        <f t="shared" si="152"/>
        <v/>
      </c>
      <c r="K179" s="254" t="str">
        <f t="shared" si="153"/>
        <v/>
      </c>
      <c r="L179" s="254" t="str">
        <f t="shared" si="154"/>
        <v/>
      </c>
      <c r="M179" s="244"/>
      <c r="N179" s="255" t="b">
        <f t="shared" si="155"/>
        <v>0</v>
      </c>
      <c r="O179" s="410" t="s">
        <v>558</v>
      </c>
      <c r="P179" s="414">
        <v>29</v>
      </c>
      <c r="Q179" s="412" t="str">
        <f t="shared" ca="1" si="171"/>
        <v/>
      </c>
      <c r="R179" s="412" t="str">
        <f t="shared" ca="1" si="157"/>
        <v/>
      </c>
      <c r="S179" s="412" t="str">
        <f t="shared" ca="1" si="158"/>
        <v/>
      </c>
      <c r="T179" s="416" t="str">
        <f t="shared" si="159"/>
        <v/>
      </c>
      <c r="U179" s="412" t="str">
        <f t="shared" si="168"/>
        <v/>
      </c>
      <c r="V179" s="412" t="str">
        <f t="shared" si="169"/>
        <v/>
      </c>
      <c r="W179" s="412" t="str">
        <f t="shared" si="170"/>
        <v/>
      </c>
      <c r="X179" s="417" t="str">
        <f t="shared" si="162"/>
        <v/>
      </c>
    </row>
    <row r="180" spans="2:24" s="241" customFormat="1" ht="15" customHeight="1">
      <c r="B180" s="249" t="b">
        <f>IF(Pressure_1_R2!A33="",FALSE,TRUE)</f>
        <v>0</v>
      </c>
      <c r="C180" s="250">
        <v>30</v>
      </c>
      <c r="D180" s="256" t="str">
        <f>IF($B180=FALSE,"",표준압력!G144)</f>
        <v/>
      </c>
      <c r="E180" s="251" t="str">
        <f>IF($B180=FALSE,"",표준압력!H144)</f>
        <v/>
      </c>
      <c r="F180" s="251" t="str">
        <f>IF($B180=FALSE,"",Pressure_1_R2!Q33)</f>
        <v/>
      </c>
      <c r="G180" s="252" t="str">
        <f>IF($B180=FALSE,"",Pressure_1_R2!R33)</f>
        <v/>
      </c>
      <c r="H180" s="252" t="str">
        <f>IF($B180=FALSE,"",Pressure_1_R2!S33)</f>
        <v/>
      </c>
      <c r="I180" s="258" t="b">
        <f t="shared" ref="I180:I210" si="174">TYPE(G180)=1</f>
        <v>0</v>
      </c>
      <c r="J180" s="253" t="str">
        <f t="shared" ref="J180:J210" si="175">IF($B180=FALSE,"",F180*$C$145)</f>
        <v/>
      </c>
      <c r="K180" s="254" t="str">
        <f t="shared" ref="K180:K210" si="176">IF($B180=FALSE,"",IF(G180="ⅹ",J180,G180*$C$145))</f>
        <v/>
      </c>
      <c r="L180" s="254" t="str">
        <f t="shared" ref="L180:L210" si="177">IF($B180=FALSE,"",IF(H180="ⅹ",K180,H180*$C$145))</f>
        <v/>
      </c>
      <c r="M180" s="244"/>
      <c r="N180" s="255" t="b">
        <f t="shared" si="155"/>
        <v>0</v>
      </c>
      <c r="O180" s="410" t="s">
        <v>558</v>
      </c>
      <c r="P180" s="414">
        <v>30</v>
      </c>
      <c r="Q180" s="412" t="str">
        <f t="shared" ref="Q180:Q210" ca="1" si="178">IF($N180=FALSE,"",IF($O180="가압",J180,OFFSET(J$150,$B$145*2-($P180-1),0)))</f>
        <v/>
      </c>
      <c r="R180" s="412" t="str">
        <f t="shared" ref="R180:R210" ca="1" si="179">IF($N180=FALSE,"",IF($O180="가압",K180,OFFSET(K$150,$B$145*2-($P180-1),0)))</f>
        <v/>
      </c>
      <c r="S180" s="412" t="str">
        <f t="shared" ref="S180:S210" ca="1" si="180">IF($N180=FALSE,"",IF($O180="가압",L180,OFFSET(L$150,$B$145*2-($P180-1),0)))</f>
        <v/>
      </c>
      <c r="T180" s="416" t="str">
        <f t="shared" ref="T180:T210" si="181">IF($N180=FALSE,"",AVERAGE(Q180:S180))</f>
        <v/>
      </c>
      <c r="U180" s="412" t="str">
        <f t="shared" si="168"/>
        <v/>
      </c>
      <c r="V180" s="412" t="str">
        <f t="shared" si="169"/>
        <v/>
      </c>
      <c r="W180" s="412" t="str">
        <f t="shared" si="170"/>
        <v/>
      </c>
      <c r="X180" s="417" t="str">
        <f t="shared" ref="X180:X210" si="182">IF($N180=FALSE,"",MAX(U180:W180)-MIN(U180:W180))</f>
        <v/>
      </c>
    </row>
    <row r="181" spans="2:24" s="241" customFormat="1" ht="15" customHeight="1">
      <c r="B181" s="249" t="b">
        <f>IF(Pressure_1_R2!A34="",FALSE,TRUE)</f>
        <v>0</v>
      </c>
      <c r="C181" s="250">
        <v>31</v>
      </c>
      <c r="D181" s="256" t="str">
        <f>IF($B181=FALSE,"",표준압력!G145)</f>
        <v/>
      </c>
      <c r="E181" s="251" t="str">
        <f>IF($B181=FALSE,"",표준압력!H145)</f>
        <v/>
      </c>
      <c r="F181" s="251" t="str">
        <f>IF($B181=FALSE,"",Pressure_1_R2!Q34)</f>
        <v/>
      </c>
      <c r="G181" s="252" t="str">
        <f>IF($B181=FALSE,"",Pressure_1_R2!R34)</f>
        <v/>
      </c>
      <c r="H181" s="252" t="str">
        <f>IF($B181=FALSE,"",Pressure_1_R2!S34)</f>
        <v/>
      </c>
      <c r="I181" s="258" t="b">
        <f t="shared" si="174"/>
        <v>0</v>
      </c>
      <c r="J181" s="253" t="str">
        <f t="shared" si="175"/>
        <v/>
      </c>
      <c r="K181" s="254" t="str">
        <f t="shared" si="176"/>
        <v/>
      </c>
      <c r="L181" s="254" t="str">
        <f t="shared" si="177"/>
        <v/>
      </c>
      <c r="M181" s="244"/>
      <c r="N181" s="255" t="b">
        <f t="shared" si="155"/>
        <v>0</v>
      </c>
      <c r="O181" s="411" t="s">
        <v>517</v>
      </c>
      <c r="P181" s="415">
        <v>1</v>
      </c>
      <c r="Q181" s="412" t="str">
        <f t="shared" ca="1" si="178"/>
        <v/>
      </c>
      <c r="R181" s="412" t="str">
        <f t="shared" ca="1" si="179"/>
        <v/>
      </c>
      <c r="S181" s="412" t="str">
        <f t="shared" ca="1" si="180"/>
        <v/>
      </c>
      <c r="T181" s="416" t="str">
        <f t="shared" si="181"/>
        <v/>
      </c>
      <c r="U181" s="413" t="str">
        <f>IF($N181=FALSE,"",Q181-Q$181)</f>
        <v/>
      </c>
      <c r="V181" s="413" t="str">
        <f t="shared" ref="V181:V210" si="183">IF($N181=FALSE,"",R181-R$181)</f>
        <v/>
      </c>
      <c r="W181" s="413" t="str">
        <f t="shared" ref="W181:W210" si="184">IF($N181=FALSE,"",S181-S$181)</f>
        <v/>
      </c>
      <c r="X181" s="417" t="str">
        <f t="shared" si="182"/>
        <v/>
      </c>
    </row>
    <row r="182" spans="2:24" s="241" customFormat="1" ht="15" customHeight="1">
      <c r="B182" s="249" t="b">
        <f>IF(Pressure_1_R2!A35="",FALSE,TRUE)</f>
        <v>0</v>
      </c>
      <c r="C182" s="250">
        <v>32</v>
      </c>
      <c r="D182" s="256" t="str">
        <f>IF($B182=FALSE,"",표준압력!G146)</f>
        <v/>
      </c>
      <c r="E182" s="251" t="str">
        <f>IF($B182=FALSE,"",표준압력!H146)</f>
        <v/>
      </c>
      <c r="F182" s="251" t="str">
        <f>IF($B182=FALSE,"",Pressure_1_R2!Q35)</f>
        <v/>
      </c>
      <c r="G182" s="252" t="str">
        <f>IF($B182=FALSE,"",Pressure_1_R2!R35)</f>
        <v/>
      </c>
      <c r="H182" s="252" t="str">
        <f>IF($B182=FALSE,"",Pressure_1_R2!S35)</f>
        <v/>
      </c>
      <c r="I182" s="258" t="b">
        <f t="shared" si="174"/>
        <v>0</v>
      </c>
      <c r="J182" s="253" t="str">
        <f t="shared" si="175"/>
        <v/>
      </c>
      <c r="K182" s="254" t="str">
        <f t="shared" si="176"/>
        <v/>
      </c>
      <c r="L182" s="254" t="str">
        <f t="shared" si="177"/>
        <v/>
      </c>
      <c r="M182" s="244"/>
      <c r="N182" s="255" t="b">
        <f t="shared" si="155"/>
        <v>0</v>
      </c>
      <c r="O182" s="411" t="s">
        <v>517</v>
      </c>
      <c r="P182" s="415">
        <v>2</v>
      </c>
      <c r="Q182" s="412" t="str">
        <f t="shared" ca="1" si="178"/>
        <v/>
      </c>
      <c r="R182" s="412" t="str">
        <f t="shared" ca="1" si="179"/>
        <v/>
      </c>
      <c r="S182" s="412" t="str">
        <f t="shared" ca="1" si="180"/>
        <v/>
      </c>
      <c r="T182" s="416" t="str">
        <f t="shared" si="181"/>
        <v/>
      </c>
      <c r="U182" s="413" t="str">
        <f t="shared" ref="U182:U210" si="185">IF($N182=FALSE,"",Q182-Q$181)</f>
        <v/>
      </c>
      <c r="V182" s="413" t="str">
        <f t="shared" si="183"/>
        <v/>
      </c>
      <c r="W182" s="413" t="str">
        <f t="shared" si="184"/>
        <v/>
      </c>
      <c r="X182" s="417" t="str">
        <f t="shared" si="182"/>
        <v/>
      </c>
    </row>
    <row r="183" spans="2:24" s="241" customFormat="1" ht="15" customHeight="1">
      <c r="B183" s="249" t="b">
        <f>IF(Pressure_1_R2!A36="",FALSE,TRUE)</f>
        <v>0</v>
      </c>
      <c r="C183" s="250">
        <v>33</v>
      </c>
      <c r="D183" s="256" t="str">
        <f>IF($B183=FALSE,"",표준압력!G147)</f>
        <v/>
      </c>
      <c r="E183" s="251" t="str">
        <f>IF($B183=FALSE,"",표준압력!H147)</f>
        <v/>
      </c>
      <c r="F183" s="251" t="str">
        <f>IF($B183=FALSE,"",Pressure_1_R2!Q36)</f>
        <v/>
      </c>
      <c r="G183" s="252" t="str">
        <f>IF($B183=FALSE,"",Pressure_1_R2!R36)</f>
        <v/>
      </c>
      <c r="H183" s="252" t="str">
        <f>IF($B183=FALSE,"",Pressure_1_R2!S36)</f>
        <v/>
      </c>
      <c r="I183" s="258" t="b">
        <f t="shared" si="174"/>
        <v>0</v>
      </c>
      <c r="J183" s="253" t="str">
        <f t="shared" si="175"/>
        <v/>
      </c>
      <c r="K183" s="254" t="str">
        <f t="shared" si="176"/>
        <v/>
      </c>
      <c r="L183" s="254" t="str">
        <f t="shared" si="177"/>
        <v/>
      </c>
      <c r="M183" s="244"/>
      <c r="N183" s="255" t="b">
        <f t="shared" si="155"/>
        <v>0</v>
      </c>
      <c r="O183" s="411" t="s">
        <v>517</v>
      </c>
      <c r="P183" s="415">
        <v>3</v>
      </c>
      <c r="Q183" s="412" t="str">
        <f t="shared" ca="1" si="178"/>
        <v/>
      </c>
      <c r="R183" s="412" t="str">
        <f t="shared" ca="1" si="179"/>
        <v/>
      </c>
      <c r="S183" s="412" t="str">
        <f t="shared" ca="1" si="180"/>
        <v/>
      </c>
      <c r="T183" s="416" t="str">
        <f t="shared" si="181"/>
        <v/>
      </c>
      <c r="U183" s="413" t="str">
        <f t="shared" si="185"/>
        <v/>
      </c>
      <c r="V183" s="413" t="str">
        <f t="shared" si="183"/>
        <v/>
      </c>
      <c r="W183" s="413" t="str">
        <f t="shared" si="184"/>
        <v/>
      </c>
      <c r="X183" s="417" t="str">
        <f t="shared" si="182"/>
        <v/>
      </c>
    </row>
    <row r="184" spans="2:24" s="241" customFormat="1" ht="15" customHeight="1">
      <c r="B184" s="249" t="b">
        <f>IF(Pressure_1_R2!A37="",FALSE,TRUE)</f>
        <v>0</v>
      </c>
      <c r="C184" s="250">
        <v>34</v>
      </c>
      <c r="D184" s="256" t="str">
        <f>IF($B184=FALSE,"",표준압력!G148)</f>
        <v/>
      </c>
      <c r="E184" s="251" t="str">
        <f>IF($B184=FALSE,"",표준압력!H148)</f>
        <v/>
      </c>
      <c r="F184" s="251" t="str">
        <f>IF($B184=FALSE,"",Pressure_1_R2!Q37)</f>
        <v/>
      </c>
      <c r="G184" s="252" t="str">
        <f>IF($B184=FALSE,"",Pressure_1_R2!R37)</f>
        <v/>
      </c>
      <c r="H184" s="252" t="str">
        <f>IF($B184=FALSE,"",Pressure_1_R2!S37)</f>
        <v/>
      </c>
      <c r="I184" s="258" t="b">
        <f t="shared" si="174"/>
        <v>0</v>
      </c>
      <c r="J184" s="253" t="str">
        <f t="shared" si="175"/>
        <v/>
      </c>
      <c r="K184" s="254" t="str">
        <f t="shared" si="176"/>
        <v/>
      </c>
      <c r="L184" s="254" t="str">
        <f t="shared" si="177"/>
        <v/>
      </c>
      <c r="M184" s="244"/>
      <c r="N184" s="255" t="b">
        <f t="shared" si="155"/>
        <v>0</v>
      </c>
      <c r="O184" s="411" t="s">
        <v>517</v>
      </c>
      <c r="P184" s="415">
        <v>4</v>
      </c>
      <c r="Q184" s="412" t="str">
        <f t="shared" ca="1" si="178"/>
        <v/>
      </c>
      <c r="R184" s="412" t="str">
        <f t="shared" ca="1" si="179"/>
        <v/>
      </c>
      <c r="S184" s="412" t="str">
        <f t="shared" ca="1" si="180"/>
        <v/>
      </c>
      <c r="T184" s="416" t="str">
        <f t="shared" si="181"/>
        <v/>
      </c>
      <c r="U184" s="413" t="str">
        <f t="shared" si="185"/>
        <v/>
      </c>
      <c r="V184" s="413" t="str">
        <f t="shared" si="183"/>
        <v/>
      </c>
      <c r="W184" s="413" t="str">
        <f t="shared" si="184"/>
        <v/>
      </c>
      <c r="X184" s="417" t="str">
        <f t="shared" si="182"/>
        <v/>
      </c>
    </row>
    <row r="185" spans="2:24" s="241" customFormat="1" ht="15" customHeight="1">
      <c r="B185" s="249" t="b">
        <f>IF(Pressure_1_R2!A38="",FALSE,TRUE)</f>
        <v>0</v>
      </c>
      <c r="C185" s="250">
        <v>35</v>
      </c>
      <c r="D185" s="256" t="str">
        <f>IF($B185=FALSE,"",표준압력!G149)</f>
        <v/>
      </c>
      <c r="E185" s="251" t="str">
        <f>IF($B185=FALSE,"",표준압력!H149)</f>
        <v/>
      </c>
      <c r="F185" s="251" t="str">
        <f>IF($B185=FALSE,"",Pressure_1_R2!Q38)</f>
        <v/>
      </c>
      <c r="G185" s="252" t="str">
        <f>IF($B185=FALSE,"",Pressure_1_R2!R38)</f>
        <v/>
      </c>
      <c r="H185" s="252" t="str">
        <f>IF($B185=FALSE,"",Pressure_1_R2!S38)</f>
        <v/>
      </c>
      <c r="I185" s="258" t="b">
        <f t="shared" si="174"/>
        <v>0</v>
      </c>
      <c r="J185" s="253" t="str">
        <f t="shared" si="175"/>
        <v/>
      </c>
      <c r="K185" s="254" t="str">
        <f t="shared" si="176"/>
        <v/>
      </c>
      <c r="L185" s="254" t="str">
        <f t="shared" si="177"/>
        <v/>
      </c>
      <c r="M185" s="244"/>
      <c r="N185" s="255" t="b">
        <f t="shared" si="155"/>
        <v>0</v>
      </c>
      <c r="O185" s="411" t="s">
        <v>517</v>
      </c>
      <c r="P185" s="415">
        <v>5</v>
      </c>
      <c r="Q185" s="412" t="str">
        <f t="shared" ca="1" si="178"/>
        <v/>
      </c>
      <c r="R185" s="412" t="str">
        <f t="shared" ca="1" si="179"/>
        <v/>
      </c>
      <c r="S185" s="412" t="str">
        <f t="shared" ca="1" si="180"/>
        <v/>
      </c>
      <c r="T185" s="416" t="str">
        <f t="shared" si="181"/>
        <v/>
      </c>
      <c r="U185" s="413" t="str">
        <f t="shared" si="185"/>
        <v/>
      </c>
      <c r="V185" s="413" t="str">
        <f t="shared" si="183"/>
        <v/>
      </c>
      <c r="W185" s="413" t="str">
        <f t="shared" si="184"/>
        <v/>
      </c>
      <c r="X185" s="417" t="str">
        <f t="shared" si="182"/>
        <v/>
      </c>
    </row>
    <row r="186" spans="2:24" s="241" customFormat="1" ht="15" customHeight="1">
      <c r="B186" s="249" t="b">
        <f>IF(Pressure_1_R2!A39="",FALSE,TRUE)</f>
        <v>0</v>
      </c>
      <c r="C186" s="250">
        <v>36</v>
      </c>
      <c r="D186" s="256" t="str">
        <f>IF($B186=FALSE,"",표준압력!G150)</f>
        <v/>
      </c>
      <c r="E186" s="251" t="str">
        <f>IF($B186=FALSE,"",표준압력!H150)</f>
        <v/>
      </c>
      <c r="F186" s="251" t="str">
        <f>IF($B186=FALSE,"",Pressure_1_R2!Q39)</f>
        <v/>
      </c>
      <c r="G186" s="252" t="str">
        <f>IF($B186=FALSE,"",Pressure_1_R2!R39)</f>
        <v/>
      </c>
      <c r="H186" s="252" t="str">
        <f>IF($B186=FALSE,"",Pressure_1_R2!S39)</f>
        <v/>
      </c>
      <c r="I186" s="258" t="b">
        <f t="shared" si="174"/>
        <v>0</v>
      </c>
      <c r="J186" s="253" t="str">
        <f t="shared" si="175"/>
        <v/>
      </c>
      <c r="K186" s="254" t="str">
        <f t="shared" si="176"/>
        <v/>
      </c>
      <c r="L186" s="254" t="str">
        <f t="shared" si="177"/>
        <v/>
      </c>
      <c r="M186" s="244"/>
      <c r="N186" s="255" t="b">
        <f t="shared" si="155"/>
        <v>0</v>
      </c>
      <c r="O186" s="411" t="s">
        <v>517</v>
      </c>
      <c r="P186" s="415">
        <v>6</v>
      </c>
      <c r="Q186" s="412" t="str">
        <f t="shared" ca="1" si="178"/>
        <v/>
      </c>
      <c r="R186" s="412" t="str">
        <f t="shared" ca="1" si="179"/>
        <v/>
      </c>
      <c r="S186" s="412" t="str">
        <f t="shared" ca="1" si="180"/>
        <v/>
      </c>
      <c r="T186" s="416" t="str">
        <f t="shared" si="181"/>
        <v/>
      </c>
      <c r="U186" s="413" t="str">
        <f t="shared" si="185"/>
        <v/>
      </c>
      <c r="V186" s="413" t="str">
        <f t="shared" si="183"/>
        <v/>
      </c>
      <c r="W186" s="413" t="str">
        <f t="shared" si="184"/>
        <v/>
      </c>
      <c r="X186" s="417" t="str">
        <f t="shared" si="182"/>
        <v/>
      </c>
    </row>
    <row r="187" spans="2:24" s="241" customFormat="1" ht="15" customHeight="1">
      <c r="B187" s="249" t="b">
        <f>IF(Pressure_1_R2!A40="",FALSE,TRUE)</f>
        <v>0</v>
      </c>
      <c r="C187" s="250">
        <v>37</v>
      </c>
      <c r="D187" s="256" t="str">
        <f>IF($B187=FALSE,"",표준압력!G151)</f>
        <v/>
      </c>
      <c r="E187" s="251" t="str">
        <f>IF($B187=FALSE,"",표준압력!H151)</f>
        <v/>
      </c>
      <c r="F187" s="251" t="str">
        <f>IF($B187=FALSE,"",Pressure_1_R2!Q40)</f>
        <v/>
      </c>
      <c r="G187" s="252" t="str">
        <f>IF($B187=FALSE,"",Pressure_1_R2!R40)</f>
        <v/>
      </c>
      <c r="H187" s="252" t="str">
        <f>IF($B187=FALSE,"",Pressure_1_R2!S40)</f>
        <v/>
      </c>
      <c r="I187" s="258" t="b">
        <f t="shared" si="174"/>
        <v>0</v>
      </c>
      <c r="J187" s="253" t="str">
        <f t="shared" si="175"/>
        <v/>
      </c>
      <c r="K187" s="254" t="str">
        <f t="shared" si="176"/>
        <v/>
      </c>
      <c r="L187" s="254" t="str">
        <f t="shared" si="177"/>
        <v/>
      </c>
      <c r="M187" s="244"/>
      <c r="N187" s="255" t="b">
        <f t="shared" si="155"/>
        <v>0</v>
      </c>
      <c r="O187" s="411" t="s">
        <v>517</v>
      </c>
      <c r="P187" s="415">
        <v>7</v>
      </c>
      <c r="Q187" s="412" t="str">
        <f t="shared" ca="1" si="178"/>
        <v/>
      </c>
      <c r="R187" s="412" t="str">
        <f t="shared" ca="1" si="179"/>
        <v/>
      </c>
      <c r="S187" s="412" t="str">
        <f t="shared" ca="1" si="180"/>
        <v/>
      </c>
      <c r="T187" s="416" t="str">
        <f t="shared" si="181"/>
        <v/>
      </c>
      <c r="U187" s="413" t="str">
        <f t="shared" si="185"/>
        <v/>
      </c>
      <c r="V187" s="413" t="str">
        <f t="shared" si="183"/>
        <v/>
      </c>
      <c r="W187" s="413" t="str">
        <f t="shared" si="184"/>
        <v/>
      </c>
      <c r="X187" s="417" t="str">
        <f t="shared" si="182"/>
        <v/>
      </c>
    </row>
    <row r="188" spans="2:24" s="241" customFormat="1" ht="15" customHeight="1">
      <c r="B188" s="249" t="b">
        <f>IF(Pressure_1_R2!A41="",FALSE,TRUE)</f>
        <v>0</v>
      </c>
      <c r="C188" s="250">
        <v>38</v>
      </c>
      <c r="D188" s="256" t="str">
        <f>IF($B188=FALSE,"",표준압력!G152)</f>
        <v/>
      </c>
      <c r="E188" s="251" t="str">
        <f>IF($B188=FALSE,"",표준압력!H152)</f>
        <v/>
      </c>
      <c r="F188" s="251" t="str">
        <f>IF($B188=FALSE,"",Pressure_1_R2!Q41)</f>
        <v/>
      </c>
      <c r="G188" s="252" t="str">
        <f>IF($B188=FALSE,"",Pressure_1_R2!R41)</f>
        <v/>
      </c>
      <c r="H188" s="252" t="str">
        <f>IF($B188=FALSE,"",Pressure_1_R2!S41)</f>
        <v/>
      </c>
      <c r="I188" s="258" t="b">
        <f t="shared" si="174"/>
        <v>0</v>
      </c>
      <c r="J188" s="253" t="str">
        <f t="shared" si="175"/>
        <v/>
      </c>
      <c r="K188" s="254" t="str">
        <f t="shared" si="176"/>
        <v/>
      </c>
      <c r="L188" s="254" t="str">
        <f t="shared" si="177"/>
        <v/>
      </c>
      <c r="M188" s="244"/>
      <c r="N188" s="255" t="b">
        <f t="shared" si="155"/>
        <v>0</v>
      </c>
      <c r="O188" s="411" t="s">
        <v>517</v>
      </c>
      <c r="P188" s="415">
        <v>8</v>
      </c>
      <c r="Q188" s="412" t="str">
        <f t="shared" ca="1" si="178"/>
        <v/>
      </c>
      <c r="R188" s="412" t="str">
        <f t="shared" ca="1" si="179"/>
        <v/>
      </c>
      <c r="S188" s="412" t="str">
        <f t="shared" ca="1" si="180"/>
        <v/>
      </c>
      <c r="T188" s="416" t="str">
        <f t="shared" si="181"/>
        <v/>
      </c>
      <c r="U188" s="413" t="str">
        <f t="shared" si="185"/>
        <v/>
      </c>
      <c r="V188" s="413" t="str">
        <f t="shared" si="183"/>
        <v/>
      </c>
      <c r="W188" s="413" t="str">
        <f t="shared" si="184"/>
        <v/>
      </c>
      <c r="X188" s="417" t="str">
        <f t="shared" si="182"/>
        <v/>
      </c>
    </row>
    <row r="189" spans="2:24" s="241" customFormat="1" ht="15" customHeight="1">
      <c r="B189" s="249" t="b">
        <f>IF(Pressure_1_R2!A42="",FALSE,TRUE)</f>
        <v>0</v>
      </c>
      <c r="C189" s="250">
        <v>39</v>
      </c>
      <c r="D189" s="256" t="str">
        <f>IF($B189=FALSE,"",표준압력!G153)</f>
        <v/>
      </c>
      <c r="E189" s="251" t="str">
        <f>IF($B189=FALSE,"",표준압력!H153)</f>
        <v/>
      </c>
      <c r="F189" s="251" t="str">
        <f>IF($B189=FALSE,"",Pressure_1_R2!Q42)</f>
        <v/>
      </c>
      <c r="G189" s="252" t="str">
        <f>IF($B189=FALSE,"",Pressure_1_R2!R42)</f>
        <v/>
      </c>
      <c r="H189" s="252" t="str">
        <f>IF($B189=FALSE,"",Pressure_1_R2!S42)</f>
        <v/>
      </c>
      <c r="I189" s="258" t="b">
        <f t="shared" si="174"/>
        <v>0</v>
      </c>
      <c r="J189" s="253" t="str">
        <f t="shared" si="175"/>
        <v/>
      </c>
      <c r="K189" s="254" t="str">
        <f t="shared" si="176"/>
        <v/>
      </c>
      <c r="L189" s="254" t="str">
        <f t="shared" si="177"/>
        <v/>
      </c>
      <c r="M189" s="244"/>
      <c r="N189" s="255" t="b">
        <f t="shared" si="155"/>
        <v>0</v>
      </c>
      <c r="O189" s="411" t="s">
        <v>517</v>
      </c>
      <c r="P189" s="415">
        <v>9</v>
      </c>
      <c r="Q189" s="412" t="str">
        <f t="shared" ca="1" si="178"/>
        <v/>
      </c>
      <c r="R189" s="412" t="str">
        <f t="shared" ca="1" si="179"/>
        <v/>
      </c>
      <c r="S189" s="412" t="str">
        <f t="shared" ca="1" si="180"/>
        <v/>
      </c>
      <c r="T189" s="416" t="str">
        <f t="shared" si="181"/>
        <v/>
      </c>
      <c r="U189" s="413" t="str">
        <f t="shared" si="185"/>
        <v/>
      </c>
      <c r="V189" s="413" t="str">
        <f t="shared" si="183"/>
        <v/>
      </c>
      <c r="W189" s="413" t="str">
        <f t="shared" si="184"/>
        <v/>
      </c>
      <c r="X189" s="417" t="str">
        <f t="shared" si="182"/>
        <v/>
      </c>
    </row>
    <row r="190" spans="2:24" s="241" customFormat="1" ht="15" customHeight="1">
      <c r="B190" s="249" t="b">
        <f>IF(Pressure_1_R2!A43="",FALSE,TRUE)</f>
        <v>0</v>
      </c>
      <c r="C190" s="250">
        <v>40</v>
      </c>
      <c r="D190" s="256" t="str">
        <f>IF($B190=FALSE,"",표준압력!G154)</f>
        <v/>
      </c>
      <c r="E190" s="251" t="str">
        <f>IF($B190=FALSE,"",표준압력!H154)</f>
        <v/>
      </c>
      <c r="F190" s="251" t="str">
        <f>IF($B190=FALSE,"",Pressure_1_R2!Q43)</f>
        <v/>
      </c>
      <c r="G190" s="252" t="str">
        <f>IF($B190=FALSE,"",Pressure_1_R2!R43)</f>
        <v/>
      </c>
      <c r="H190" s="252" t="str">
        <f>IF($B190=FALSE,"",Pressure_1_R2!S43)</f>
        <v/>
      </c>
      <c r="I190" s="258" t="b">
        <f t="shared" si="174"/>
        <v>0</v>
      </c>
      <c r="J190" s="253" t="str">
        <f t="shared" si="175"/>
        <v/>
      </c>
      <c r="K190" s="254" t="str">
        <f t="shared" si="176"/>
        <v/>
      </c>
      <c r="L190" s="254" t="str">
        <f t="shared" si="177"/>
        <v/>
      </c>
      <c r="M190" s="244"/>
      <c r="N190" s="255" t="b">
        <f t="shared" si="155"/>
        <v>0</v>
      </c>
      <c r="O190" s="411" t="s">
        <v>517</v>
      </c>
      <c r="P190" s="415">
        <v>10</v>
      </c>
      <c r="Q190" s="412" t="str">
        <f t="shared" ca="1" si="178"/>
        <v/>
      </c>
      <c r="R190" s="412" t="str">
        <f t="shared" ca="1" si="179"/>
        <v/>
      </c>
      <c r="S190" s="412" t="str">
        <f t="shared" ca="1" si="180"/>
        <v/>
      </c>
      <c r="T190" s="416" t="str">
        <f t="shared" si="181"/>
        <v/>
      </c>
      <c r="U190" s="413" t="str">
        <f t="shared" si="185"/>
        <v/>
      </c>
      <c r="V190" s="413" t="str">
        <f t="shared" si="183"/>
        <v/>
      </c>
      <c r="W190" s="413" t="str">
        <f t="shared" si="184"/>
        <v/>
      </c>
      <c r="X190" s="417" t="str">
        <f t="shared" si="182"/>
        <v/>
      </c>
    </row>
    <row r="191" spans="2:24" s="241" customFormat="1" ht="15" customHeight="1">
      <c r="B191" s="249" t="b">
        <f>IF(Pressure_1_R2!A44="",FALSE,TRUE)</f>
        <v>0</v>
      </c>
      <c r="C191" s="250">
        <v>41</v>
      </c>
      <c r="D191" s="256" t="str">
        <f>IF($B191=FALSE,"",표준압력!G155)</f>
        <v/>
      </c>
      <c r="E191" s="251" t="str">
        <f>IF($B191=FALSE,"",표준압력!H155)</f>
        <v/>
      </c>
      <c r="F191" s="251" t="str">
        <f>IF($B191=FALSE,"",Pressure_1_R2!Q44)</f>
        <v/>
      </c>
      <c r="G191" s="252" t="str">
        <f>IF($B191=FALSE,"",Pressure_1_R2!R44)</f>
        <v/>
      </c>
      <c r="H191" s="252" t="str">
        <f>IF($B191=FALSE,"",Pressure_1_R2!S44)</f>
        <v/>
      </c>
      <c r="I191" s="258" t="b">
        <f t="shared" si="174"/>
        <v>0</v>
      </c>
      <c r="J191" s="253" t="str">
        <f t="shared" si="175"/>
        <v/>
      </c>
      <c r="K191" s="254" t="str">
        <f t="shared" si="176"/>
        <v/>
      </c>
      <c r="L191" s="254" t="str">
        <f t="shared" si="177"/>
        <v/>
      </c>
      <c r="M191" s="244"/>
      <c r="N191" s="255" t="b">
        <f t="shared" si="155"/>
        <v>0</v>
      </c>
      <c r="O191" s="411" t="s">
        <v>517</v>
      </c>
      <c r="P191" s="415">
        <v>11</v>
      </c>
      <c r="Q191" s="412" t="str">
        <f t="shared" ca="1" si="178"/>
        <v/>
      </c>
      <c r="R191" s="412" t="str">
        <f t="shared" ca="1" si="179"/>
        <v/>
      </c>
      <c r="S191" s="412" t="str">
        <f t="shared" ca="1" si="180"/>
        <v/>
      </c>
      <c r="T191" s="416" t="str">
        <f t="shared" si="181"/>
        <v/>
      </c>
      <c r="U191" s="413" t="str">
        <f t="shared" si="185"/>
        <v/>
      </c>
      <c r="V191" s="413" t="str">
        <f t="shared" si="183"/>
        <v/>
      </c>
      <c r="W191" s="413" t="str">
        <f t="shared" si="184"/>
        <v/>
      </c>
      <c r="X191" s="417" t="str">
        <f t="shared" si="182"/>
        <v/>
      </c>
    </row>
    <row r="192" spans="2:24" s="241" customFormat="1" ht="15" customHeight="1">
      <c r="B192" s="249" t="b">
        <f>IF(Pressure_1_R2!A45="",FALSE,TRUE)</f>
        <v>0</v>
      </c>
      <c r="C192" s="250">
        <v>42</v>
      </c>
      <c r="D192" s="256" t="str">
        <f>IF($B192=FALSE,"",표준압력!G156)</f>
        <v/>
      </c>
      <c r="E192" s="251" t="str">
        <f>IF($B192=FALSE,"",표준압력!H156)</f>
        <v/>
      </c>
      <c r="F192" s="251" t="str">
        <f>IF($B192=FALSE,"",Pressure_1_R2!Q45)</f>
        <v/>
      </c>
      <c r="G192" s="252" t="str">
        <f>IF($B192=FALSE,"",Pressure_1_R2!R45)</f>
        <v/>
      </c>
      <c r="H192" s="252" t="str">
        <f>IF($B192=FALSE,"",Pressure_1_R2!S45)</f>
        <v/>
      </c>
      <c r="I192" s="258" t="b">
        <f t="shared" si="174"/>
        <v>0</v>
      </c>
      <c r="J192" s="253" t="str">
        <f t="shared" si="175"/>
        <v/>
      </c>
      <c r="K192" s="254" t="str">
        <f t="shared" si="176"/>
        <v/>
      </c>
      <c r="L192" s="254" t="str">
        <f t="shared" si="177"/>
        <v/>
      </c>
      <c r="M192" s="244"/>
      <c r="N192" s="255" t="b">
        <f t="shared" si="155"/>
        <v>0</v>
      </c>
      <c r="O192" s="411" t="s">
        <v>517</v>
      </c>
      <c r="P192" s="415">
        <v>12</v>
      </c>
      <c r="Q192" s="412" t="str">
        <f t="shared" ca="1" si="178"/>
        <v/>
      </c>
      <c r="R192" s="412" t="str">
        <f t="shared" ca="1" si="179"/>
        <v/>
      </c>
      <c r="S192" s="412" t="str">
        <f t="shared" ca="1" si="180"/>
        <v/>
      </c>
      <c r="T192" s="416" t="str">
        <f t="shared" si="181"/>
        <v/>
      </c>
      <c r="U192" s="413" t="str">
        <f t="shared" si="185"/>
        <v/>
      </c>
      <c r="V192" s="413" t="str">
        <f t="shared" si="183"/>
        <v/>
      </c>
      <c r="W192" s="413" t="str">
        <f t="shared" si="184"/>
        <v/>
      </c>
      <c r="X192" s="417" t="str">
        <f t="shared" si="182"/>
        <v/>
      </c>
    </row>
    <row r="193" spans="2:24" s="241" customFormat="1" ht="15" customHeight="1">
      <c r="B193" s="249" t="b">
        <f>IF(Pressure_1_R2!A46="",FALSE,TRUE)</f>
        <v>0</v>
      </c>
      <c r="C193" s="250">
        <v>43</v>
      </c>
      <c r="D193" s="256" t="str">
        <f>IF($B193=FALSE,"",표준압력!G157)</f>
        <v/>
      </c>
      <c r="E193" s="251" t="str">
        <f>IF($B193=FALSE,"",표준압력!H157)</f>
        <v/>
      </c>
      <c r="F193" s="251" t="str">
        <f>IF($B193=FALSE,"",Pressure_1_R2!Q46)</f>
        <v/>
      </c>
      <c r="G193" s="252" t="str">
        <f>IF($B193=FALSE,"",Pressure_1_R2!R46)</f>
        <v/>
      </c>
      <c r="H193" s="252" t="str">
        <f>IF($B193=FALSE,"",Pressure_1_R2!S46)</f>
        <v/>
      </c>
      <c r="I193" s="258" t="b">
        <f t="shared" si="174"/>
        <v>0</v>
      </c>
      <c r="J193" s="253" t="str">
        <f t="shared" si="175"/>
        <v/>
      </c>
      <c r="K193" s="254" t="str">
        <f t="shared" si="176"/>
        <v/>
      </c>
      <c r="L193" s="254" t="str">
        <f t="shared" si="177"/>
        <v/>
      </c>
      <c r="M193" s="244"/>
      <c r="N193" s="255" t="b">
        <f t="shared" si="155"/>
        <v>0</v>
      </c>
      <c r="O193" s="411" t="s">
        <v>517</v>
      </c>
      <c r="P193" s="415">
        <v>13</v>
      </c>
      <c r="Q193" s="412" t="str">
        <f t="shared" ca="1" si="178"/>
        <v/>
      </c>
      <c r="R193" s="412" t="str">
        <f t="shared" ca="1" si="179"/>
        <v/>
      </c>
      <c r="S193" s="412" t="str">
        <f t="shared" ca="1" si="180"/>
        <v/>
      </c>
      <c r="T193" s="416" t="str">
        <f t="shared" si="181"/>
        <v/>
      </c>
      <c r="U193" s="413" t="str">
        <f t="shared" si="185"/>
        <v/>
      </c>
      <c r="V193" s="413" t="str">
        <f t="shared" si="183"/>
        <v/>
      </c>
      <c r="W193" s="413" t="str">
        <f t="shared" si="184"/>
        <v/>
      </c>
      <c r="X193" s="417" t="str">
        <f t="shared" si="182"/>
        <v/>
      </c>
    </row>
    <row r="194" spans="2:24" s="241" customFormat="1" ht="15" customHeight="1">
      <c r="B194" s="249" t="b">
        <f>IF(Pressure_1_R2!A47="",FALSE,TRUE)</f>
        <v>0</v>
      </c>
      <c r="C194" s="250">
        <v>44</v>
      </c>
      <c r="D194" s="256" t="str">
        <f>IF($B194=FALSE,"",표준압력!G158)</f>
        <v/>
      </c>
      <c r="E194" s="251" t="str">
        <f>IF($B194=FALSE,"",표준압력!H158)</f>
        <v/>
      </c>
      <c r="F194" s="251" t="str">
        <f>IF($B194=FALSE,"",Pressure_1_R2!Q47)</f>
        <v/>
      </c>
      <c r="G194" s="252" t="str">
        <f>IF($B194=FALSE,"",Pressure_1_R2!R47)</f>
        <v/>
      </c>
      <c r="H194" s="252" t="str">
        <f>IF($B194=FALSE,"",Pressure_1_R2!S47)</f>
        <v/>
      </c>
      <c r="I194" s="258" t="b">
        <f t="shared" si="174"/>
        <v>0</v>
      </c>
      <c r="J194" s="253" t="str">
        <f t="shared" si="175"/>
        <v/>
      </c>
      <c r="K194" s="254" t="str">
        <f t="shared" si="176"/>
        <v/>
      </c>
      <c r="L194" s="254" t="str">
        <f t="shared" si="177"/>
        <v/>
      </c>
      <c r="M194" s="244"/>
      <c r="N194" s="255" t="b">
        <f t="shared" si="155"/>
        <v>0</v>
      </c>
      <c r="O194" s="411" t="s">
        <v>517</v>
      </c>
      <c r="P194" s="415">
        <v>14</v>
      </c>
      <c r="Q194" s="412" t="str">
        <f t="shared" ca="1" si="178"/>
        <v/>
      </c>
      <c r="R194" s="412" t="str">
        <f t="shared" ca="1" si="179"/>
        <v/>
      </c>
      <c r="S194" s="412" t="str">
        <f t="shared" ca="1" si="180"/>
        <v/>
      </c>
      <c r="T194" s="416" t="str">
        <f t="shared" si="181"/>
        <v/>
      </c>
      <c r="U194" s="413" t="str">
        <f t="shared" si="185"/>
        <v/>
      </c>
      <c r="V194" s="413" t="str">
        <f t="shared" si="183"/>
        <v/>
      </c>
      <c r="W194" s="413" t="str">
        <f t="shared" si="184"/>
        <v/>
      </c>
      <c r="X194" s="417" t="str">
        <f t="shared" si="182"/>
        <v/>
      </c>
    </row>
    <row r="195" spans="2:24" s="241" customFormat="1" ht="15" customHeight="1">
      <c r="B195" s="249" t="b">
        <f>IF(Pressure_1_R2!A48="",FALSE,TRUE)</f>
        <v>0</v>
      </c>
      <c r="C195" s="250">
        <v>45</v>
      </c>
      <c r="D195" s="256" t="str">
        <f>IF($B195=FALSE,"",표준압력!G159)</f>
        <v/>
      </c>
      <c r="E195" s="251" t="str">
        <f>IF($B195=FALSE,"",표준압력!H159)</f>
        <v/>
      </c>
      <c r="F195" s="251" t="str">
        <f>IF($B195=FALSE,"",Pressure_1_R2!Q48)</f>
        <v/>
      </c>
      <c r="G195" s="252" t="str">
        <f>IF($B195=FALSE,"",Pressure_1_R2!R48)</f>
        <v/>
      </c>
      <c r="H195" s="252" t="str">
        <f>IF($B195=FALSE,"",Pressure_1_R2!S48)</f>
        <v/>
      </c>
      <c r="I195" s="258" t="b">
        <f t="shared" si="174"/>
        <v>0</v>
      </c>
      <c r="J195" s="253" t="str">
        <f t="shared" si="175"/>
        <v/>
      </c>
      <c r="K195" s="254" t="str">
        <f t="shared" si="176"/>
        <v/>
      </c>
      <c r="L195" s="254" t="str">
        <f t="shared" si="177"/>
        <v/>
      </c>
      <c r="M195" s="244"/>
      <c r="N195" s="255" t="b">
        <f t="shared" si="155"/>
        <v>0</v>
      </c>
      <c r="O195" s="411" t="s">
        <v>517</v>
      </c>
      <c r="P195" s="415">
        <v>15</v>
      </c>
      <c r="Q195" s="412" t="str">
        <f t="shared" ca="1" si="178"/>
        <v/>
      </c>
      <c r="R195" s="412" t="str">
        <f t="shared" ca="1" si="179"/>
        <v/>
      </c>
      <c r="S195" s="412" t="str">
        <f t="shared" ca="1" si="180"/>
        <v/>
      </c>
      <c r="T195" s="416" t="str">
        <f t="shared" si="181"/>
        <v/>
      </c>
      <c r="U195" s="413" t="str">
        <f t="shared" si="185"/>
        <v/>
      </c>
      <c r="V195" s="413" t="str">
        <f t="shared" si="183"/>
        <v/>
      </c>
      <c r="W195" s="413" t="str">
        <f t="shared" si="184"/>
        <v/>
      </c>
      <c r="X195" s="417" t="str">
        <f t="shared" si="182"/>
        <v/>
      </c>
    </row>
    <row r="196" spans="2:24" s="241" customFormat="1" ht="15" customHeight="1">
      <c r="B196" s="249" t="b">
        <f>IF(Pressure_1_R2!A49="",FALSE,TRUE)</f>
        <v>0</v>
      </c>
      <c r="C196" s="250">
        <v>46</v>
      </c>
      <c r="D196" s="256" t="str">
        <f>IF($B196=FALSE,"",표준압력!G160)</f>
        <v/>
      </c>
      <c r="E196" s="251" t="str">
        <f>IF($B196=FALSE,"",표준압력!H160)</f>
        <v/>
      </c>
      <c r="F196" s="251" t="str">
        <f>IF($B196=FALSE,"",Pressure_1_R2!Q49)</f>
        <v/>
      </c>
      <c r="G196" s="252" t="str">
        <f>IF($B196=FALSE,"",Pressure_1_R2!R49)</f>
        <v/>
      </c>
      <c r="H196" s="252" t="str">
        <f>IF($B196=FALSE,"",Pressure_1_R2!S49)</f>
        <v/>
      </c>
      <c r="I196" s="258" t="b">
        <f t="shared" si="174"/>
        <v>0</v>
      </c>
      <c r="J196" s="253" t="str">
        <f t="shared" si="175"/>
        <v/>
      </c>
      <c r="K196" s="254" t="str">
        <f t="shared" si="176"/>
        <v/>
      </c>
      <c r="L196" s="254" t="str">
        <f t="shared" si="177"/>
        <v/>
      </c>
      <c r="M196" s="244"/>
      <c r="N196" s="255" t="b">
        <f t="shared" si="155"/>
        <v>0</v>
      </c>
      <c r="O196" s="411" t="s">
        <v>517</v>
      </c>
      <c r="P196" s="415">
        <v>16</v>
      </c>
      <c r="Q196" s="412" t="str">
        <f t="shared" ca="1" si="178"/>
        <v/>
      </c>
      <c r="R196" s="412" t="str">
        <f t="shared" ca="1" si="179"/>
        <v/>
      </c>
      <c r="S196" s="412" t="str">
        <f t="shared" ca="1" si="180"/>
        <v/>
      </c>
      <c r="T196" s="416" t="str">
        <f t="shared" si="181"/>
        <v/>
      </c>
      <c r="U196" s="413" t="str">
        <f t="shared" si="185"/>
        <v/>
      </c>
      <c r="V196" s="413" t="str">
        <f t="shared" si="183"/>
        <v/>
      </c>
      <c r="W196" s="413" t="str">
        <f t="shared" si="184"/>
        <v/>
      </c>
      <c r="X196" s="417" t="str">
        <f t="shared" si="182"/>
        <v/>
      </c>
    </row>
    <row r="197" spans="2:24" s="241" customFormat="1" ht="15" customHeight="1">
      <c r="B197" s="249" t="b">
        <f>IF(Pressure_1_R2!A50="",FALSE,TRUE)</f>
        <v>0</v>
      </c>
      <c r="C197" s="250">
        <v>47</v>
      </c>
      <c r="D197" s="256" t="str">
        <f>IF($B197=FALSE,"",표준압력!G161)</f>
        <v/>
      </c>
      <c r="E197" s="251" t="str">
        <f>IF($B197=FALSE,"",표준압력!H161)</f>
        <v/>
      </c>
      <c r="F197" s="251" t="str">
        <f>IF($B197=FALSE,"",Pressure_1_R2!Q50)</f>
        <v/>
      </c>
      <c r="G197" s="252" t="str">
        <f>IF($B197=FALSE,"",Pressure_1_R2!R50)</f>
        <v/>
      </c>
      <c r="H197" s="252" t="str">
        <f>IF($B197=FALSE,"",Pressure_1_R2!S50)</f>
        <v/>
      </c>
      <c r="I197" s="258" t="b">
        <f t="shared" si="174"/>
        <v>0</v>
      </c>
      <c r="J197" s="253" t="str">
        <f t="shared" si="175"/>
        <v/>
      </c>
      <c r="K197" s="254" t="str">
        <f t="shared" si="176"/>
        <v/>
      </c>
      <c r="L197" s="254" t="str">
        <f t="shared" si="177"/>
        <v/>
      </c>
      <c r="M197" s="244"/>
      <c r="N197" s="255" t="b">
        <f t="shared" si="155"/>
        <v>0</v>
      </c>
      <c r="O197" s="411" t="s">
        <v>517</v>
      </c>
      <c r="P197" s="415">
        <v>17</v>
      </c>
      <c r="Q197" s="412" t="str">
        <f t="shared" ca="1" si="178"/>
        <v/>
      </c>
      <c r="R197" s="412" t="str">
        <f t="shared" ca="1" si="179"/>
        <v/>
      </c>
      <c r="S197" s="412" t="str">
        <f t="shared" ca="1" si="180"/>
        <v/>
      </c>
      <c r="T197" s="416" t="str">
        <f t="shared" si="181"/>
        <v/>
      </c>
      <c r="U197" s="413" t="str">
        <f t="shared" si="185"/>
        <v/>
      </c>
      <c r="V197" s="413" t="str">
        <f t="shared" si="183"/>
        <v/>
      </c>
      <c r="W197" s="413" t="str">
        <f t="shared" si="184"/>
        <v/>
      </c>
      <c r="X197" s="417" t="str">
        <f t="shared" si="182"/>
        <v/>
      </c>
    </row>
    <row r="198" spans="2:24" s="241" customFormat="1" ht="15" customHeight="1">
      <c r="B198" s="249" t="b">
        <f>IF(Pressure_1_R2!A51="",FALSE,TRUE)</f>
        <v>0</v>
      </c>
      <c r="C198" s="250">
        <v>48</v>
      </c>
      <c r="D198" s="256" t="str">
        <f>IF($B198=FALSE,"",표준압력!G162)</f>
        <v/>
      </c>
      <c r="E198" s="251" t="str">
        <f>IF($B198=FALSE,"",표준압력!H162)</f>
        <v/>
      </c>
      <c r="F198" s="251" t="str">
        <f>IF($B198=FALSE,"",Pressure_1_R2!Q51)</f>
        <v/>
      </c>
      <c r="G198" s="252" t="str">
        <f>IF($B198=FALSE,"",Pressure_1_R2!R51)</f>
        <v/>
      </c>
      <c r="H198" s="252" t="str">
        <f>IF($B198=FALSE,"",Pressure_1_R2!S51)</f>
        <v/>
      </c>
      <c r="I198" s="258" t="b">
        <f t="shared" si="174"/>
        <v>0</v>
      </c>
      <c r="J198" s="253" t="str">
        <f t="shared" si="175"/>
        <v/>
      </c>
      <c r="K198" s="254" t="str">
        <f t="shared" si="176"/>
        <v/>
      </c>
      <c r="L198" s="254" t="str">
        <f t="shared" si="177"/>
        <v/>
      </c>
      <c r="M198" s="244"/>
      <c r="N198" s="255" t="b">
        <f t="shared" si="155"/>
        <v>0</v>
      </c>
      <c r="O198" s="411" t="s">
        <v>517</v>
      </c>
      <c r="P198" s="415">
        <v>18</v>
      </c>
      <c r="Q198" s="412" t="str">
        <f t="shared" ca="1" si="178"/>
        <v/>
      </c>
      <c r="R198" s="412" t="str">
        <f t="shared" ca="1" si="179"/>
        <v/>
      </c>
      <c r="S198" s="412" t="str">
        <f t="shared" ca="1" si="180"/>
        <v/>
      </c>
      <c r="T198" s="416" t="str">
        <f t="shared" si="181"/>
        <v/>
      </c>
      <c r="U198" s="413" t="str">
        <f t="shared" si="185"/>
        <v/>
      </c>
      <c r="V198" s="413" t="str">
        <f t="shared" si="183"/>
        <v/>
      </c>
      <c r="W198" s="413" t="str">
        <f t="shared" si="184"/>
        <v/>
      </c>
      <c r="X198" s="417" t="str">
        <f t="shared" si="182"/>
        <v/>
      </c>
    </row>
    <row r="199" spans="2:24" s="241" customFormat="1" ht="15" customHeight="1">
      <c r="B199" s="249" t="b">
        <f>IF(Pressure_1_R2!A52="",FALSE,TRUE)</f>
        <v>0</v>
      </c>
      <c r="C199" s="250">
        <v>49</v>
      </c>
      <c r="D199" s="256" t="str">
        <f>IF($B199=FALSE,"",표준압력!G163)</f>
        <v/>
      </c>
      <c r="E199" s="251" t="str">
        <f>IF($B199=FALSE,"",표준압력!H163)</f>
        <v/>
      </c>
      <c r="F199" s="251" t="str">
        <f>IF($B199=FALSE,"",Pressure_1_R2!Q52)</f>
        <v/>
      </c>
      <c r="G199" s="252" t="str">
        <f>IF($B199=FALSE,"",Pressure_1_R2!R52)</f>
        <v/>
      </c>
      <c r="H199" s="252" t="str">
        <f>IF($B199=FALSE,"",Pressure_1_R2!S52)</f>
        <v/>
      </c>
      <c r="I199" s="258" t="b">
        <f t="shared" si="174"/>
        <v>0</v>
      </c>
      <c r="J199" s="253" t="str">
        <f t="shared" si="175"/>
        <v/>
      </c>
      <c r="K199" s="254" t="str">
        <f t="shared" si="176"/>
        <v/>
      </c>
      <c r="L199" s="254" t="str">
        <f t="shared" si="177"/>
        <v/>
      </c>
      <c r="M199" s="244"/>
      <c r="N199" s="255" t="b">
        <f t="shared" si="155"/>
        <v>0</v>
      </c>
      <c r="O199" s="411" t="s">
        <v>517</v>
      </c>
      <c r="P199" s="415">
        <v>19</v>
      </c>
      <c r="Q199" s="412" t="str">
        <f t="shared" ca="1" si="178"/>
        <v/>
      </c>
      <c r="R199" s="412" t="str">
        <f t="shared" ca="1" si="179"/>
        <v/>
      </c>
      <c r="S199" s="412" t="str">
        <f t="shared" ca="1" si="180"/>
        <v/>
      </c>
      <c r="T199" s="416" t="str">
        <f t="shared" si="181"/>
        <v/>
      </c>
      <c r="U199" s="413" t="str">
        <f t="shared" si="185"/>
        <v/>
      </c>
      <c r="V199" s="413" t="str">
        <f t="shared" si="183"/>
        <v/>
      </c>
      <c r="W199" s="413" t="str">
        <f t="shared" si="184"/>
        <v/>
      </c>
      <c r="X199" s="417" t="str">
        <f t="shared" si="182"/>
        <v/>
      </c>
    </row>
    <row r="200" spans="2:24" s="241" customFormat="1" ht="15" customHeight="1">
      <c r="B200" s="249" t="b">
        <f>IF(Pressure_1_R2!A53="",FALSE,TRUE)</f>
        <v>0</v>
      </c>
      <c r="C200" s="250">
        <v>50</v>
      </c>
      <c r="D200" s="256" t="str">
        <f>IF($B200=FALSE,"",표준압력!G164)</f>
        <v/>
      </c>
      <c r="E200" s="251" t="str">
        <f>IF($B200=FALSE,"",표준압력!H164)</f>
        <v/>
      </c>
      <c r="F200" s="251" t="str">
        <f>IF($B200=FALSE,"",Pressure_1_R2!Q53)</f>
        <v/>
      </c>
      <c r="G200" s="252" t="str">
        <f>IF($B200=FALSE,"",Pressure_1_R2!R53)</f>
        <v/>
      </c>
      <c r="H200" s="252" t="str">
        <f>IF($B200=FALSE,"",Pressure_1_R2!S53)</f>
        <v/>
      </c>
      <c r="I200" s="258" t="b">
        <f t="shared" si="174"/>
        <v>0</v>
      </c>
      <c r="J200" s="253" t="str">
        <f t="shared" si="175"/>
        <v/>
      </c>
      <c r="K200" s="254" t="str">
        <f t="shared" si="176"/>
        <v/>
      </c>
      <c r="L200" s="254" t="str">
        <f t="shared" si="177"/>
        <v/>
      </c>
      <c r="M200" s="244"/>
      <c r="N200" s="255" t="b">
        <f t="shared" si="155"/>
        <v>0</v>
      </c>
      <c r="O200" s="411" t="s">
        <v>517</v>
      </c>
      <c r="P200" s="415">
        <v>20</v>
      </c>
      <c r="Q200" s="412" t="str">
        <f t="shared" ca="1" si="178"/>
        <v/>
      </c>
      <c r="R200" s="412" t="str">
        <f t="shared" ca="1" si="179"/>
        <v/>
      </c>
      <c r="S200" s="412" t="str">
        <f t="shared" ca="1" si="180"/>
        <v/>
      </c>
      <c r="T200" s="416" t="str">
        <f t="shared" si="181"/>
        <v/>
      </c>
      <c r="U200" s="413" t="str">
        <f t="shared" si="185"/>
        <v/>
      </c>
      <c r="V200" s="413" t="str">
        <f t="shared" si="183"/>
        <v/>
      </c>
      <c r="W200" s="413" t="str">
        <f t="shared" si="184"/>
        <v/>
      </c>
      <c r="X200" s="417" t="str">
        <f t="shared" si="182"/>
        <v/>
      </c>
    </row>
    <row r="201" spans="2:24" s="241" customFormat="1" ht="15" customHeight="1">
      <c r="B201" s="249" t="b">
        <f>IF(Pressure_1_R2!A54="",FALSE,TRUE)</f>
        <v>0</v>
      </c>
      <c r="C201" s="250">
        <v>51</v>
      </c>
      <c r="D201" s="256" t="str">
        <f>IF($B201=FALSE,"",표준압력!G165)</f>
        <v/>
      </c>
      <c r="E201" s="251" t="str">
        <f>IF($B201=FALSE,"",표준압력!H165)</f>
        <v/>
      </c>
      <c r="F201" s="251" t="str">
        <f>IF($B201=FALSE,"",Pressure_1_R2!Q54)</f>
        <v/>
      </c>
      <c r="G201" s="252" t="str">
        <f>IF($B201=FALSE,"",Pressure_1_R2!R54)</f>
        <v/>
      </c>
      <c r="H201" s="252" t="str">
        <f>IF($B201=FALSE,"",Pressure_1_R2!S54)</f>
        <v/>
      </c>
      <c r="I201" s="258" t="b">
        <f t="shared" si="174"/>
        <v>0</v>
      </c>
      <c r="J201" s="253" t="str">
        <f t="shared" si="175"/>
        <v/>
      </c>
      <c r="K201" s="254" t="str">
        <f t="shared" si="176"/>
        <v/>
      </c>
      <c r="L201" s="254" t="str">
        <f t="shared" si="177"/>
        <v/>
      </c>
      <c r="M201" s="244"/>
      <c r="N201" s="255" t="b">
        <f t="shared" si="155"/>
        <v>0</v>
      </c>
      <c r="O201" s="411" t="s">
        <v>517</v>
      </c>
      <c r="P201" s="415">
        <v>21</v>
      </c>
      <c r="Q201" s="412" t="str">
        <f t="shared" ca="1" si="178"/>
        <v/>
      </c>
      <c r="R201" s="412" t="str">
        <f t="shared" ca="1" si="179"/>
        <v/>
      </c>
      <c r="S201" s="412" t="str">
        <f t="shared" ca="1" si="180"/>
        <v/>
      </c>
      <c r="T201" s="416" t="str">
        <f t="shared" si="181"/>
        <v/>
      </c>
      <c r="U201" s="413" t="str">
        <f t="shared" si="185"/>
        <v/>
      </c>
      <c r="V201" s="413" t="str">
        <f t="shared" si="183"/>
        <v/>
      </c>
      <c r="W201" s="413" t="str">
        <f t="shared" si="184"/>
        <v/>
      </c>
      <c r="X201" s="417" t="str">
        <f t="shared" si="182"/>
        <v/>
      </c>
    </row>
    <row r="202" spans="2:24" s="241" customFormat="1" ht="15" customHeight="1">
      <c r="B202" s="249" t="b">
        <f>IF(Pressure_1_R2!A55="",FALSE,TRUE)</f>
        <v>0</v>
      </c>
      <c r="C202" s="250">
        <v>52</v>
      </c>
      <c r="D202" s="256" t="str">
        <f>IF($B202=FALSE,"",표준압력!G166)</f>
        <v/>
      </c>
      <c r="E202" s="251" t="str">
        <f>IF($B202=FALSE,"",표준압력!H166)</f>
        <v/>
      </c>
      <c r="F202" s="251" t="str">
        <f>IF($B202=FALSE,"",Pressure_1_R2!Q55)</f>
        <v/>
      </c>
      <c r="G202" s="252" t="str">
        <f>IF($B202=FALSE,"",Pressure_1_R2!R55)</f>
        <v/>
      </c>
      <c r="H202" s="252" t="str">
        <f>IF($B202=FALSE,"",Pressure_1_R2!S55)</f>
        <v/>
      </c>
      <c r="I202" s="258" t="b">
        <f t="shared" si="174"/>
        <v>0</v>
      </c>
      <c r="J202" s="253" t="str">
        <f t="shared" si="175"/>
        <v/>
      </c>
      <c r="K202" s="254" t="str">
        <f t="shared" si="176"/>
        <v/>
      </c>
      <c r="L202" s="254" t="str">
        <f t="shared" si="177"/>
        <v/>
      </c>
      <c r="M202" s="244"/>
      <c r="N202" s="255" t="b">
        <f t="shared" si="155"/>
        <v>0</v>
      </c>
      <c r="O202" s="411" t="s">
        <v>517</v>
      </c>
      <c r="P202" s="415">
        <v>22</v>
      </c>
      <c r="Q202" s="412" t="str">
        <f t="shared" ca="1" si="178"/>
        <v/>
      </c>
      <c r="R202" s="412" t="str">
        <f t="shared" ca="1" si="179"/>
        <v/>
      </c>
      <c r="S202" s="412" t="str">
        <f t="shared" ca="1" si="180"/>
        <v/>
      </c>
      <c r="T202" s="416" t="str">
        <f t="shared" si="181"/>
        <v/>
      </c>
      <c r="U202" s="413" t="str">
        <f t="shared" si="185"/>
        <v/>
      </c>
      <c r="V202" s="413" t="str">
        <f t="shared" si="183"/>
        <v/>
      </c>
      <c r="W202" s="413" t="str">
        <f t="shared" si="184"/>
        <v/>
      </c>
      <c r="X202" s="417" t="str">
        <f t="shared" si="182"/>
        <v/>
      </c>
    </row>
    <row r="203" spans="2:24" s="241" customFormat="1" ht="15" customHeight="1">
      <c r="B203" s="249" t="b">
        <f>IF(Pressure_1_R2!A56="",FALSE,TRUE)</f>
        <v>0</v>
      </c>
      <c r="C203" s="250">
        <v>53</v>
      </c>
      <c r="D203" s="256" t="str">
        <f>IF($B203=FALSE,"",표준압력!G167)</f>
        <v/>
      </c>
      <c r="E203" s="251" t="str">
        <f>IF($B203=FALSE,"",표준압력!H167)</f>
        <v/>
      </c>
      <c r="F203" s="251" t="str">
        <f>IF($B203=FALSE,"",Pressure_1_R2!Q56)</f>
        <v/>
      </c>
      <c r="G203" s="252" t="str">
        <f>IF($B203=FALSE,"",Pressure_1_R2!R56)</f>
        <v/>
      </c>
      <c r="H203" s="252" t="str">
        <f>IF($B203=FALSE,"",Pressure_1_R2!S56)</f>
        <v/>
      </c>
      <c r="I203" s="258" t="b">
        <f t="shared" si="174"/>
        <v>0</v>
      </c>
      <c r="J203" s="253" t="str">
        <f t="shared" si="175"/>
        <v/>
      </c>
      <c r="K203" s="254" t="str">
        <f t="shared" si="176"/>
        <v/>
      </c>
      <c r="L203" s="254" t="str">
        <f t="shared" si="177"/>
        <v/>
      </c>
      <c r="M203" s="244"/>
      <c r="N203" s="255" t="b">
        <f t="shared" si="155"/>
        <v>0</v>
      </c>
      <c r="O203" s="411" t="s">
        <v>517</v>
      </c>
      <c r="P203" s="415">
        <v>23</v>
      </c>
      <c r="Q203" s="412" t="str">
        <f t="shared" ca="1" si="178"/>
        <v/>
      </c>
      <c r="R203" s="412" t="str">
        <f t="shared" ca="1" si="179"/>
        <v/>
      </c>
      <c r="S203" s="412" t="str">
        <f t="shared" ca="1" si="180"/>
        <v/>
      </c>
      <c r="T203" s="416" t="str">
        <f t="shared" si="181"/>
        <v/>
      </c>
      <c r="U203" s="413" t="str">
        <f t="shared" si="185"/>
        <v/>
      </c>
      <c r="V203" s="413" t="str">
        <f t="shared" si="183"/>
        <v/>
      </c>
      <c r="W203" s="413" t="str">
        <f t="shared" si="184"/>
        <v/>
      </c>
      <c r="X203" s="417" t="str">
        <f t="shared" si="182"/>
        <v/>
      </c>
    </row>
    <row r="204" spans="2:24" s="241" customFormat="1" ht="15" customHeight="1">
      <c r="B204" s="249" t="b">
        <f>IF(Pressure_1_R2!A57="",FALSE,TRUE)</f>
        <v>0</v>
      </c>
      <c r="C204" s="250">
        <v>54</v>
      </c>
      <c r="D204" s="256" t="str">
        <f>IF($B204=FALSE,"",표준압력!G168)</f>
        <v/>
      </c>
      <c r="E204" s="251" t="str">
        <f>IF($B204=FALSE,"",표준압력!H168)</f>
        <v/>
      </c>
      <c r="F204" s="251" t="str">
        <f>IF($B204=FALSE,"",Pressure_1_R2!Q57)</f>
        <v/>
      </c>
      <c r="G204" s="252" t="str">
        <f>IF($B204=FALSE,"",Pressure_1_R2!R57)</f>
        <v/>
      </c>
      <c r="H204" s="252" t="str">
        <f>IF($B204=FALSE,"",Pressure_1_R2!S57)</f>
        <v/>
      </c>
      <c r="I204" s="258" t="b">
        <f t="shared" si="174"/>
        <v>0</v>
      </c>
      <c r="J204" s="253" t="str">
        <f t="shared" si="175"/>
        <v/>
      </c>
      <c r="K204" s="254" t="str">
        <f t="shared" si="176"/>
        <v/>
      </c>
      <c r="L204" s="254" t="str">
        <f t="shared" si="177"/>
        <v/>
      </c>
      <c r="M204" s="244"/>
      <c r="N204" s="255" t="b">
        <f t="shared" si="155"/>
        <v>0</v>
      </c>
      <c r="O204" s="411" t="s">
        <v>517</v>
      </c>
      <c r="P204" s="415">
        <v>24</v>
      </c>
      <c r="Q204" s="412" t="str">
        <f t="shared" ca="1" si="178"/>
        <v/>
      </c>
      <c r="R204" s="412" t="str">
        <f t="shared" ca="1" si="179"/>
        <v/>
      </c>
      <c r="S204" s="412" t="str">
        <f t="shared" ca="1" si="180"/>
        <v/>
      </c>
      <c r="T204" s="416" t="str">
        <f t="shared" si="181"/>
        <v/>
      </c>
      <c r="U204" s="413" t="str">
        <f t="shared" si="185"/>
        <v/>
      </c>
      <c r="V204" s="413" t="str">
        <f t="shared" si="183"/>
        <v/>
      </c>
      <c r="W204" s="413" t="str">
        <f t="shared" si="184"/>
        <v/>
      </c>
      <c r="X204" s="417" t="str">
        <f t="shared" si="182"/>
        <v/>
      </c>
    </row>
    <row r="205" spans="2:24" s="241" customFormat="1" ht="15" customHeight="1">
      <c r="B205" s="249" t="b">
        <f>IF(Pressure_1_R2!A58="",FALSE,TRUE)</f>
        <v>0</v>
      </c>
      <c r="C205" s="250">
        <v>55</v>
      </c>
      <c r="D205" s="256" t="str">
        <f>IF($B205=FALSE,"",표준압력!G169)</f>
        <v/>
      </c>
      <c r="E205" s="251" t="str">
        <f>IF($B205=FALSE,"",표준압력!H169)</f>
        <v/>
      </c>
      <c r="F205" s="251" t="str">
        <f>IF($B205=FALSE,"",Pressure_1_R2!Q58)</f>
        <v/>
      </c>
      <c r="G205" s="252" t="str">
        <f>IF($B205=FALSE,"",Pressure_1_R2!R58)</f>
        <v/>
      </c>
      <c r="H205" s="252" t="str">
        <f>IF($B205=FALSE,"",Pressure_1_R2!S58)</f>
        <v/>
      </c>
      <c r="I205" s="258" t="b">
        <f t="shared" si="174"/>
        <v>0</v>
      </c>
      <c r="J205" s="253" t="str">
        <f t="shared" si="175"/>
        <v/>
      </c>
      <c r="K205" s="254" t="str">
        <f t="shared" si="176"/>
        <v/>
      </c>
      <c r="L205" s="254" t="str">
        <f t="shared" si="177"/>
        <v/>
      </c>
      <c r="M205" s="244"/>
      <c r="N205" s="255" t="b">
        <f t="shared" si="155"/>
        <v>0</v>
      </c>
      <c r="O205" s="411" t="s">
        <v>517</v>
      </c>
      <c r="P205" s="415">
        <v>25</v>
      </c>
      <c r="Q205" s="412" t="str">
        <f t="shared" ca="1" si="178"/>
        <v/>
      </c>
      <c r="R205" s="412" t="str">
        <f t="shared" ca="1" si="179"/>
        <v/>
      </c>
      <c r="S205" s="412" t="str">
        <f t="shared" ca="1" si="180"/>
        <v/>
      </c>
      <c r="T205" s="416" t="str">
        <f t="shared" si="181"/>
        <v/>
      </c>
      <c r="U205" s="413" t="str">
        <f t="shared" si="185"/>
        <v/>
      </c>
      <c r="V205" s="413" t="str">
        <f t="shared" si="183"/>
        <v/>
      </c>
      <c r="W205" s="413" t="str">
        <f t="shared" si="184"/>
        <v/>
      </c>
      <c r="X205" s="417" t="str">
        <f t="shared" si="182"/>
        <v/>
      </c>
    </row>
    <row r="206" spans="2:24" s="241" customFormat="1" ht="15" customHeight="1">
      <c r="B206" s="249" t="b">
        <f>IF(Pressure_1_R2!A59="",FALSE,TRUE)</f>
        <v>0</v>
      </c>
      <c r="C206" s="250">
        <v>56</v>
      </c>
      <c r="D206" s="256" t="str">
        <f>IF($B206=FALSE,"",표준압력!G170)</f>
        <v/>
      </c>
      <c r="E206" s="251" t="str">
        <f>IF($B206=FALSE,"",표준압력!H170)</f>
        <v/>
      </c>
      <c r="F206" s="251" t="str">
        <f>IF($B206=FALSE,"",Pressure_1_R2!Q59)</f>
        <v/>
      </c>
      <c r="G206" s="252" t="str">
        <f>IF($B206=FALSE,"",Pressure_1_R2!R59)</f>
        <v/>
      </c>
      <c r="H206" s="252" t="str">
        <f>IF($B206=FALSE,"",Pressure_1_R2!S59)</f>
        <v/>
      </c>
      <c r="I206" s="258" t="b">
        <f t="shared" si="174"/>
        <v>0</v>
      </c>
      <c r="J206" s="253" t="str">
        <f t="shared" si="175"/>
        <v/>
      </c>
      <c r="K206" s="254" t="str">
        <f t="shared" si="176"/>
        <v/>
      </c>
      <c r="L206" s="254" t="str">
        <f t="shared" si="177"/>
        <v/>
      </c>
      <c r="M206" s="244"/>
      <c r="N206" s="255" t="b">
        <f t="shared" si="155"/>
        <v>0</v>
      </c>
      <c r="O206" s="411" t="s">
        <v>517</v>
      </c>
      <c r="P206" s="415">
        <v>26</v>
      </c>
      <c r="Q206" s="412" t="str">
        <f t="shared" ca="1" si="178"/>
        <v/>
      </c>
      <c r="R206" s="412" t="str">
        <f t="shared" ca="1" si="179"/>
        <v/>
      </c>
      <c r="S206" s="412" t="str">
        <f t="shared" ca="1" si="180"/>
        <v/>
      </c>
      <c r="T206" s="416" t="str">
        <f t="shared" si="181"/>
        <v/>
      </c>
      <c r="U206" s="413" t="str">
        <f t="shared" si="185"/>
        <v/>
      </c>
      <c r="V206" s="413" t="str">
        <f t="shared" si="183"/>
        <v/>
      </c>
      <c r="W206" s="413" t="str">
        <f t="shared" si="184"/>
        <v/>
      </c>
      <c r="X206" s="417" t="str">
        <f t="shared" si="182"/>
        <v/>
      </c>
    </row>
    <row r="207" spans="2:24" s="241" customFormat="1" ht="15" customHeight="1">
      <c r="B207" s="249" t="b">
        <f>IF(Pressure_1_R2!A60="",FALSE,TRUE)</f>
        <v>0</v>
      </c>
      <c r="C207" s="250">
        <v>57</v>
      </c>
      <c r="D207" s="256" t="str">
        <f>IF($B207=FALSE,"",표준압력!G171)</f>
        <v/>
      </c>
      <c r="E207" s="251" t="str">
        <f>IF($B207=FALSE,"",표준압력!H171)</f>
        <v/>
      </c>
      <c r="F207" s="251" t="str">
        <f>IF($B207=FALSE,"",Pressure_1_R2!Q60)</f>
        <v/>
      </c>
      <c r="G207" s="252" t="str">
        <f>IF($B207=FALSE,"",Pressure_1_R2!R60)</f>
        <v/>
      </c>
      <c r="H207" s="252" t="str">
        <f>IF($B207=FALSE,"",Pressure_1_R2!S60)</f>
        <v/>
      </c>
      <c r="I207" s="258" t="b">
        <f t="shared" si="174"/>
        <v>0</v>
      </c>
      <c r="J207" s="253" t="str">
        <f t="shared" si="175"/>
        <v/>
      </c>
      <c r="K207" s="254" t="str">
        <f t="shared" si="176"/>
        <v/>
      </c>
      <c r="L207" s="254" t="str">
        <f t="shared" si="177"/>
        <v/>
      </c>
      <c r="M207" s="244"/>
      <c r="N207" s="255" t="b">
        <f t="shared" si="155"/>
        <v>0</v>
      </c>
      <c r="O207" s="411" t="s">
        <v>517</v>
      </c>
      <c r="P207" s="415">
        <v>27</v>
      </c>
      <c r="Q207" s="412" t="str">
        <f t="shared" ca="1" si="178"/>
        <v/>
      </c>
      <c r="R207" s="412" t="str">
        <f t="shared" ca="1" si="179"/>
        <v/>
      </c>
      <c r="S207" s="412" t="str">
        <f t="shared" ca="1" si="180"/>
        <v/>
      </c>
      <c r="T207" s="416" t="str">
        <f t="shared" si="181"/>
        <v/>
      </c>
      <c r="U207" s="413" t="str">
        <f t="shared" si="185"/>
        <v/>
      </c>
      <c r="V207" s="413" t="str">
        <f t="shared" si="183"/>
        <v/>
      </c>
      <c r="W207" s="413" t="str">
        <f t="shared" si="184"/>
        <v/>
      </c>
      <c r="X207" s="417" t="str">
        <f t="shared" si="182"/>
        <v/>
      </c>
    </row>
    <row r="208" spans="2:24" s="241" customFormat="1" ht="15" customHeight="1">
      <c r="B208" s="249" t="b">
        <f>IF(Pressure_1_R2!A61="",FALSE,TRUE)</f>
        <v>0</v>
      </c>
      <c r="C208" s="250">
        <v>58</v>
      </c>
      <c r="D208" s="256" t="str">
        <f>IF($B208=FALSE,"",표준압력!G172)</f>
        <v/>
      </c>
      <c r="E208" s="251" t="str">
        <f>IF($B208=FALSE,"",표준압력!H172)</f>
        <v/>
      </c>
      <c r="F208" s="251" t="str">
        <f>IF($B208=FALSE,"",Pressure_1_R2!Q61)</f>
        <v/>
      </c>
      <c r="G208" s="252" t="str">
        <f>IF($B208=FALSE,"",Pressure_1_R2!R61)</f>
        <v/>
      </c>
      <c r="H208" s="252" t="str">
        <f>IF($B208=FALSE,"",Pressure_1_R2!S61)</f>
        <v/>
      </c>
      <c r="I208" s="258" t="b">
        <f t="shared" si="174"/>
        <v>0</v>
      </c>
      <c r="J208" s="253" t="str">
        <f t="shared" si="175"/>
        <v/>
      </c>
      <c r="K208" s="254" t="str">
        <f t="shared" si="176"/>
        <v/>
      </c>
      <c r="L208" s="254" t="str">
        <f t="shared" si="177"/>
        <v/>
      </c>
      <c r="M208" s="244"/>
      <c r="N208" s="255" t="b">
        <f t="shared" si="155"/>
        <v>0</v>
      </c>
      <c r="O208" s="411" t="s">
        <v>517</v>
      </c>
      <c r="P208" s="415">
        <v>28</v>
      </c>
      <c r="Q208" s="412" t="str">
        <f t="shared" ca="1" si="178"/>
        <v/>
      </c>
      <c r="R208" s="412" t="str">
        <f t="shared" ca="1" si="179"/>
        <v/>
      </c>
      <c r="S208" s="412" t="str">
        <f t="shared" ca="1" si="180"/>
        <v/>
      </c>
      <c r="T208" s="416" t="str">
        <f t="shared" si="181"/>
        <v/>
      </c>
      <c r="U208" s="413" t="str">
        <f t="shared" si="185"/>
        <v/>
      </c>
      <c r="V208" s="413" t="str">
        <f t="shared" si="183"/>
        <v/>
      </c>
      <c r="W208" s="413" t="str">
        <f t="shared" si="184"/>
        <v/>
      </c>
      <c r="X208" s="417" t="str">
        <f t="shared" si="182"/>
        <v/>
      </c>
    </row>
    <row r="209" spans="2:24" s="241" customFormat="1" ht="15" customHeight="1">
      <c r="B209" s="249" t="b">
        <f>IF(Pressure_1_R2!A62="",FALSE,TRUE)</f>
        <v>0</v>
      </c>
      <c r="C209" s="250">
        <v>59</v>
      </c>
      <c r="D209" s="256" t="str">
        <f>IF($B209=FALSE,"",표준압력!G173)</f>
        <v/>
      </c>
      <c r="E209" s="251" t="str">
        <f>IF($B209=FALSE,"",표준압력!H173)</f>
        <v/>
      </c>
      <c r="F209" s="251" t="str">
        <f>IF($B209=FALSE,"",Pressure_1_R2!Q62)</f>
        <v/>
      </c>
      <c r="G209" s="252" t="str">
        <f>IF($B209=FALSE,"",Pressure_1_R2!R62)</f>
        <v/>
      </c>
      <c r="H209" s="252" t="str">
        <f>IF($B209=FALSE,"",Pressure_1_R2!S62)</f>
        <v/>
      </c>
      <c r="I209" s="258" t="b">
        <f t="shared" si="174"/>
        <v>0</v>
      </c>
      <c r="J209" s="253" t="str">
        <f t="shared" si="175"/>
        <v/>
      </c>
      <c r="K209" s="254" t="str">
        <f t="shared" si="176"/>
        <v/>
      </c>
      <c r="L209" s="254" t="str">
        <f t="shared" si="177"/>
        <v/>
      </c>
      <c r="M209" s="244"/>
      <c r="N209" s="255" t="b">
        <f t="shared" si="155"/>
        <v>0</v>
      </c>
      <c r="O209" s="411" t="s">
        <v>517</v>
      </c>
      <c r="P209" s="415">
        <v>29</v>
      </c>
      <c r="Q209" s="412" t="str">
        <f t="shared" ca="1" si="178"/>
        <v/>
      </c>
      <c r="R209" s="412" t="str">
        <f t="shared" ca="1" si="179"/>
        <v/>
      </c>
      <c r="S209" s="412" t="str">
        <f t="shared" ca="1" si="180"/>
        <v/>
      </c>
      <c r="T209" s="416" t="str">
        <f t="shared" si="181"/>
        <v/>
      </c>
      <c r="U209" s="413" t="str">
        <f t="shared" si="185"/>
        <v/>
      </c>
      <c r="V209" s="413" t="str">
        <f t="shared" si="183"/>
        <v/>
      </c>
      <c r="W209" s="413" t="str">
        <f t="shared" si="184"/>
        <v/>
      </c>
      <c r="X209" s="417" t="str">
        <f t="shared" si="182"/>
        <v/>
      </c>
    </row>
    <row r="210" spans="2:24" s="241" customFormat="1" ht="15" customHeight="1">
      <c r="B210" s="249" t="b">
        <f>IF(Pressure_1_R2!A63="",FALSE,TRUE)</f>
        <v>0</v>
      </c>
      <c r="C210" s="250">
        <v>60</v>
      </c>
      <c r="D210" s="256" t="str">
        <f>IF($B210=FALSE,"",표준압력!G174)</f>
        <v/>
      </c>
      <c r="E210" s="251" t="str">
        <f>IF($B210=FALSE,"",표준압력!H174)</f>
        <v/>
      </c>
      <c r="F210" s="251" t="str">
        <f>IF($B210=FALSE,"",Pressure_1_R2!Q63)</f>
        <v/>
      </c>
      <c r="G210" s="252" t="str">
        <f>IF($B210=FALSE,"",Pressure_1_R2!R63)</f>
        <v/>
      </c>
      <c r="H210" s="252" t="str">
        <f>IF($B210=FALSE,"",Pressure_1_R2!S63)</f>
        <v/>
      </c>
      <c r="I210" s="258" t="b">
        <f t="shared" si="174"/>
        <v>0</v>
      </c>
      <c r="J210" s="253" t="str">
        <f t="shared" si="175"/>
        <v/>
      </c>
      <c r="K210" s="254" t="str">
        <f t="shared" si="176"/>
        <v/>
      </c>
      <c r="L210" s="254" t="str">
        <f t="shared" si="177"/>
        <v/>
      </c>
      <c r="M210" s="244"/>
      <c r="N210" s="255" t="b">
        <f t="shared" si="155"/>
        <v>0</v>
      </c>
      <c r="O210" s="411" t="s">
        <v>517</v>
      </c>
      <c r="P210" s="415">
        <v>30</v>
      </c>
      <c r="Q210" s="412" t="str">
        <f t="shared" ca="1" si="178"/>
        <v/>
      </c>
      <c r="R210" s="412" t="str">
        <f t="shared" ca="1" si="179"/>
        <v/>
      </c>
      <c r="S210" s="412" t="str">
        <f t="shared" ca="1" si="180"/>
        <v/>
      </c>
      <c r="T210" s="416" t="str">
        <f t="shared" si="181"/>
        <v/>
      </c>
      <c r="U210" s="413" t="str">
        <f t="shared" si="185"/>
        <v/>
      </c>
      <c r="V210" s="413" t="str">
        <f t="shared" si="183"/>
        <v/>
      </c>
      <c r="W210" s="413" t="str">
        <f t="shared" si="184"/>
        <v/>
      </c>
      <c r="X210" s="417" t="str">
        <f t="shared" si="182"/>
        <v/>
      </c>
    </row>
    <row r="211" spans="2:24" ht="15" customHeight="1">
      <c r="B211" s="240"/>
      <c r="C211" s="240"/>
      <c r="D211" s="240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</row>
    <row r="212" spans="2:24" ht="15" customHeight="1">
      <c r="B212" s="246" t="s">
        <v>624</v>
      </c>
      <c r="C212" s="240"/>
      <c r="D212" s="240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</row>
    <row r="213" spans="2:24" ht="15" customHeight="1">
      <c r="B213" s="751" t="s">
        <v>625</v>
      </c>
      <c r="C213" s="785" t="s">
        <v>595</v>
      </c>
      <c r="D213" s="785" t="s">
        <v>372</v>
      </c>
      <c r="E213" s="759" t="s">
        <v>626</v>
      </c>
      <c r="F213" s="759" t="s">
        <v>627</v>
      </c>
      <c r="G213" s="742" t="s">
        <v>746</v>
      </c>
      <c r="H213" s="742"/>
      <c r="I213" s="742"/>
      <c r="J213" s="742"/>
      <c r="K213" s="759" t="s">
        <v>628</v>
      </c>
      <c r="L213" s="747" t="s">
        <v>748</v>
      </c>
      <c r="M213" s="778"/>
      <c r="N213" s="778"/>
      <c r="O213" s="778"/>
      <c r="P213" s="748"/>
      <c r="Q213" s="759" t="s">
        <v>629</v>
      </c>
      <c r="R213" s="753" t="s">
        <v>630</v>
      </c>
      <c r="S213" s="754"/>
      <c r="T213" s="754"/>
      <c r="U213" s="754"/>
      <c r="V213" s="755"/>
      <c r="W213" s="759" t="s">
        <v>631</v>
      </c>
    </row>
    <row r="214" spans="2:24" ht="15" customHeight="1">
      <c r="B214" s="772"/>
      <c r="C214" s="786"/>
      <c r="D214" s="786"/>
      <c r="E214" s="788"/>
      <c r="F214" s="788"/>
      <c r="G214" s="311" t="s">
        <v>632</v>
      </c>
      <c r="H214" s="311" t="s">
        <v>597</v>
      </c>
      <c r="I214" s="311" t="s">
        <v>633</v>
      </c>
      <c r="J214" s="311" t="s">
        <v>634</v>
      </c>
      <c r="K214" s="788"/>
      <c r="L214" s="759" t="s">
        <v>635</v>
      </c>
      <c r="M214" s="759" t="s">
        <v>636</v>
      </c>
      <c r="N214" s="759" t="s">
        <v>634</v>
      </c>
      <c r="O214" s="759" t="s">
        <v>637</v>
      </c>
      <c r="P214" s="759" t="s">
        <v>638</v>
      </c>
      <c r="Q214" s="788"/>
      <c r="R214" s="751" t="s">
        <v>572</v>
      </c>
      <c r="S214" s="751" t="s">
        <v>639</v>
      </c>
      <c r="T214" s="751" t="s">
        <v>640</v>
      </c>
      <c r="U214" s="751" t="s">
        <v>750</v>
      </c>
      <c r="V214" s="751" t="s">
        <v>641</v>
      </c>
      <c r="W214" s="772"/>
    </row>
    <row r="215" spans="2:24" ht="15" customHeight="1">
      <c r="B215" s="772"/>
      <c r="C215" s="787"/>
      <c r="D215" s="787"/>
      <c r="E215" s="760"/>
      <c r="F215" s="760"/>
      <c r="G215" s="311" t="s">
        <v>642</v>
      </c>
      <c r="H215" s="311" t="s">
        <v>643</v>
      </c>
      <c r="I215" s="311" t="s">
        <v>644</v>
      </c>
      <c r="J215" s="311" t="s">
        <v>645</v>
      </c>
      <c r="K215" s="760"/>
      <c r="L215" s="760"/>
      <c r="M215" s="760"/>
      <c r="N215" s="760"/>
      <c r="O215" s="760"/>
      <c r="P215" s="760"/>
      <c r="Q215" s="760"/>
      <c r="R215" s="752"/>
      <c r="S215" s="752"/>
      <c r="T215" s="752"/>
      <c r="U215" s="752"/>
      <c r="V215" s="752"/>
      <c r="W215" s="772"/>
    </row>
    <row r="216" spans="2:24" ht="15" customHeight="1">
      <c r="B216" s="772"/>
      <c r="C216" s="313">
        <f>D150</f>
        <v>0</v>
      </c>
      <c r="D216" s="313">
        <f>E150</f>
        <v>0</v>
      </c>
      <c r="E216" s="314">
        <f t="shared" ref="E216:R216" si="186">D216</f>
        <v>0</v>
      </c>
      <c r="F216" s="314">
        <f t="shared" si="186"/>
        <v>0</v>
      </c>
      <c r="G216" s="314">
        <f t="shared" si="186"/>
        <v>0</v>
      </c>
      <c r="H216" s="314">
        <f t="shared" si="186"/>
        <v>0</v>
      </c>
      <c r="I216" s="314">
        <f t="shared" si="186"/>
        <v>0</v>
      </c>
      <c r="J216" s="314">
        <f t="shared" si="186"/>
        <v>0</v>
      </c>
      <c r="K216" s="314">
        <f t="shared" si="186"/>
        <v>0</v>
      </c>
      <c r="L216" s="314">
        <f t="shared" si="186"/>
        <v>0</v>
      </c>
      <c r="M216" s="314">
        <f t="shared" si="186"/>
        <v>0</v>
      </c>
      <c r="N216" s="314">
        <f t="shared" si="186"/>
        <v>0</v>
      </c>
      <c r="O216" s="314">
        <f t="shared" si="186"/>
        <v>0</v>
      </c>
      <c r="P216" s="314">
        <f t="shared" si="186"/>
        <v>0</v>
      </c>
      <c r="Q216" s="314">
        <f t="shared" si="186"/>
        <v>0</v>
      </c>
      <c r="R216" s="314">
        <f t="shared" si="186"/>
        <v>0</v>
      </c>
      <c r="S216" s="314">
        <f>V216</f>
        <v>0</v>
      </c>
      <c r="T216" s="314">
        <f>S216</f>
        <v>0</v>
      </c>
      <c r="U216" s="335"/>
      <c r="V216" s="335">
        <f>R216</f>
        <v>0</v>
      </c>
      <c r="W216" s="752"/>
    </row>
    <row r="217" spans="2:24" ht="15" customHeight="1">
      <c r="B217" s="258">
        <f t="shared" ref="B217:B230" si="187">C151</f>
        <v>1</v>
      </c>
      <c r="C217" s="258" t="str">
        <f t="shared" ref="C217:D230" si="188">IF($N151=FALSE,"",D151)</f>
        <v/>
      </c>
      <c r="D217" s="255" t="str">
        <f t="shared" si="188"/>
        <v/>
      </c>
      <c r="E217" s="255" t="str">
        <f>IF($N151=FALSE,"",표준압력!U115)</f>
        <v/>
      </c>
      <c r="F217" s="255" t="str">
        <f>IF($N151=FALSE,"",Pressure_1_R2!L4*C$145)</f>
        <v/>
      </c>
      <c r="G217" s="255" t="str">
        <f>IF($N151=FALSE,"",ROUND(AVERAGE(T151,T181),M$251))</f>
        <v/>
      </c>
      <c r="H217" s="255" t="str">
        <f t="shared" ref="H217:H230" si="189">IF($N151=FALSE,"",ROUND(D217,M$251)-G217)</f>
        <v/>
      </c>
      <c r="I217" s="255" t="str">
        <f>IF($N151=FALSE,"",((Q181-Q151)+(R181-R151)+(S181-S151))/3)</f>
        <v/>
      </c>
      <c r="J217" s="255" t="str">
        <f>IF($N151=FALSE,"",MAX(X151,X181))</f>
        <v/>
      </c>
      <c r="K217" s="255" t="str">
        <f t="shared" ref="K217:K230" si="190">IF($N151=FALSE,"",E217/2)</f>
        <v/>
      </c>
      <c r="L217" s="255" t="str">
        <f t="shared" ref="L217:L230" si="191">IF($N151=FALSE,"",F217/2/SQRT(3))</f>
        <v/>
      </c>
      <c r="M217" s="255" t="str">
        <f>IF($N151=FALSE,"",MAX(ABS(Q$181-Q$151),ABS(R$181-R$151),ABS(S$181-S$151))/2/SQRT(3))</f>
        <v/>
      </c>
      <c r="N217" s="255" t="str">
        <f t="shared" ref="N217:N230" si="192">IF($N151=FALSE,"",IF(J217=0,MAX(J$217:J$246),J217)/2/SQRT(3))</f>
        <v/>
      </c>
      <c r="O217" s="255" t="str">
        <f t="shared" ref="O217:O230" si="193">IF($N151=FALSE,"",I217/2/SQRT(3))</f>
        <v/>
      </c>
      <c r="P217" s="255" t="str">
        <f t="shared" ref="P217:P230" si="194">IF($N151=FALSE,"",SQRT(SUMSQ(L217:O217)))</f>
        <v/>
      </c>
      <c r="Q217" s="255" t="str">
        <f t="shared" ref="Q217:Q230" si="195">IF($N151=FALSE,"",SQRT(SUMSQ(K217,P217)))</f>
        <v/>
      </c>
      <c r="R217" s="255" t="str">
        <f t="shared" ref="R217:R230" si="196">IF($N151=FALSE,"",Q217*2)</f>
        <v/>
      </c>
      <c r="S217" s="243" t="str">
        <f>IF($N151=FALSE,"",Pressure_1_R2!G4*C217)</f>
        <v/>
      </c>
      <c r="T217" s="243" t="str">
        <f t="shared" ref="T217:T230" si="197">IF($N151=FALSE,"",MAX(R217:S217))</f>
        <v/>
      </c>
      <c r="U217" s="243" t="str">
        <f t="shared" ref="U217:U230" si="198">IF($N151=FALSE,"",IF(((T217-ROUND(T217,M$251))/T217*100)&gt;=5,TRUE,FALSE))</f>
        <v/>
      </c>
      <c r="V217" s="243" t="str">
        <f t="shared" ref="V217:V230" si="199">IF($N151=FALSE,"",IF(ROUND(T217,M$251)=0,ROUNDUP(T217,M$251),IF(U217=TRUE,ROUNDUP(T217,M$251),ROUND(T217,M$251))))</f>
        <v/>
      </c>
      <c r="W217" s="266" t="str">
        <f t="shared" ref="W217:W230" si="200">IF($N151=FALSE,"",IF(R217=T217,0,1))</f>
        <v/>
      </c>
    </row>
    <row r="218" spans="2:24" ht="15" customHeight="1">
      <c r="B218" s="258">
        <f t="shared" si="187"/>
        <v>2</v>
      </c>
      <c r="C218" s="258" t="str">
        <f t="shared" si="188"/>
        <v/>
      </c>
      <c r="D218" s="255" t="str">
        <f t="shared" si="188"/>
        <v/>
      </c>
      <c r="E218" s="255" t="str">
        <f>IF($N152=FALSE,"",표준압력!U116)</f>
        <v/>
      </c>
      <c r="F218" s="255" t="str">
        <f>IF($N152=FALSE,"",Pressure_1_R2!L5*C$145)</f>
        <v/>
      </c>
      <c r="G218" s="255" t="str">
        <f t="shared" ref="G218:G246" si="201">IF($N152=FALSE,"",ROUND(AVERAGE(T152,T182),M$251))</f>
        <v/>
      </c>
      <c r="H218" s="255" t="str">
        <f t="shared" si="189"/>
        <v/>
      </c>
      <c r="I218" s="255" t="str">
        <f t="shared" ref="I218:I246" si="202">IF($N152=FALSE,"",((Q182-Q152)+(R182-R152)+(S182-S152))/3)</f>
        <v/>
      </c>
      <c r="J218" s="255" t="str">
        <f t="shared" ref="J218:J246" si="203">IF($N152=FALSE,"",MAX(X152,X182))</f>
        <v/>
      </c>
      <c r="K218" s="255" t="str">
        <f t="shared" si="190"/>
        <v/>
      </c>
      <c r="L218" s="255" t="str">
        <f t="shared" si="191"/>
        <v/>
      </c>
      <c r="M218" s="255" t="str">
        <f t="shared" ref="M218:M246" si="204">IF($N152=FALSE,"",MAX(ABS(Q$181-Q$151),ABS(R$181-R$151),ABS(S$181-S$151))/2/SQRT(3))</f>
        <v/>
      </c>
      <c r="N218" s="255" t="str">
        <f t="shared" si="192"/>
        <v/>
      </c>
      <c r="O218" s="255" t="str">
        <f t="shared" si="193"/>
        <v/>
      </c>
      <c r="P218" s="255" t="str">
        <f t="shared" si="194"/>
        <v/>
      </c>
      <c r="Q218" s="255" t="str">
        <f t="shared" si="195"/>
        <v/>
      </c>
      <c r="R218" s="255" t="str">
        <f t="shared" si="196"/>
        <v/>
      </c>
      <c r="S218" s="243" t="str">
        <f>IF($N152=FALSE,"",Pressure_1_R2!G5*C218)</f>
        <v/>
      </c>
      <c r="T218" s="243" t="str">
        <f t="shared" si="197"/>
        <v/>
      </c>
      <c r="U218" s="243" t="str">
        <f t="shared" si="198"/>
        <v/>
      </c>
      <c r="V218" s="243" t="str">
        <f t="shared" si="199"/>
        <v/>
      </c>
      <c r="W218" s="266" t="str">
        <f t="shared" si="200"/>
        <v/>
      </c>
    </row>
    <row r="219" spans="2:24" ht="15" customHeight="1">
      <c r="B219" s="258">
        <f t="shared" si="187"/>
        <v>3</v>
      </c>
      <c r="C219" s="258" t="str">
        <f t="shared" si="188"/>
        <v/>
      </c>
      <c r="D219" s="255" t="str">
        <f t="shared" si="188"/>
        <v/>
      </c>
      <c r="E219" s="255" t="str">
        <f>IF($N153=FALSE,"",표준압력!U117)</f>
        <v/>
      </c>
      <c r="F219" s="255" t="str">
        <f>IF($N153=FALSE,"",Pressure_1_R2!L6*C$145)</f>
        <v/>
      </c>
      <c r="G219" s="255" t="str">
        <f t="shared" si="201"/>
        <v/>
      </c>
      <c r="H219" s="255" t="str">
        <f t="shared" si="189"/>
        <v/>
      </c>
      <c r="I219" s="255" t="str">
        <f t="shared" si="202"/>
        <v/>
      </c>
      <c r="J219" s="255" t="str">
        <f t="shared" si="203"/>
        <v/>
      </c>
      <c r="K219" s="255" t="str">
        <f t="shared" si="190"/>
        <v/>
      </c>
      <c r="L219" s="255" t="str">
        <f t="shared" si="191"/>
        <v/>
      </c>
      <c r="M219" s="255" t="str">
        <f t="shared" si="204"/>
        <v/>
      </c>
      <c r="N219" s="255" t="str">
        <f t="shared" si="192"/>
        <v/>
      </c>
      <c r="O219" s="255" t="str">
        <f t="shared" si="193"/>
        <v/>
      </c>
      <c r="P219" s="255" t="str">
        <f t="shared" si="194"/>
        <v/>
      </c>
      <c r="Q219" s="255" t="str">
        <f t="shared" si="195"/>
        <v/>
      </c>
      <c r="R219" s="255" t="str">
        <f t="shared" si="196"/>
        <v/>
      </c>
      <c r="S219" s="243" t="str">
        <f>IF($N153=FALSE,"",Pressure_1_R2!G6*C219)</f>
        <v/>
      </c>
      <c r="T219" s="243" t="str">
        <f t="shared" si="197"/>
        <v/>
      </c>
      <c r="U219" s="243" t="str">
        <f t="shared" si="198"/>
        <v/>
      </c>
      <c r="V219" s="243" t="str">
        <f t="shared" si="199"/>
        <v/>
      </c>
      <c r="W219" s="266" t="str">
        <f t="shared" si="200"/>
        <v/>
      </c>
    </row>
    <row r="220" spans="2:24" ht="15" customHeight="1">
      <c r="B220" s="258">
        <f t="shared" si="187"/>
        <v>4</v>
      </c>
      <c r="C220" s="258" t="str">
        <f t="shared" si="188"/>
        <v/>
      </c>
      <c r="D220" s="255" t="str">
        <f t="shared" si="188"/>
        <v/>
      </c>
      <c r="E220" s="255" t="str">
        <f>IF($N154=FALSE,"",표준압력!U118)</f>
        <v/>
      </c>
      <c r="F220" s="255" t="str">
        <f>IF($N154=FALSE,"",Pressure_1_R2!L7*C$145)</f>
        <v/>
      </c>
      <c r="G220" s="255" t="str">
        <f t="shared" si="201"/>
        <v/>
      </c>
      <c r="H220" s="255" t="str">
        <f t="shared" si="189"/>
        <v/>
      </c>
      <c r="I220" s="255" t="str">
        <f t="shared" si="202"/>
        <v/>
      </c>
      <c r="J220" s="255" t="str">
        <f t="shared" si="203"/>
        <v/>
      </c>
      <c r="K220" s="255" t="str">
        <f t="shared" si="190"/>
        <v/>
      </c>
      <c r="L220" s="255" t="str">
        <f t="shared" si="191"/>
        <v/>
      </c>
      <c r="M220" s="255" t="str">
        <f t="shared" si="204"/>
        <v/>
      </c>
      <c r="N220" s="255" t="str">
        <f t="shared" si="192"/>
        <v/>
      </c>
      <c r="O220" s="255" t="str">
        <f t="shared" si="193"/>
        <v/>
      </c>
      <c r="P220" s="255" t="str">
        <f t="shared" si="194"/>
        <v/>
      </c>
      <c r="Q220" s="255" t="str">
        <f t="shared" si="195"/>
        <v/>
      </c>
      <c r="R220" s="255" t="str">
        <f t="shared" si="196"/>
        <v/>
      </c>
      <c r="S220" s="243" t="str">
        <f>IF($N154=FALSE,"",Pressure_1_R2!G7*C220)</f>
        <v/>
      </c>
      <c r="T220" s="243" t="str">
        <f t="shared" si="197"/>
        <v/>
      </c>
      <c r="U220" s="243" t="str">
        <f t="shared" si="198"/>
        <v/>
      </c>
      <c r="V220" s="243" t="str">
        <f t="shared" si="199"/>
        <v/>
      </c>
      <c r="W220" s="266" t="str">
        <f t="shared" si="200"/>
        <v/>
      </c>
    </row>
    <row r="221" spans="2:24" ht="15" customHeight="1">
      <c r="B221" s="258">
        <f t="shared" si="187"/>
        <v>5</v>
      </c>
      <c r="C221" s="258" t="str">
        <f t="shared" si="188"/>
        <v/>
      </c>
      <c r="D221" s="255" t="str">
        <f t="shared" si="188"/>
        <v/>
      </c>
      <c r="E221" s="255" t="str">
        <f>IF($N155=FALSE,"",표준압력!U119)</f>
        <v/>
      </c>
      <c r="F221" s="255" t="str">
        <f>IF($N155=FALSE,"",Pressure_1_R2!L8*C$145)</f>
        <v/>
      </c>
      <c r="G221" s="255" t="str">
        <f t="shared" si="201"/>
        <v/>
      </c>
      <c r="H221" s="255" t="str">
        <f t="shared" si="189"/>
        <v/>
      </c>
      <c r="I221" s="255" t="str">
        <f t="shared" si="202"/>
        <v/>
      </c>
      <c r="J221" s="255" t="str">
        <f t="shared" si="203"/>
        <v/>
      </c>
      <c r="K221" s="255" t="str">
        <f t="shared" si="190"/>
        <v/>
      </c>
      <c r="L221" s="255" t="str">
        <f t="shared" si="191"/>
        <v/>
      </c>
      <c r="M221" s="255" t="str">
        <f t="shared" si="204"/>
        <v/>
      </c>
      <c r="N221" s="255" t="str">
        <f t="shared" si="192"/>
        <v/>
      </c>
      <c r="O221" s="255" t="str">
        <f t="shared" si="193"/>
        <v/>
      </c>
      <c r="P221" s="255" t="str">
        <f t="shared" si="194"/>
        <v/>
      </c>
      <c r="Q221" s="255" t="str">
        <f t="shared" si="195"/>
        <v/>
      </c>
      <c r="R221" s="255" t="str">
        <f t="shared" si="196"/>
        <v/>
      </c>
      <c r="S221" s="243" t="str">
        <f>IF($N155=FALSE,"",Pressure_1_R2!G8*C221)</f>
        <v/>
      </c>
      <c r="T221" s="243" t="str">
        <f t="shared" si="197"/>
        <v/>
      </c>
      <c r="U221" s="243" t="str">
        <f t="shared" si="198"/>
        <v/>
      </c>
      <c r="V221" s="243" t="str">
        <f t="shared" si="199"/>
        <v/>
      </c>
      <c r="W221" s="266" t="str">
        <f t="shared" si="200"/>
        <v/>
      </c>
    </row>
    <row r="222" spans="2:24" ht="15" customHeight="1">
      <c r="B222" s="258">
        <f t="shared" si="187"/>
        <v>6</v>
      </c>
      <c r="C222" s="258" t="str">
        <f t="shared" si="188"/>
        <v/>
      </c>
      <c r="D222" s="255" t="str">
        <f t="shared" si="188"/>
        <v/>
      </c>
      <c r="E222" s="255" t="str">
        <f>IF($N156=FALSE,"",표준압력!U120)</f>
        <v/>
      </c>
      <c r="F222" s="255" t="str">
        <f>IF($N156=FALSE,"",Pressure_1_R2!L9*C$145)</f>
        <v/>
      </c>
      <c r="G222" s="255" t="str">
        <f t="shared" si="201"/>
        <v/>
      </c>
      <c r="H222" s="255" t="str">
        <f t="shared" si="189"/>
        <v/>
      </c>
      <c r="I222" s="255" t="str">
        <f t="shared" si="202"/>
        <v/>
      </c>
      <c r="J222" s="255" t="str">
        <f t="shared" si="203"/>
        <v/>
      </c>
      <c r="K222" s="255" t="str">
        <f t="shared" si="190"/>
        <v/>
      </c>
      <c r="L222" s="255" t="str">
        <f t="shared" si="191"/>
        <v/>
      </c>
      <c r="M222" s="255" t="str">
        <f t="shared" si="204"/>
        <v/>
      </c>
      <c r="N222" s="255" t="str">
        <f t="shared" si="192"/>
        <v/>
      </c>
      <c r="O222" s="255" t="str">
        <f t="shared" si="193"/>
        <v/>
      </c>
      <c r="P222" s="255" t="str">
        <f t="shared" si="194"/>
        <v/>
      </c>
      <c r="Q222" s="255" t="str">
        <f t="shared" si="195"/>
        <v/>
      </c>
      <c r="R222" s="255" t="str">
        <f t="shared" si="196"/>
        <v/>
      </c>
      <c r="S222" s="243" t="str">
        <f>IF($N156=FALSE,"",Pressure_1_R2!G9*C222)</f>
        <v/>
      </c>
      <c r="T222" s="243" t="str">
        <f t="shared" si="197"/>
        <v/>
      </c>
      <c r="U222" s="243" t="str">
        <f t="shared" si="198"/>
        <v/>
      </c>
      <c r="V222" s="243" t="str">
        <f t="shared" si="199"/>
        <v/>
      </c>
      <c r="W222" s="266" t="str">
        <f t="shared" si="200"/>
        <v/>
      </c>
    </row>
    <row r="223" spans="2:24" ht="15" customHeight="1">
      <c r="B223" s="258">
        <f t="shared" si="187"/>
        <v>7</v>
      </c>
      <c r="C223" s="258" t="str">
        <f t="shared" si="188"/>
        <v/>
      </c>
      <c r="D223" s="255" t="str">
        <f t="shared" si="188"/>
        <v/>
      </c>
      <c r="E223" s="255" t="str">
        <f>IF($N157=FALSE,"",표준압력!U121)</f>
        <v/>
      </c>
      <c r="F223" s="255" t="str">
        <f>IF($N157=FALSE,"",Pressure_1_R2!L10*C$145)</f>
        <v/>
      </c>
      <c r="G223" s="255" t="str">
        <f t="shared" si="201"/>
        <v/>
      </c>
      <c r="H223" s="255" t="str">
        <f t="shared" si="189"/>
        <v/>
      </c>
      <c r="I223" s="255" t="str">
        <f t="shared" si="202"/>
        <v/>
      </c>
      <c r="J223" s="255" t="str">
        <f t="shared" si="203"/>
        <v/>
      </c>
      <c r="K223" s="255" t="str">
        <f t="shared" si="190"/>
        <v/>
      </c>
      <c r="L223" s="255" t="str">
        <f t="shared" si="191"/>
        <v/>
      </c>
      <c r="M223" s="255" t="str">
        <f t="shared" si="204"/>
        <v/>
      </c>
      <c r="N223" s="255" t="str">
        <f t="shared" si="192"/>
        <v/>
      </c>
      <c r="O223" s="255" t="str">
        <f t="shared" si="193"/>
        <v/>
      </c>
      <c r="P223" s="255" t="str">
        <f t="shared" si="194"/>
        <v/>
      </c>
      <c r="Q223" s="255" t="str">
        <f t="shared" si="195"/>
        <v/>
      </c>
      <c r="R223" s="255" t="str">
        <f t="shared" si="196"/>
        <v/>
      </c>
      <c r="S223" s="243" t="str">
        <f>IF($N157=FALSE,"",Pressure_1_R2!G10*C223)</f>
        <v/>
      </c>
      <c r="T223" s="243" t="str">
        <f t="shared" si="197"/>
        <v/>
      </c>
      <c r="U223" s="243" t="str">
        <f t="shared" si="198"/>
        <v/>
      </c>
      <c r="V223" s="243" t="str">
        <f t="shared" si="199"/>
        <v/>
      </c>
      <c r="W223" s="266" t="str">
        <f t="shared" si="200"/>
        <v/>
      </c>
    </row>
    <row r="224" spans="2:24" ht="15" customHeight="1">
      <c r="B224" s="258">
        <f t="shared" si="187"/>
        <v>8</v>
      </c>
      <c r="C224" s="258" t="str">
        <f t="shared" si="188"/>
        <v/>
      </c>
      <c r="D224" s="255" t="str">
        <f t="shared" si="188"/>
        <v/>
      </c>
      <c r="E224" s="255" t="str">
        <f>IF($N158=FALSE,"",표준압력!U122)</f>
        <v/>
      </c>
      <c r="F224" s="255" t="str">
        <f>IF($N158=FALSE,"",Pressure_1_R2!L11*C$145)</f>
        <v/>
      </c>
      <c r="G224" s="255" t="str">
        <f t="shared" si="201"/>
        <v/>
      </c>
      <c r="H224" s="255" t="str">
        <f t="shared" si="189"/>
        <v/>
      </c>
      <c r="I224" s="255" t="str">
        <f t="shared" si="202"/>
        <v/>
      </c>
      <c r="J224" s="255" t="str">
        <f t="shared" si="203"/>
        <v/>
      </c>
      <c r="K224" s="255" t="str">
        <f t="shared" si="190"/>
        <v/>
      </c>
      <c r="L224" s="255" t="str">
        <f t="shared" si="191"/>
        <v/>
      </c>
      <c r="M224" s="255" t="str">
        <f t="shared" si="204"/>
        <v/>
      </c>
      <c r="N224" s="255" t="str">
        <f t="shared" si="192"/>
        <v/>
      </c>
      <c r="O224" s="255" t="str">
        <f t="shared" si="193"/>
        <v/>
      </c>
      <c r="P224" s="255" t="str">
        <f t="shared" si="194"/>
        <v/>
      </c>
      <c r="Q224" s="255" t="str">
        <f t="shared" si="195"/>
        <v/>
      </c>
      <c r="R224" s="255" t="str">
        <f t="shared" si="196"/>
        <v/>
      </c>
      <c r="S224" s="243" t="str">
        <f>IF($N158=FALSE,"",Pressure_1_R2!G11*C224)</f>
        <v/>
      </c>
      <c r="T224" s="243" t="str">
        <f t="shared" si="197"/>
        <v/>
      </c>
      <c r="U224" s="243" t="str">
        <f t="shared" si="198"/>
        <v/>
      </c>
      <c r="V224" s="243" t="str">
        <f t="shared" si="199"/>
        <v/>
      </c>
      <c r="W224" s="266" t="str">
        <f t="shared" si="200"/>
        <v/>
      </c>
    </row>
    <row r="225" spans="2:23" ht="15" customHeight="1">
      <c r="B225" s="258">
        <f t="shared" si="187"/>
        <v>9</v>
      </c>
      <c r="C225" s="258" t="str">
        <f t="shared" si="188"/>
        <v/>
      </c>
      <c r="D225" s="255" t="str">
        <f t="shared" si="188"/>
        <v/>
      </c>
      <c r="E225" s="255" t="str">
        <f>IF($N159=FALSE,"",표준압력!U123)</f>
        <v/>
      </c>
      <c r="F225" s="255" t="str">
        <f>IF($N159=FALSE,"",Pressure_1_R2!L12*C$145)</f>
        <v/>
      </c>
      <c r="G225" s="255" t="str">
        <f t="shared" si="201"/>
        <v/>
      </c>
      <c r="H225" s="255" t="str">
        <f t="shared" si="189"/>
        <v/>
      </c>
      <c r="I225" s="255" t="str">
        <f t="shared" si="202"/>
        <v/>
      </c>
      <c r="J225" s="255" t="str">
        <f t="shared" si="203"/>
        <v/>
      </c>
      <c r="K225" s="255" t="str">
        <f t="shared" si="190"/>
        <v/>
      </c>
      <c r="L225" s="255" t="str">
        <f t="shared" si="191"/>
        <v/>
      </c>
      <c r="M225" s="255" t="str">
        <f t="shared" si="204"/>
        <v/>
      </c>
      <c r="N225" s="255" t="str">
        <f t="shared" si="192"/>
        <v/>
      </c>
      <c r="O225" s="255" t="str">
        <f t="shared" si="193"/>
        <v/>
      </c>
      <c r="P225" s="255" t="str">
        <f t="shared" si="194"/>
        <v/>
      </c>
      <c r="Q225" s="255" t="str">
        <f t="shared" si="195"/>
        <v/>
      </c>
      <c r="R225" s="255" t="str">
        <f t="shared" si="196"/>
        <v/>
      </c>
      <c r="S225" s="243" t="str">
        <f>IF($N159=FALSE,"",Pressure_1_R2!G12*C225)</f>
        <v/>
      </c>
      <c r="T225" s="243" t="str">
        <f t="shared" si="197"/>
        <v/>
      </c>
      <c r="U225" s="243" t="str">
        <f t="shared" si="198"/>
        <v/>
      </c>
      <c r="V225" s="243" t="str">
        <f t="shared" si="199"/>
        <v/>
      </c>
      <c r="W225" s="266" t="str">
        <f t="shared" si="200"/>
        <v/>
      </c>
    </row>
    <row r="226" spans="2:23" ht="15" customHeight="1">
      <c r="B226" s="258">
        <f t="shared" si="187"/>
        <v>10</v>
      </c>
      <c r="C226" s="258" t="str">
        <f t="shared" si="188"/>
        <v/>
      </c>
      <c r="D226" s="255" t="str">
        <f t="shared" si="188"/>
        <v/>
      </c>
      <c r="E226" s="255" t="str">
        <f>IF($N160=FALSE,"",표준압력!U124)</f>
        <v/>
      </c>
      <c r="F226" s="255" t="str">
        <f>IF($N160=FALSE,"",Pressure_1_R2!L13*C$145)</f>
        <v/>
      </c>
      <c r="G226" s="255" t="str">
        <f t="shared" si="201"/>
        <v/>
      </c>
      <c r="H226" s="255" t="str">
        <f t="shared" si="189"/>
        <v/>
      </c>
      <c r="I226" s="255" t="str">
        <f t="shared" si="202"/>
        <v/>
      </c>
      <c r="J226" s="255" t="str">
        <f t="shared" si="203"/>
        <v/>
      </c>
      <c r="K226" s="255" t="str">
        <f t="shared" si="190"/>
        <v/>
      </c>
      <c r="L226" s="255" t="str">
        <f t="shared" si="191"/>
        <v/>
      </c>
      <c r="M226" s="255" t="str">
        <f t="shared" si="204"/>
        <v/>
      </c>
      <c r="N226" s="255" t="str">
        <f t="shared" si="192"/>
        <v/>
      </c>
      <c r="O226" s="255" t="str">
        <f t="shared" si="193"/>
        <v/>
      </c>
      <c r="P226" s="255" t="str">
        <f t="shared" si="194"/>
        <v/>
      </c>
      <c r="Q226" s="255" t="str">
        <f t="shared" si="195"/>
        <v/>
      </c>
      <c r="R226" s="255" t="str">
        <f t="shared" si="196"/>
        <v/>
      </c>
      <c r="S226" s="243" t="str">
        <f>IF($N160=FALSE,"",Pressure_1_R2!G13*C226)</f>
        <v/>
      </c>
      <c r="T226" s="243" t="str">
        <f t="shared" si="197"/>
        <v/>
      </c>
      <c r="U226" s="243" t="str">
        <f t="shared" si="198"/>
        <v/>
      </c>
      <c r="V226" s="243" t="str">
        <f t="shared" si="199"/>
        <v/>
      </c>
      <c r="W226" s="266" t="str">
        <f t="shared" si="200"/>
        <v/>
      </c>
    </row>
    <row r="227" spans="2:23" ht="15" customHeight="1">
      <c r="B227" s="258">
        <f t="shared" si="187"/>
        <v>11</v>
      </c>
      <c r="C227" s="258" t="str">
        <f t="shared" si="188"/>
        <v/>
      </c>
      <c r="D227" s="255" t="str">
        <f t="shared" si="188"/>
        <v/>
      </c>
      <c r="E227" s="255" t="str">
        <f>IF($N161=FALSE,"",표준압력!U125)</f>
        <v/>
      </c>
      <c r="F227" s="255" t="str">
        <f>IF($N161=FALSE,"",Pressure_1_R2!L14*C$145)</f>
        <v/>
      </c>
      <c r="G227" s="255" t="str">
        <f t="shared" si="201"/>
        <v/>
      </c>
      <c r="H227" s="255" t="str">
        <f t="shared" si="189"/>
        <v/>
      </c>
      <c r="I227" s="255" t="str">
        <f t="shared" si="202"/>
        <v/>
      </c>
      <c r="J227" s="255" t="str">
        <f t="shared" si="203"/>
        <v/>
      </c>
      <c r="K227" s="255" t="str">
        <f t="shared" si="190"/>
        <v/>
      </c>
      <c r="L227" s="255" t="str">
        <f t="shared" si="191"/>
        <v/>
      </c>
      <c r="M227" s="255" t="str">
        <f t="shared" si="204"/>
        <v/>
      </c>
      <c r="N227" s="255" t="str">
        <f t="shared" si="192"/>
        <v/>
      </c>
      <c r="O227" s="255" t="str">
        <f t="shared" si="193"/>
        <v/>
      </c>
      <c r="P227" s="255" t="str">
        <f t="shared" si="194"/>
        <v/>
      </c>
      <c r="Q227" s="255" t="str">
        <f t="shared" si="195"/>
        <v/>
      </c>
      <c r="R227" s="255" t="str">
        <f t="shared" si="196"/>
        <v/>
      </c>
      <c r="S227" s="243" t="str">
        <f>IF($N161=FALSE,"",Pressure_1_R2!G14*C227)</f>
        <v/>
      </c>
      <c r="T227" s="243" t="str">
        <f t="shared" si="197"/>
        <v/>
      </c>
      <c r="U227" s="243" t="str">
        <f t="shared" si="198"/>
        <v/>
      </c>
      <c r="V227" s="243" t="str">
        <f t="shared" si="199"/>
        <v/>
      </c>
      <c r="W227" s="266" t="str">
        <f t="shared" si="200"/>
        <v/>
      </c>
    </row>
    <row r="228" spans="2:23" ht="15" customHeight="1">
      <c r="B228" s="258">
        <f t="shared" si="187"/>
        <v>12</v>
      </c>
      <c r="C228" s="258" t="str">
        <f t="shared" si="188"/>
        <v/>
      </c>
      <c r="D228" s="255" t="str">
        <f t="shared" si="188"/>
        <v/>
      </c>
      <c r="E228" s="255" t="str">
        <f>IF($N162=FALSE,"",표준압력!U126)</f>
        <v/>
      </c>
      <c r="F228" s="255" t="str">
        <f>IF($N162=FALSE,"",Pressure_1_R2!L15*C$145)</f>
        <v/>
      </c>
      <c r="G228" s="255" t="str">
        <f t="shared" si="201"/>
        <v/>
      </c>
      <c r="H228" s="255" t="str">
        <f t="shared" si="189"/>
        <v/>
      </c>
      <c r="I228" s="255" t="str">
        <f t="shared" si="202"/>
        <v/>
      </c>
      <c r="J228" s="255" t="str">
        <f t="shared" si="203"/>
        <v/>
      </c>
      <c r="K228" s="255" t="str">
        <f t="shared" si="190"/>
        <v/>
      </c>
      <c r="L228" s="255" t="str">
        <f t="shared" si="191"/>
        <v/>
      </c>
      <c r="M228" s="255" t="str">
        <f t="shared" si="204"/>
        <v/>
      </c>
      <c r="N228" s="255" t="str">
        <f t="shared" si="192"/>
        <v/>
      </c>
      <c r="O228" s="255" t="str">
        <f t="shared" si="193"/>
        <v/>
      </c>
      <c r="P228" s="255" t="str">
        <f t="shared" si="194"/>
        <v/>
      </c>
      <c r="Q228" s="255" t="str">
        <f t="shared" si="195"/>
        <v/>
      </c>
      <c r="R228" s="255" t="str">
        <f t="shared" si="196"/>
        <v/>
      </c>
      <c r="S228" s="243" t="str">
        <f>IF($N162=FALSE,"",Pressure_1_R2!G15*C228)</f>
        <v/>
      </c>
      <c r="T228" s="243" t="str">
        <f t="shared" si="197"/>
        <v/>
      </c>
      <c r="U228" s="243" t="str">
        <f t="shared" si="198"/>
        <v/>
      </c>
      <c r="V228" s="243" t="str">
        <f t="shared" si="199"/>
        <v/>
      </c>
      <c r="W228" s="266" t="str">
        <f t="shared" si="200"/>
        <v/>
      </c>
    </row>
    <row r="229" spans="2:23" ht="15" customHeight="1">
      <c r="B229" s="258">
        <f t="shared" si="187"/>
        <v>13</v>
      </c>
      <c r="C229" s="258" t="str">
        <f t="shared" si="188"/>
        <v/>
      </c>
      <c r="D229" s="255" t="str">
        <f t="shared" si="188"/>
        <v/>
      </c>
      <c r="E229" s="255" t="str">
        <f>IF($N163=FALSE,"",표준압력!U127)</f>
        <v/>
      </c>
      <c r="F229" s="255" t="str">
        <f>IF($N163=FALSE,"",Pressure_1_R2!L16*C$145)</f>
        <v/>
      </c>
      <c r="G229" s="255" t="str">
        <f t="shared" si="201"/>
        <v/>
      </c>
      <c r="H229" s="255" t="str">
        <f t="shared" si="189"/>
        <v/>
      </c>
      <c r="I229" s="255" t="str">
        <f t="shared" si="202"/>
        <v/>
      </c>
      <c r="J229" s="255" t="str">
        <f t="shared" si="203"/>
        <v/>
      </c>
      <c r="K229" s="255" t="str">
        <f t="shared" si="190"/>
        <v/>
      </c>
      <c r="L229" s="255" t="str">
        <f t="shared" si="191"/>
        <v/>
      </c>
      <c r="M229" s="255" t="str">
        <f t="shared" si="204"/>
        <v/>
      </c>
      <c r="N229" s="255" t="str">
        <f t="shared" si="192"/>
        <v/>
      </c>
      <c r="O229" s="255" t="str">
        <f t="shared" si="193"/>
        <v/>
      </c>
      <c r="P229" s="255" t="str">
        <f t="shared" si="194"/>
        <v/>
      </c>
      <c r="Q229" s="255" t="str">
        <f t="shared" si="195"/>
        <v/>
      </c>
      <c r="R229" s="255" t="str">
        <f t="shared" si="196"/>
        <v/>
      </c>
      <c r="S229" s="243" t="str">
        <f>IF($N163=FALSE,"",Pressure_1_R2!G16*C229)</f>
        <v/>
      </c>
      <c r="T229" s="243" t="str">
        <f t="shared" si="197"/>
        <v/>
      </c>
      <c r="U229" s="243" t="str">
        <f t="shared" si="198"/>
        <v/>
      </c>
      <c r="V229" s="243" t="str">
        <f t="shared" si="199"/>
        <v/>
      </c>
      <c r="W229" s="266" t="str">
        <f t="shared" si="200"/>
        <v/>
      </c>
    </row>
    <row r="230" spans="2:23" ht="15" customHeight="1">
      <c r="B230" s="258">
        <f t="shared" si="187"/>
        <v>14</v>
      </c>
      <c r="C230" s="258" t="str">
        <f t="shared" si="188"/>
        <v/>
      </c>
      <c r="D230" s="255" t="str">
        <f t="shared" si="188"/>
        <v/>
      </c>
      <c r="E230" s="255" t="str">
        <f>IF($N164=FALSE,"",표준압력!U128)</f>
        <v/>
      </c>
      <c r="F230" s="255" t="str">
        <f>IF($N164=FALSE,"",Pressure_1_R2!L17*C$145)</f>
        <v/>
      </c>
      <c r="G230" s="255" t="str">
        <f t="shared" si="201"/>
        <v/>
      </c>
      <c r="H230" s="255" t="str">
        <f t="shared" si="189"/>
        <v/>
      </c>
      <c r="I230" s="255" t="str">
        <f t="shared" si="202"/>
        <v/>
      </c>
      <c r="J230" s="255" t="str">
        <f t="shared" si="203"/>
        <v/>
      </c>
      <c r="K230" s="255" t="str">
        <f t="shared" si="190"/>
        <v/>
      </c>
      <c r="L230" s="255" t="str">
        <f t="shared" si="191"/>
        <v/>
      </c>
      <c r="M230" s="255" t="str">
        <f t="shared" si="204"/>
        <v/>
      </c>
      <c r="N230" s="255" t="str">
        <f t="shared" si="192"/>
        <v/>
      </c>
      <c r="O230" s="255" t="str">
        <f t="shared" si="193"/>
        <v/>
      </c>
      <c r="P230" s="255" t="str">
        <f t="shared" si="194"/>
        <v/>
      </c>
      <c r="Q230" s="255" t="str">
        <f t="shared" si="195"/>
        <v/>
      </c>
      <c r="R230" s="255" t="str">
        <f t="shared" si="196"/>
        <v/>
      </c>
      <c r="S230" s="243" t="str">
        <f>IF($N164=FALSE,"",Pressure_1_R2!G17*C230)</f>
        <v/>
      </c>
      <c r="T230" s="243" t="str">
        <f t="shared" si="197"/>
        <v/>
      </c>
      <c r="U230" s="243" t="str">
        <f t="shared" si="198"/>
        <v/>
      </c>
      <c r="V230" s="243" t="str">
        <f t="shared" si="199"/>
        <v/>
      </c>
      <c r="W230" s="266" t="str">
        <f t="shared" si="200"/>
        <v/>
      </c>
    </row>
    <row r="231" spans="2:23" ht="15" customHeight="1">
      <c r="B231" s="258">
        <f t="shared" ref="B231:B246" si="205">C165</f>
        <v>15</v>
      </c>
      <c r="C231" s="258" t="str">
        <f t="shared" ref="C231:D231" si="206">IF($N165=FALSE,"",D165)</f>
        <v/>
      </c>
      <c r="D231" s="255" t="str">
        <f t="shared" si="206"/>
        <v/>
      </c>
      <c r="E231" s="255" t="str">
        <f>IF($N165=FALSE,"",표준압력!U129)</f>
        <v/>
      </c>
      <c r="F231" s="255" t="str">
        <f>IF($N165=FALSE,"",Pressure_1_R2!L18*C$145)</f>
        <v/>
      </c>
      <c r="G231" s="255" t="str">
        <f t="shared" si="201"/>
        <v/>
      </c>
      <c r="H231" s="255" t="str">
        <f t="shared" ref="H231:H246" si="207">IF($N165=FALSE,"",ROUND(D231,M$251)-G231)</f>
        <v/>
      </c>
      <c r="I231" s="255" t="str">
        <f t="shared" si="202"/>
        <v/>
      </c>
      <c r="J231" s="255" t="str">
        <f t="shared" si="203"/>
        <v/>
      </c>
      <c r="K231" s="255" t="str">
        <f t="shared" ref="K231:K246" si="208">IF($N165=FALSE,"",E231/2)</f>
        <v/>
      </c>
      <c r="L231" s="255" t="str">
        <f t="shared" ref="L231:L246" si="209">IF($N165=FALSE,"",F231/2/SQRT(3))</f>
        <v/>
      </c>
      <c r="M231" s="255" t="str">
        <f t="shared" si="204"/>
        <v/>
      </c>
      <c r="N231" s="255" t="str">
        <f t="shared" ref="N231:N246" si="210">IF($N165=FALSE,"",IF(J231=0,MAX(J$217:J$246),J231)/2/SQRT(3))</f>
        <v/>
      </c>
      <c r="O231" s="255" t="str">
        <f t="shared" ref="O231:O246" si="211">IF($N165=FALSE,"",I231/2/SQRT(3))</f>
        <v/>
      </c>
      <c r="P231" s="255" t="str">
        <f t="shared" ref="P231:P246" si="212">IF($N165=FALSE,"",SQRT(SUMSQ(L231:O231)))</f>
        <v/>
      </c>
      <c r="Q231" s="255" t="str">
        <f t="shared" ref="Q231:Q246" si="213">IF($N165=FALSE,"",SQRT(SUMSQ(K231,P231)))</f>
        <v/>
      </c>
      <c r="R231" s="255" t="str">
        <f t="shared" ref="R231:R246" si="214">IF($N165=FALSE,"",Q231*2)</f>
        <v/>
      </c>
      <c r="S231" s="243" t="str">
        <f>IF($N165=FALSE,"",Pressure_1_R2!G18*C231)</f>
        <v/>
      </c>
      <c r="T231" s="243" t="str">
        <f t="shared" ref="T231:T246" si="215">IF($N165=FALSE,"",MAX(R231:S231))</f>
        <v/>
      </c>
      <c r="U231" s="243" t="str">
        <f t="shared" ref="U231:U246" si="216">IF($N165=FALSE,"",IF(((T231-ROUND(T231,M$251))/T231*100)&gt;=5,TRUE,FALSE))</f>
        <v/>
      </c>
      <c r="V231" s="243" t="str">
        <f t="shared" ref="V231:V246" si="217">IF($N165=FALSE,"",IF(ROUND(T231,M$251)=0,ROUNDUP(T231,M$251),IF(U231=TRUE,ROUNDUP(T231,M$251),ROUND(T231,M$251))))</f>
        <v/>
      </c>
      <c r="W231" s="266" t="str">
        <f t="shared" ref="W231:W246" si="218">IF($N165=FALSE,"",IF(R231=T231,0,1))</f>
        <v/>
      </c>
    </row>
    <row r="232" spans="2:23" ht="15" customHeight="1">
      <c r="B232" s="258">
        <f t="shared" si="205"/>
        <v>16</v>
      </c>
      <c r="C232" s="258" t="str">
        <f t="shared" ref="C232:D232" si="219">IF($N166=FALSE,"",D166)</f>
        <v/>
      </c>
      <c r="D232" s="255" t="str">
        <f t="shared" si="219"/>
        <v/>
      </c>
      <c r="E232" s="255" t="str">
        <f>IF($N166=FALSE,"",표준압력!U130)</f>
        <v/>
      </c>
      <c r="F232" s="255" t="str">
        <f>IF($N166=FALSE,"",Pressure_1_R2!L19*C$145)</f>
        <v/>
      </c>
      <c r="G232" s="255" t="str">
        <f t="shared" si="201"/>
        <v/>
      </c>
      <c r="H232" s="255" t="str">
        <f t="shared" si="207"/>
        <v/>
      </c>
      <c r="I232" s="255" t="str">
        <f t="shared" si="202"/>
        <v/>
      </c>
      <c r="J232" s="255" t="str">
        <f t="shared" si="203"/>
        <v/>
      </c>
      <c r="K232" s="255" t="str">
        <f t="shared" si="208"/>
        <v/>
      </c>
      <c r="L232" s="255" t="str">
        <f t="shared" si="209"/>
        <v/>
      </c>
      <c r="M232" s="255" t="str">
        <f t="shared" si="204"/>
        <v/>
      </c>
      <c r="N232" s="255" t="str">
        <f t="shared" si="210"/>
        <v/>
      </c>
      <c r="O232" s="255" t="str">
        <f t="shared" si="211"/>
        <v/>
      </c>
      <c r="P232" s="255" t="str">
        <f t="shared" si="212"/>
        <v/>
      </c>
      <c r="Q232" s="255" t="str">
        <f t="shared" si="213"/>
        <v/>
      </c>
      <c r="R232" s="255" t="str">
        <f t="shared" si="214"/>
        <v/>
      </c>
      <c r="S232" s="243" t="str">
        <f>IF($N166=FALSE,"",Pressure_1_R2!G19*C232)</f>
        <v/>
      </c>
      <c r="T232" s="243" t="str">
        <f t="shared" si="215"/>
        <v/>
      </c>
      <c r="U232" s="243" t="str">
        <f t="shared" si="216"/>
        <v/>
      </c>
      <c r="V232" s="243" t="str">
        <f t="shared" si="217"/>
        <v/>
      </c>
      <c r="W232" s="266" t="str">
        <f t="shared" si="218"/>
        <v/>
      </c>
    </row>
    <row r="233" spans="2:23" ht="15" customHeight="1">
      <c r="B233" s="258">
        <f t="shared" si="205"/>
        <v>17</v>
      </c>
      <c r="C233" s="258" t="str">
        <f t="shared" ref="C233:D233" si="220">IF($N167=FALSE,"",D167)</f>
        <v/>
      </c>
      <c r="D233" s="255" t="str">
        <f t="shared" si="220"/>
        <v/>
      </c>
      <c r="E233" s="255" t="str">
        <f>IF($N167=FALSE,"",표준압력!U131)</f>
        <v/>
      </c>
      <c r="F233" s="255" t="str">
        <f>IF($N167=FALSE,"",Pressure_1_R2!L20*C$145)</f>
        <v/>
      </c>
      <c r="G233" s="255" t="str">
        <f t="shared" si="201"/>
        <v/>
      </c>
      <c r="H233" s="255" t="str">
        <f t="shared" si="207"/>
        <v/>
      </c>
      <c r="I233" s="255" t="str">
        <f t="shared" si="202"/>
        <v/>
      </c>
      <c r="J233" s="255" t="str">
        <f t="shared" si="203"/>
        <v/>
      </c>
      <c r="K233" s="255" t="str">
        <f t="shared" si="208"/>
        <v/>
      </c>
      <c r="L233" s="255" t="str">
        <f t="shared" si="209"/>
        <v/>
      </c>
      <c r="M233" s="255" t="str">
        <f t="shared" si="204"/>
        <v/>
      </c>
      <c r="N233" s="255" t="str">
        <f t="shared" si="210"/>
        <v/>
      </c>
      <c r="O233" s="255" t="str">
        <f t="shared" si="211"/>
        <v/>
      </c>
      <c r="P233" s="255" t="str">
        <f t="shared" si="212"/>
        <v/>
      </c>
      <c r="Q233" s="255" t="str">
        <f t="shared" si="213"/>
        <v/>
      </c>
      <c r="R233" s="255" t="str">
        <f t="shared" si="214"/>
        <v/>
      </c>
      <c r="S233" s="243" t="str">
        <f>IF($N167=FALSE,"",Pressure_1_R2!G20*C233)</f>
        <v/>
      </c>
      <c r="T233" s="243" t="str">
        <f t="shared" si="215"/>
        <v/>
      </c>
      <c r="U233" s="243" t="str">
        <f t="shared" si="216"/>
        <v/>
      </c>
      <c r="V233" s="243" t="str">
        <f t="shared" si="217"/>
        <v/>
      </c>
      <c r="W233" s="266" t="str">
        <f t="shared" si="218"/>
        <v/>
      </c>
    </row>
    <row r="234" spans="2:23" ht="15" customHeight="1">
      <c r="B234" s="258">
        <f t="shared" si="205"/>
        <v>18</v>
      </c>
      <c r="C234" s="258" t="str">
        <f t="shared" ref="C234:D234" si="221">IF($N168=FALSE,"",D168)</f>
        <v/>
      </c>
      <c r="D234" s="255" t="str">
        <f t="shared" si="221"/>
        <v/>
      </c>
      <c r="E234" s="255" t="str">
        <f>IF($N168=FALSE,"",표준압력!U132)</f>
        <v/>
      </c>
      <c r="F234" s="255" t="str">
        <f>IF($N168=FALSE,"",Pressure_1_R2!L21*C$145)</f>
        <v/>
      </c>
      <c r="G234" s="255" t="str">
        <f t="shared" si="201"/>
        <v/>
      </c>
      <c r="H234" s="255" t="str">
        <f t="shared" si="207"/>
        <v/>
      </c>
      <c r="I234" s="255" t="str">
        <f t="shared" si="202"/>
        <v/>
      </c>
      <c r="J234" s="255" t="str">
        <f t="shared" si="203"/>
        <v/>
      </c>
      <c r="K234" s="255" t="str">
        <f t="shared" si="208"/>
        <v/>
      </c>
      <c r="L234" s="255" t="str">
        <f t="shared" si="209"/>
        <v/>
      </c>
      <c r="M234" s="255" t="str">
        <f t="shared" si="204"/>
        <v/>
      </c>
      <c r="N234" s="255" t="str">
        <f t="shared" si="210"/>
        <v/>
      </c>
      <c r="O234" s="255" t="str">
        <f t="shared" si="211"/>
        <v/>
      </c>
      <c r="P234" s="255" t="str">
        <f t="shared" si="212"/>
        <v/>
      </c>
      <c r="Q234" s="255" t="str">
        <f t="shared" si="213"/>
        <v/>
      </c>
      <c r="R234" s="255" t="str">
        <f t="shared" si="214"/>
        <v/>
      </c>
      <c r="S234" s="243" t="str">
        <f>IF($N168=FALSE,"",Pressure_1_R2!G21*C234)</f>
        <v/>
      </c>
      <c r="T234" s="243" t="str">
        <f t="shared" si="215"/>
        <v/>
      </c>
      <c r="U234" s="243" t="str">
        <f t="shared" si="216"/>
        <v/>
      </c>
      <c r="V234" s="243" t="str">
        <f t="shared" si="217"/>
        <v/>
      </c>
      <c r="W234" s="266" t="str">
        <f t="shared" si="218"/>
        <v/>
      </c>
    </row>
    <row r="235" spans="2:23" ht="15" customHeight="1">
      <c r="B235" s="258">
        <f t="shared" si="205"/>
        <v>19</v>
      </c>
      <c r="C235" s="258" t="str">
        <f t="shared" ref="C235:D235" si="222">IF($N169=FALSE,"",D169)</f>
        <v/>
      </c>
      <c r="D235" s="255" t="str">
        <f t="shared" si="222"/>
        <v/>
      </c>
      <c r="E235" s="255" t="str">
        <f>IF($N169=FALSE,"",표준압력!U133)</f>
        <v/>
      </c>
      <c r="F235" s="255" t="str">
        <f>IF($N169=FALSE,"",Pressure_1_R2!L22*C$145)</f>
        <v/>
      </c>
      <c r="G235" s="255" t="str">
        <f t="shared" si="201"/>
        <v/>
      </c>
      <c r="H235" s="255" t="str">
        <f t="shared" si="207"/>
        <v/>
      </c>
      <c r="I235" s="255" t="str">
        <f t="shared" si="202"/>
        <v/>
      </c>
      <c r="J235" s="255" t="str">
        <f t="shared" si="203"/>
        <v/>
      </c>
      <c r="K235" s="255" t="str">
        <f t="shared" si="208"/>
        <v/>
      </c>
      <c r="L235" s="255" t="str">
        <f t="shared" si="209"/>
        <v/>
      </c>
      <c r="M235" s="255" t="str">
        <f t="shared" si="204"/>
        <v/>
      </c>
      <c r="N235" s="255" t="str">
        <f t="shared" si="210"/>
        <v/>
      </c>
      <c r="O235" s="255" t="str">
        <f t="shared" si="211"/>
        <v/>
      </c>
      <c r="P235" s="255" t="str">
        <f t="shared" si="212"/>
        <v/>
      </c>
      <c r="Q235" s="255" t="str">
        <f t="shared" si="213"/>
        <v/>
      </c>
      <c r="R235" s="255" t="str">
        <f t="shared" si="214"/>
        <v/>
      </c>
      <c r="S235" s="243" t="str">
        <f>IF($N169=FALSE,"",Pressure_1_R2!G22*C235)</f>
        <v/>
      </c>
      <c r="T235" s="243" t="str">
        <f t="shared" si="215"/>
        <v/>
      </c>
      <c r="U235" s="243" t="str">
        <f t="shared" si="216"/>
        <v/>
      </c>
      <c r="V235" s="243" t="str">
        <f t="shared" si="217"/>
        <v/>
      </c>
      <c r="W235" s="266" t="str">
        <f t="shared" si="218"/>
        <v/>
      </c>
    </row>
    <row r="236" spans="2:23" ht="15" customHeight="1">
      <c r="B236" s="258">
        <f t="shared" si="205"/>
        <v>20</v>
      </c>
      <c r="C236" s="258" t="str">
        <f t="shared" ref="C236:D236" si="223">IF($N170=FALSE,"",D170)</f>
        <v/>
      </c>
      <c r="D236" s="255" t="str">
        <f t="shared" si="223"/>
        <v/>
      </c>
      <c r="E236" s="255" t="str">
        <f>IF($N170=FALSE,"",표준압력!U134)</f>
        <v/>
      </c>
      <c r="F236" s="255" t="str">
        <f>IF($N170=FALSE,"",Pressure_1_R2!L23*C$145)</f>
        <v/>
      </c>
      <c r="G236" s="255" t="str">
        <f t="shared" si="201"/>
        <v/>
      </c>
      <c r="H236" s="255" t="str">
        <f t="shared" si="207"/>
        <v/>
      </c>
      <c r="I236" s="255" t="str">
        <f t="shared" si="202"/>
        <v/>
      </c>
      <c r="J236" s="255" t="str">
        <f t="shared" si="203"/>
        <v/>
      </c>
      <c r="K236" s="255" t="str">
        <f t="shared" si="208"/>
        <v/>
      </c>
      <c r="L236" s="255" t="str">
        <f t="shared" si="209"/>
        <v/>
      </c>
      <c r="M236" s="255" t="str">
        <f t="shared" si="204"/>
        <v/>
      </c>
      <c r="N236" s="255" t="str">
        <f t="shared" si="210"/>
        <v/>
      </c>
      <c r="O236" s="255" t="str">
        <f t="shared" si="211"/>
        <v/>
      </c>
      <c r="P236" s="255" t="str">
        <f t="shared" si="212"/>
        <v/>
      </c>
      <c r="Q236" s="255" t="str">
        <f t="shared" si="213"/>
        <v/>
      </c>
      <c r="R236" s="255" t="str">
        <f t="shared" si="214"/>
        <v/>
      </c>
      <c r="S236" s="243" t="str">
        <f>IF($N170=FALSE,"",Pressure_1_R2!G23*C236)</f>
        <v/>
      </c>
      <c r="T236" s="243" t="str">
        <f t="shared" si="215"/>
        <v/>
      </c>
      <c r="U236" s="243" t="str">
        <f t="shared" si="216"/>
        <v/>
      </c>
      <c r="V236" s="243" t="str">
        <f t="shared" si="217"/>
        <v/>
      </c>
      <c r="W236" s="266" t="str">
        <f t="shared" si="218"/>
        <v/>
      </c>
    </row>
    <row r="237" spans="2:23" ht="15" customHeight="1">
      <c r="B237" s="258">
        <f t="shared" si="205"/>
        <v>21</v>
      </c>
      <c r="C237" s="258" t="str">
        <f t="shared" ref="C237:D237" si="224">IF($N171=FALSE,"",D171)</f>
        <v/>
      </c>
      <c r="D237" s="255" t="str">
        <f t="shared" si="224"/>
        <v/>
      </c>
      <c r="E237" s="255" t="str">
        <f>IF($N171=FALSE,"",표준압력!U135)</f>
        <v/>
      </c>
      <c r="F237" s="255" t="str">
        <f>IF($N171=FALSE,"",Pressure_1_R2!L24*C$145)</f>
        <v/>
      </c>
      <c r="G237" s="255" t="str">
        <f t="shared" si="201"/>
        <v/>
      </c>
      <c r="H237" s="255" t="str">
        <f t="shared" si="207"/>
        <v/>
      </c>
      <c r="I237" s="255" t="str">
        <f t="shared" si="202"/>
        <v/>
      </c>
      <c r="J237" s="255" t="str">
        <f t="shared" si="203"/>
        <v/>
      </c>
      <c r="K237" s="255" t="str">
        <f t="shared" si="208"/>
        <v/>
      </c>
      <c r="L237" s="255" t="str">
        <f t="shared" si="209"/>
        <v/>
      </c>
      <c r="M237" s="255" t="str">
        <f t="shared" si="204"/>
        <v/>
      </c>
      <c r="N237" s="255" t="str">
        <f t="shared" si="210"/>
        <v/>
      </c>
      <c r="O237" s="255" t="str">
        <f t="shared" si="211"/>
        <v/>
      </c>
      <c r="P237" s="255" t="str">
        <f t="shared" si="212"/>
        <v/>
      </c>
      <c r="Q237" s="255" t="str">
        <f t="shared" si="213"/>
        <v/>
      </c>
      <c r="R237" s="255" t="str">
        <f t="shared" si="214"/>
        <v/>
      </c>
      <c r="S237" s="243" t="str">
        <f>IF($N171=FALSE,"",Pressure_1_R2!G24*C237)</f>
        <v/>
      </c>
      <c r="T237" s="243" t="str">
        <f t="shared" si="215"/>
        <v/>
      </c>
      <c r="U237" s="243" t="str">
        <f t="shared" si="216"/>
        <v/>
      </c>
      <c r="V237" s="243" t="str">
        <f t="shared" si="217"/>
        <v/>
      </c>
      <c r="W237" s="266" t="str">
        <f t="shared" si="218"/>
        <v/>
      </c>
    </row>
    <row r="238" spans="2:23" ht="15" customHeight="1">
      <c r="B238" s="258">
        <f t="shared" si="205"/>
        <v>22</v>
      </c>
      <c r="C238" s="258" t="str">
        <f t="shared" ref="C238:D238" si="225">IF($N172=FALSE,"",D172)</f>
        <v/>
      </c>
      <c r="D238" s="255" t="str">
        <f t="shared" si="225"/>
        <v/>
      </c>
      <c r="E238" s="255" t="str">
        <f>IF($N172=FALSE,"",표준압력!U136)</f>
        <v/>
      </c>
      <c r="F238" s="255" t="str">
        <f>IF($N172=FALSE,"",Pressure_1_R2!L25*C$145)</f>
        <v/>
      </c>
      <c r="G238" s="255" t="str">
        <f t="shared" si="201"/>
        <v/>
      </c>
      <c r="H238" s="255" t="str">
        <f t="shared" si="207"/>
        <v/>
      </c>
      <c r="I238" s="255" t="str">
        <f t="shared" si="202"/>
        <v/>
      </c>
      <c r="J238" s="255" t="str">
        <f t="shared" si="203"/>
        <v/>
      </c>
      <c r="K238" s="255" t="str">
        <f t="shared" si="208"/>
        <v/>
      </c>
      <c r="L238" s="255" t="str">
        <f t="shared" si="209"/>
        <v/>
      </c>
      <c r="M238" s="255" t="str">
        <f t="shared" si="204"/>
        <v/>
      </c>
      <c r="N238" s="255" t="str">
        <f t="shared" si="210"/>
        <v/>
      </c>
      <c r="O238" s="255" t="str">
        <f t="shared" si="211"/>
        <v/>
      </c>
      <c r="P238" s="255" t="str">
        <f t="shared" si="212"/>
        <v/>
      </c>
      <c r="Q238" s="255" t="str">
        <f t="shared" si="213"/>
        <v/>
      </c>
      <c r="R238" s="255" t="str">
        <f t="shared" si="214"/>
        <v/>
      </c>
      <c r="S238" s="243" t="str">
        <f>IF($N172=FALSE,"",Pressure_1_R2!G25*C238)</f>
        <v/>
      </c>
      <c r="T238" s="243" t="str">
        <f t="shared" si="215"/>
        <v/>
      </c>
      <c r="U238" s="243" t="str">
        <f t="shared" si="216"/>
        <v/>
      </c>
      <c r="V238" s="243" t="str">
        <f t="shared" si="217"/>
        <v/>
      </c>
      <c r="W238" s="266" t="str">
        <f t="shared" si="218"/>
        <v/>
      </c>
    </row>
    <row r="239" spans="2:23" ht="15" customHeight="1">
      <c r="B239" s="258">
        <f t="shared" si="205"/>
        <v>23</v>
      </c>
      <c r="C239" s="258" t="str">
        <f t="shared" ref="C239:D239" si="226">IF($N173=FALSE,"",D173)</f>
        <v/>
      </c>
      <c r="D239" s="255" t="str">
        <f t="shared" si="226"/>
        <v/>
      </c>
      <c r="E239" s="255" t="str">
        <f>IF($N173=FALSE,"",표준압력!U137)</f>
        <v/>
      </c>
      <c r="F239" s="255" t="str">
        <f>IF($N173=FALSE,"",Pressure_1_R2!L26*C$145)</f>
        <v/>
      </c>
      <c r="G239" s="255" t="str">
        <f t="shared" si="201"/>
        <v/>
      </c>
      <c r="H239" s="255" t="str">
        <f t="shared" si="207"/>
        <v/>
      </c>
      <c r="I239" s="255" t="str">
        <f t="shared" si="202"/>
        <v/>
      </c>
      <c r="J239" s="255" t="str">
        <f t="shared" si="203"/>
        <v/>
      </c>
      <c r="K239" s="255" t="str">
        <f t="shared" si="208"/>
        <v/>
      </c>
      <c r="L239" s="255" t="str">
        <f t="shared" si="209"/>
        <v/>
      </c>
      <c r="M239" s="255" t="str">
        <f t="shared" si="204"/>
        <v/>
      </c>
      <c r="N239" s="255" t="str">
        <f t="shared" si="210"/>
        <v/>
      </c>
      <c r="O239" s="255" t="str">
        <f t="shared" si="211"/>
        <v/>
      </c>
      <c r="P239" s="255" t="str">
        <f t="shared" si="212"/>
        <v/>
      </c>
      <c r="Q239" s="255" t="str">
        <f t="shared" si="213"/>
        <v/>
      </c>
      <c r="R239" s="255" t="str">
        <f t="shared" si="214"/>
        <v/>
      </c>
      <c r="S239" s="243" t="str">
        <f>IF($N173=FALSE,"",Pressure_1_R2!G26*C239)</f>
        <v/>
      </c>
      <c r="T239" s="243" t="str">
        <f t="shared" si="215"/>
        <v/>
      </c>
      <c r="U239" s="243" t="str">
        <f t="shared" si="216"/>
        <v/>
      </c>
      <c r="V239" s="243" t="str">
        <f t="shared" si="217"/>
        <v/>
      </c>
      <c r="W239" s="266" t="str">
        <f t="shared" si="218"/>
        <v/>
      </c>
    </row>
    <row r="240" spans="2:23" ht="15" customHeight="1">
      <c r="B240" s="258">
        <f t="shared" si="205"/>
        <v>24</v>
      </c>
      <c r="C240" s="258" t="str">
        <f t="shared" ref="C240:D240" si="227">IF($N174=FALSE,"",D174)</f>
        <v/>
      </c>
      <c r="D240" s="255" t="str">
        <f t="shared" si="227"/>
        <v/>
      </c>
      <c r="E240" s="255" t="str">
        <f>IF($N174=FALSE,"",표준압력!U138)</f>
        <v/>
      </c>
      <c r="F240" s="255" t="str">
        <f>IF($N174=FALSE,"",Pressure_1_R2!L27*C$145)</f>
        <v/>
      </c>
      <c r="G240" s="255" t="str">
        <f t="shared" si="201"/>
        <v/>
      </c>
      <c r="H240" s="255" t="str">
        <f t="shared" si="207"/>
        <v/>
      </c>
      <c r="I240" s="255" t="str">
        <f t="shared" si="202"/>
        <v/>
      </c>
      <c r="J240" s="255" t="str">
        <f t="shared" si="203"/>
        <v/>
      </c>
      <c r="K240" s="255" t="str">
        <f t="shared" si="208"/>
        <v/>
      </c>
      <c r="L240" s="255" t="str">
        <f t="shared" si="209"/>
        <v/>
      </c>
      <c r="M240" s="255" t="str">
        <f t="shared" si="204"/>
        <v/>
      </c>
      <c r="N240" s="255" t="str">
        <f t="shared" si="210"/>
        <v/>
      </c>
      <c r="O240" s="255" t="str">
        <f t="shared" si="211"/>
        <v/>
      </c>
      <c r="P240" s="255" t="str">
        <f t="shared" si="212"/>
        <v/>
      </c>
      <c r="Q240" s="255" t="str">
        <f t="shared" si="213"/>
        <v/>
      </c>
      <c r="R240" s="255" t="str">
        <f t="shared" si="214"/>
        <v/>
      </c>
      <c r="S240" s="243" t="str">
        <f>IF($N174=FALSE,"",Pressure_1_R2!G27*C240)</f>
        <v/>
      </c>
      <c r="T240" s="243" t="str">
        <f t="shared" si="215"/>
        <v/>
      </c>
      <c r="U240" s="243" t="str">
        <f t="shared" si="216"/>
        <v/>
      </c>
      <c r="V240" s="243" t="str">
        <f t="shared" si="217"/>
        <v/>
      </c>
      <c r="W240" s="266" t="str">
        <f t="shared" si="218"/>
        <v/>
      </c>
    </row>
    <row r="241" spans="2:24" ht="15" customHeight="1">
      <c r="B241" s="258">
        <f t="shared" si="205"/>
        <v>25</v>
      </c>
      <c r="C241" s="258" t="str">
        <f t="shared" ref="C241:D241" si="228">IF($N175=FALSE,"",D175)</f>
        <v/>
      </c>
      <c r="D241" s="255" t="str">
        <f t="shared" si="228"/>
        <v/>
      </c>
      <c r="E241" s="255" t="str">
        <f>IF($N175=FALSE,"",표준압력!U139)</f>
        <v/>
      </c>
      <c r="F241" s="255" t="str">
        <f>IF($N175=FALSE,"",Pressure_1_R2!L28*C$145)</f>
        <v/>
      </c>
      <c r="G241" s="255" t="str">
        <f t="shared" si="201"/>
        <v/>
      </c>
      <c r="H241" s="255" t="str">
        <f t="shared" si="207"/>
        <v/>
      </c>
      <c r="I241" s="255" t="str">
        <f t="shared" si="202"/>
        <v/>
      </c>
      <c r="J241" s="255" t="str">
        <f t="shared" si="203"/>
        <v/>
      </c>
      <c r="K241" s="255" t="str">
        <f t="shared" si="208"/>
        <v/>
      </c>
      <c r="L241" s="255" t="str">
        <f t="shared" si="209"/>
        <v/>
      </c>
      <c r="M241" s="255" t="str">
        <f t="shared" si="204"/>
        <v/>
      </c>
      <c r="N241" s="255" t="str">
        <f t="shared" si="210"/>
        <v/>
      </c>
      <c r="O241" s="255" t="str">
        <f t="shared" si="211"/>
        <v/>
      </c>
      <c r="P241" s="255" t="str">
        <f t="shared" si="212"/>
        <v/>
      </c>
      <c r="Q241" s="255" t="str">
        <f t="shared" si="213"/>
        <v/>
      </c>
      <c r="R241" s="255" t="str">
        <f t="shared" si="214"/>
        <v/>
      </c>
      <c r="S241" s="243" t="str">
        <f>IF($N175=FALSE,"",Pressure_1_R2!G28*C241)</f>
        <v/>
      </c>
      <c r="T241" s="243" t="str">
        <f t="shared" si="215"/>
        <v/>
      </c>
      <c r="U241" s="243" t="str">
        <f t="shared" si="216"/>
        <v/>
      </c>
      <c r="V241" s="243" t="str">
        <f t="shared" si="217"/>
        <v/>
      </c>
      <c r="W241" s="266" t="str">
        <f t="shared" si="218"/>
        <v/>
      </c>
    </row>
    <row r="242" spans="2:24" ht="15" customHeight="1">
      <c r="B242" s="258">
        <f t="shared" si="205"/>
        <v>26</v>
      </c>
      <c r="C242" s="258" t="str">
        <f t="shared" ref="C242:D242" si="229">IF($N176=FALSE,"",D176)</f>
        <v/>
      </c>
      <c r="D242" s="255" t="str">
        <f t="shared" si="229"/>
        <v/>
      </c>
      <c r="E242" s="255" t="str">
        <f>IF($N176=FALSE,"",표준압력!U140)</f>
        <v/>
      </c>
      <c r="F242" s="255" t="str">
        <f>IF($N176=FALSE,"",Pressure_1_R2!L29*C$145)</f>
        <v/>
      </c>
      <c r="G242" s="255" t="str">
        <f t="shared" si="201"/>
        <v/>
      </c>
      <c r="H242" s="255" t="str">
        <f t="shared" si="207"/>
        <v/>
      </c>
      <c r="I242" s="255" t="str">
        <f t="shared" si="202"/>
        <v/>
      </c>
      <c r="J242" s="255" t="str">
        <f t="shared" si="203"/>
        <v/>
      </c>
      <c r="K242" s="255" t="str">
        <f t="shared" si="208"/>
        <v/>
      </c>
      <c r="L242" s="255" t="str">
        <f t="shared" si="209"/>
        <v/>
      </c>
      <c r="M242" s="255" t="str">
        <f t="shared" si="204"/>
        <v/>
      </c>
      <c r="N242" s="255" t="str">
        <f t="shared" si="210"/>
        <v/>
      </c>
      <c r="O242" s="255" t="str">
        <f t="shared" si="211"/>
        <v/>
      </c>
      <c r="P242" s="255" t="str">
        <f t="shared" si="212"/>
        <v/>
      </c>
      <c r="Q242" s="255" t="str">
        <f t="shared" si="213"/>
        <v/>
      </c>
      <c r="R242" s="255" t="str">
        <f t="shared" si="214"/>
        <v/>
      </c>
      <c r="S242" s="243" t="str">
        <f>IF($N176=FALSE,"",Pressure_1_R2!G29*C242)</f>
        <v/>
      </c>
      <c r="T242" s="243" t="str">
        <f t="shared" si="215"/>
        <v/>
      </c>
      <c r="U242" s="243" t="str">
        <f t="shared" si="216"/>
        <v/>
      </c>
      <c r="V242" s="243" t="str">
        <f t="shared" si="217"/>
        <v/>
      </c>
      <c r="W242" s="266" t="str">
        <f t="shared" si="218"/>
        <v/>
      </c>
    </row>
    <row r="243" spans="2:24" ht="15" customHeight="1">
      <c r="B243" s="258">
        <f t="shared" si="205"/>
        <v>27</v>
      </c>
      <c r="C243" s="258" t="str">
        <f t="shared" ref="C243:D243" si="230">IF($N177=FALSE,"",D177)</f>
        <v/>
      </c>
      <c r="D243" s="255" t="str">
        <f t="shared" si="230"/>
        <v/>
      </c>
      <c r="E243" s="255" t="str">
        <f>IF($N177=FALSE,"",표준압력!U141)</f>
        <v/>
      </c>
      <c r="F243" s="255" t="str">
        <f>IF($N177=FALSE,"",Pressure_1_R2!L30*C$145)</f>
        <v/>
      </c>
      <c r="G243" s="255" t="str">
        <f t="shared" si="201"/>
        <v/>
      </c>
      <c r="H243" s="255" t="str">
        <f t="shared" si="207"/>
        <v/>
      </c>
      <c r="I243" s="255" t="str">
        <f t="shared" si="202"/>
        <v/>
      </c>
      <c r="J243" s="255" t="str">
        <f t="shared" si="203"/>
        <v/>
      </c>
      <c r="K243" s="255" t="str">
        <f t="shared" si="208"/>
        <v/>
      </c>
      <c r="L243" s="255" t="str">
        <f t="shared" si="209"/>
        <v/>
      </c>
      <c r="M243" s="255" t="str">
        <f t="shared" si="204"/>
        <v/>
      </c>
      <c r="N243" s="255" t="str">
        <f t="shared" si="210"/>
        <v/>
      </c>
      <c r="O243" s="255" t="str">
        <f t="shared" si="211"/>
        <v/>
      </c>
      <c r="P243" s="255" t="str">
        <f t="shared" si="212"/>
        <v/>
      </c>
      <c r="Q243" s="255" t="str">
        <f t="shared" si="213"/>
        <v/>
      </c>
      <c r="R243" s="255" t="str">
        <f t="shared" si="214"/>
        <v/>
      </c>
      <c r="S243" s="243" t="str">
        <f>IF($N177=FALSE,"",Pressure_1_R2!G30*C243)</f>
        <v/>
      </c>
      <c r="T243" s="243" t="str">
        <f t="shared" si="215"/>
        <v/>
      </c>
      <c r="U243" s="243" t="str">
        <f t="shared" si="216"/>
        <v/>
      </c>
      <c r="V243" s="243" t="str">
        <f t="shared" si="217"/>
        <v/>
      </c>
      <c r="W243" s="266" t="str">
        <f t="shared" si="218"/>
        <v/>
      </c>
    </row>
    <row r="244" spans="2:24" ht="15" customHeight="1">
      <c r="B244" s="258">
        <f t="shared" si="205"/>
        <v>28</v>
      </c>
      <c r="C244" s="258" t="str">
        <f t="shared" ref="C244:D244" si="231">IF($N178=FALSE,"",D178)</f>
        <v/>
      </c>
      <c r="D244" s="255" t="str">
        <f t="shared" si="231"/>
        <v/>
      </c>
      <c r="E244" s="255" t="str">
        <f>IF($N178=FALSE,"",표준압력!U142)</f>
        <v/>
      </c>
      <c r="F244" s="255" t="str">
        <f>IF($N178=FALSE,"",Pressure_1_R2!L31*C$145)</f>
        <v/>
      </c>
      <c r="G244" s="255" t="str">
        <f t="shared" si="201"/>
        <v/>
      </c>
      <c r="H244" s="255" t="str">
        <f t="shared" si="207"/>
        <v/>
      </c>
      <c r="I244" s="255" t="str">
        <f t="shared" si="202"/>
        <v/>
      </c>
      <c r="J244" s="255" t="str">
        <f t="shared" si="203"/>
        <v/>
      </c>
      <c r="K244" s="255" t="str">
        <f t="shared" si="208"/>
        <v/>
      </c>
      <c r="L244" s="255" t="str">
        <f t="shared" si="209"/>
        <v/>
      </c>
      <c r="M244" s="255" t="str">
        <f t="shared" si="204"/>
        <v/>
      </c>
      <c r="N244" s="255" t="str">
        <f t="shared" si="210"/>
        <v/>
      </c>
      <c r="O244" s="255" t="str">
        <f t="shared" si="211"/>
        <v/>
      </c>
      <c r="P244" s="255" t="str">
        <f t="shared" si="212"/>
        <v/>
      </c>
      <c r="Q244" s="255" t="str">
        <f t="shared" si="213"/>
        <v/>
      </c>
      <c r="R244" s="255" t="str">
        <f t="shared" si="214"/>
        <v/>
      </c>
      <c r="S244" s="243" t="str">
        <f>IF($N178=FALSE,"",Pressure_1_R2!G31*C244)</f>
        <v/>
      </c>
      <c r="T244" s="243" t="str">
        <f t="shared" si="215"/>
        <v/>
      </c>
      <c r="U244" s="243" t="str">
        <f t="shared" si="216"/>
        <v/>
      </c>
      <c r="V244" s="243" t="str">
        <f t="shared" si="217"/>
        <v/>
      </c>
      <c r="W244" s="266" t="str">
        <f t="shared" si="218"/>
        <v/>
      </c>
    </row>
    <row r="245" spans="2:24" ht="15" customHeight="1">
      <c r="B245" s="258">
        <f t="shared" si="205"/>
        <v>29</v>
      </c>
      <c r="C245" s="258" t="str">
        <f t="shared" ref="C245:D245" si="232">IF($N179=FALSE,"",D179)</f>
        <v/>
      </c>
      <c r="D245" s="255" t="str">
        <f t="shared" si="232"/>
        <v/>
      </c>
      <c r="E245" s="255" t="str">
        <f>IF($N179=FALSE,"",표준압력!U143)</f>
        <v/>
      </c>
      <c r="F245" s="255" t="str">
        <f>IF($N179=FALSE,"",Pressure_1_R2!L32*C$145)</f>
        <v/>
      </c>
      <c r="G245" s="255" t="str">
        <f t="shared" si="201"/>
        <v/>
      </c>
      <c r="H245" s="255" t="str">
        <f t="shared" si="207"/>
        <v/>
      </c>
      <c r="I245" s="255" t="str">
        <f t="shared" si="202"/>
        <v/>
      </c>
      <c r="J245" s="255" t="str">
        <f t="shared" si="203"/>
        <v/>
      </c>
      <c r="K245" s="255" t="str">
        <f t="shared" si="208"/>
        <v/>
      </c>
      <c r="L245" s="255" t="str">
        <f t="shared" si="209"/>
        <v/>
      </c>
      <c r="M245" s="255" t="str">
        <f t="shared" si="204"/>
        <v/>
      </c>
      <c r="N245" s="255" t="str">
        <f t="shared" si="210"/>
        <v/>
      </c>
      <c r="O245" s="255" t="str">
        <f t="shared" si="211"/>
        <v/>
      </c>
      <c r="P245" s="255" t="str">
        <f t="shared" si="212"/>
        <v/>
      </c>
      <c r="Q245" s="255" t="str">
        <f t="shared" si="213"/>
        <v/>
      </c>
      <c r="R245" s="255" t="str">
        <f t="shared" si="214"/>
        <v/>
      </c>
      <c r="S245" s="243" t="str">
        <f>IF($N179=FALSE,"",Pressure_1_R2!G32*C245)</f>
        <v/>
      </c>
      <c r="T245" s="243" t="str">
        <f t="shared" si="215"/>
        <v/>
      </c>
      <c r="U245" s="243" t="str">
        <f t="shared" si="216"/>
        <v/>
      </c>
      <c r="V245" s="243" t="str">
        <f t="shared" si="217"/>
        <v/>
      </c>
      <c r="W245" s="266" t="str">
        <f t="shared" si="218"/>
        <v/>
      </c>
    </row>
    <row r="246" spans="2:24" ht="15" customHeight="1" thickBot="1">
      <c r="B246" s="258">
        <f t="shared" si="205"/>
        <v>30</v>
      </c>
      <c r="C246" s="258" t="str">
        <f t="shared" ref="C246:D246" si="233">IF($N180=FALSE,"",D180)</f>
        <v/>
      </c>
      <c r="D246" s="255" t="str">
        <f t="shared" si="233"/>
        <v/>
      </c>
      <c r="E246" s="255" t="str">
        <f>IF($N180=FALSE,"",표준압력!U144)</f>
        <v/>
      </c>
      <c r="F246" s="255" t="str">
        <f>IF($N180=FALSE,"",Pressure_1_R2!L33*C$145)</f>
        <v/>
      </c>
      <c r="G246" s="255" t="str">
        <f t="shared" si="201"/>
        <v/>
      </c>
      <c r="H246" s="255" t="str">
        <f t="shared" si="207"/>
        <v/>
      </c>
      <c r="I246" s="255" t="str">
        <f t="shared" si="202"/>
        <v/>
      </c>
      <c r="J246" s="255" t="str">
        <f t="shared" si="203"/>
        <v/>
      </c>
      <c r="K246" s="255" t="str">
        <f t="shared" si="208"/>
        <v/>
      </c>
      <c r="L246" s="255" t="str">
        <f t="shared" si="209"/>
        <v/>
      </c>
      <c r="M246" s="255" t="str">
        <f t="shared" si="204"/>
        <v/>
      </c>
      <c r="N246" s="255" t="str">
        <f t="shared" si="210"/>
        <v/>
      </c>
      <c r="O246" s="255" t="str">
        <f t="shared" si="211"/>
        <v/>
      </c>
      <c r="P246" s="255" t="str">
        <f t="shared" si="212"/>
        <v/>
      </c>
      <c r="Q246" s="255" t="str">
        <f t="shared" si="213"/>
        <v/>
      </c>
      <c r="R246" s="255" t="str">
        <f t="shared" si="214"/>
        <v/>
      </c>
      <c r="S246" s="243" t="str">
        <f>IF($N180=FALSE,"",Pressure_1_R2!G33*C246)</f>
        <v/>
      </c>
      <c r="T246" s="243" t="str">
        <f t="shared" si="215"/>
        <v/>
      </c>
      <c r="U246" s="243" t="str">
        <f t="shared" si="216"/>
        <v/>
      </c>
      <c r="V246" s="243" t="str">
        <f t="shared" si="217"/>
        <v/>
      </c>
      <c r="W246" s="266" t="str">
        <f t="shared" si="218"/>
        <v/>
      </c>
    </row>
    <row r="247" spans="2:24" ht="15" customHeight="1" thickBot="1">
      <c r="R247" s="242"/>
      <c r="U247" s="257"/>
      <c r="W247" s="267" t="str">
        <f>IF($N166=FALSE,"",IF(SUM(W217:W246)=0,"","초과"))</f>
        <v/>
      </c>
    </row>
    <row r="248" spans="2:24" ht="15" customHeight="1">
      <c r="B248" s="246" t="s">
        <v>646</v>
      </c>
      <c r="H248" s="246" t="s">
        <v>647</v>
      </c>
      <c r="U248" s="257"/>
      <c r="V248" s="257"/>
    </row>
    <row r="249" spans="2:24" ht="15" customHeight="1">
      <c r="B249" s="777" t="s">
        <v>625</v>
      </c>
      <c r="C249" s="742" t="s">
        <v>373</v>
      </c>
      <c r="D249" s="747" t="s">
        <v>746</v>
      </c>
      <c r="E249" s="778"/>
      <c r="F249" s="748"/>
      <c r="H249" s="779" t="s">
        <v>648</v>
      </c>
      <c r="I249" s="780"/>
      <c r="J249" s="781"/>
      <c r="K249" s="749" t="s">
        <v>824</v>
      </c>
      <c r="M249" s="261" t="s">
        <v>581</v>
      </c>
      <c r="N249" s="766" t="s">
        <v>582</v>
      </c>
      <c r="O249" s="767"/>
      <c r="P249" s="767"/>
      <c r="Q249" s="767"/>
      <c r="R249" s="768"/>
      <c r="T249" s="260" t="s">
        <v>650</v>
      </c>
      <c r="U249" s="260" t="s">
        <v>587</v>
      </c>
      <c r="V249" s="260" t="s">
        <v>651</v>
      </c>
      <c r="W249" s="260" t="s">
        <v>652</v>
      </c>
      <c r="X249" s="260" t="s">
        <v>584</v>
      </c>
    </row>
    <row r="250" spans="2:24" ht="15" customHeight="1">
      <c r="B250" s="777"/>
      <c r="C250" s="742"/>
      <c r="D250" s="311" t="s">
        <v>596</v>
      </c>
      <c r="E250" s="311" t="s">
        <v>653</v>
      </c>
      <c r="F250" s="311" t="s">
        <v>654</v>
      </c>
      <c r="H250" s="316" t="s">
        <v>591</v>
      </c>
      <c r="I250" s="316" t="s">
        <v>655</v>
      </c>
      <c r="J250" s="316" t="s">
        <v>656</v>
      </c>
      <c r="K250" s="750"/>
      <c r="M250" s="268" t="s">
        <v>657</v>
      </c>
      <c r="N250" s="269" t="s">
        <v>178</v>
      </c>
      <c r="O250" s="340" t="s">
        <v>825</v>
      </c>
      <c r="P250" s="340" t="s">
        <v>73</v>
      </c>
      <c r="Q250" s="340" t="s">
        <v>598</v>
      </c>
      <c r="R250" s="340" t="s">
        <v>102</v>
      </c>
      <c r="T250" s="262"/>
      <c r="U250" s="262" t="s">
        <v>145</v>
      </c>
      <c r="V250" s="260" t="s">
        <v>207</v>
      </c>
      <c r="W250" s="262"/>
      <c r="X250" s="262" t="s">
        <v>145</v>
      </c>
    </row>
    <row r="251" spans="2:24" ht="15" customHeight="1">
      <c r="B251" s="777"/>
      <c r="C251" s="315">
        <f>D216</f>
        <v>0</v>
      </c>
      <c r="D251" s="315">
        <f>G216</f>
        <v>0</v>
      </c>
      <c r="E251" s="315">
        <f>H216</f>
        <v>0</v>
      </c>
      <c r="F251" s="315">
        <f>V216</f>
        <v>0</v>
      </c>
      <c r="H251" s="316">
        <f>D251</f>
        <v>0</v>
      </c>
      <c r="I251" s="316">
        <f>H251</f>
        <v>0</v>
      </c>
      <c r="J251" s="316">
        <f>I251</f>
        <v>0</v>
      </c>
      <c r="K251" s="339" t="str">
        <f>IF(TYPE(MATCH("FAIL",K252:K281,0))=16,"","FAIL")</f>
        <v/>
      </c>
      <c r="M251" s="270">
        <f ca="1">IF(M$3=TRUE,MIN(M252:M281),IF(TYPE(MATCH(F145,AA148:AH148,0))=16,MIN(M252:M281),MIN(M252:M281,H145)))</f>
        <v>0</v>
      </c>
      <c r="N251" s="271">
        <f ca="1">OFFSET(U250,MATCH(M251,V251:V261,0),0)</f>
        <v>0</v>
      </c>
      <c r="O251" s="271">
        <f ca="1">N251</f>
        <v>0</v>
      </c>
      <c r="P251" s="271">
        <f ca="1">O251</f>
        <v>0</v>
      </c>
      <c r="Q251" s="271">
        <f ca="1">P251</f>
        <v>0</v>
      </c>
      <c r="R251" s="271" t="str">
        <f ca="1">OFFSET(U250,MATCH(M251+1,V251:V261,0),0)</f>
        <v>0.0</v>
      </c>
      <c r="T251" s="385">
        <v>1E-8</v>
      </c>
      <c r="U251" s="385" t="s">
        <v>949</v>
      </c>
      <c r="V251" s="385">
        <v>8</v>
      </c>
      <c r="W251" s="88">
        <v>0</v>
      </c>
      <c r="X251" s="88"/>
    </row>
    <row r="252" spans="2:24" ht="15" customHeight="1">
      <c r="B252" s="243">
        <f t="shared" ref="B252:B265" si="234">B217</f>
        <v>1</v>
      </c>
      <c r="C252" s="263" t="str">
        <f t="shared" ref="C252:C265" si="235">IF($N151=FALSE,"",TEXT(ROUND(D217,$M$251),N252))</f>
        <v/>
      </c>
      <c r="D252" s="263" t="str">
        <f t="shared" ref="D252:D265" si="236">IF($N151=FALSE,"",TEXT(G217,O252))</f>
        <v/>
      </c>
      <c r="E252" s="263" t="str">
        <f t="shared" ref="E252:E265" si="237">IF($N151=FALSE,"",TEXT(ROUND(H217,$M$251),P252))</f>
        <v/>
      </c>
      <c r="F252" s="263" t="str">
        <f t="shared" ref="F252:F265" si="238">IF($N151=FALSE,"",TEXT(IF(M$3=TRUE,ROUND(V217,$M$251),ROUNDUP(V217,$M$251)),Q252))</f>
        <v/>
      </c>
      <c r="H252" s="272" t="str">
        <f>IF($N151=FALSE,"",ROUND(Pressure_1_R2!N4*$C$145,M$251+1))</f>
        <v/>
      </c>
      <c r="I252" s="272" t="str">
        <f>IF($N151=FALSE,"",ROUND(Pressure_1_R2!O4*$C$145,M$251+1))</f>
        <v/>
      </c>
      <c r="J252" s="272" t="str">
        <f t="shared" ref="J252:J265" si="239">IF($N151=FALSE,"","± "&amp;TEXT((I252-H252)/2,R252))</f>
        <v/>
      </c>
      <c r="K252" s="273" t="str">
        <f t="shared" ref="K252:K265" si="240">IF($N151=FALSE,"",IF(AND(H252&lt;=G217,G217&lt;=I252),"PASS","FAIL"))</f>
        <v/>
      </c>
      <c r="M252" s="258" t="str">
        <f t="shared" ref="M252:M265" ca="1" si="241">IF($N151=FALSE,"",OFFSET(V$250,COUNTIF(T$251:T$261,"&lt;="&amp;T217),0)+N$3)</f>
        <v/>
      </c>
      <c r="N252" s="258" t="str">
        <f t="shared" ref="N252:N265" ca="1" si="242">IF($N151=FALSE,"",SUBSTITUTE(OFFSET($X$250,COUNTIF($W$251:$W$260,"&lt;="&amp;ABS(C217)),0),0,"")&amp;N$251)</f>
        <v/>
      </c>
      <c r="O252" s="258" t="str">
        <f t="shared" ref="O252:O265" ca="1" si="243">IF($N151=FALSE,"",SUBSTITUTE(OFFSET($X$250,COUNTIF($W$251:$W$260,"&lt;="&amp;ABS(G217)),0),0,"")&amp;O$251)</f>
        <v/>
      </c>
      <c r="P252" s="258" t="str">
        <f t="shared" ref="P252:P265" ca="1" si="244">IF($N151=FALSE,"",SUBSTITUTE(OFFSET($X$250,COUNTIF($W$251:$W$260,"&lt;="&amp;ABS(H217)),0),0,"")&amp;P$251)</f>
        <v/>
      </c>
      <c r="Q252" s="258" t="str">
        <f t="shared" ref="Q252:R265" si="245">IF($N151=FALSE,"",Q$251)</f>
        <v/>
      </c>
      <c r="R252" s="258" t="str">
        <f t="shared" si="245"/>
        <v/>
      </c>
      <c r="T252" s="385">
        <v>9.9999999999999995E-8</v>
      </c>
      <c r="U252" s="385" t="s">
        <v>724</v>
      </c>
      <c r="V252" s="385">
        <v>7</v>
      </c>
      <c r="W252" s="88">
        <v>1</v>
      </c>
      <c r="X252" s="88"/>
    </row>
    <row r="253" spans="2:24" ht="15" customHeight="1">
      <c r="B253" s="243">
        <f t="shared" si="234"/>
        <v>2</v>
      </c>
      <c r="C253" s="263" t="str">
        <f t="shared" si="235"/>
        <v/>
      </c>
      <c r="D253" s="263" t="str">
        <f t="shared" si="236"/>
        <v/>
      </c>
      <c r="E253" s="263" t="str">
        <f t="shared" si="237"/>
        <v/>
      </c>
      <c r="F253" s="263" t="str">
        <f t="shared" si="238"/>
        <v/>
      </c>
      <c r="H253" s="272" t="str">
        <f>IF($N152=FALSE,"",ROUND(Pressure_1_R2!N5*$C$145,M$251+1))</f>
        <v/>
      </c>
      <c r="I253" s="272" t="str">
        <f>IF($N152=FALSE,"",ROUND(Pressure_1_R2!O5*$C$145,M$251+1))</f>
        <v/>
      </c>
      <c r="J253" s="272" t="str">
        <f t="shared" si="239"/>
        <v/>
      </c>
      <c r="K253" s="273" t="str">
        <f t="shared" si="240"/>
        <v/>
      </c>
      <c r="M253" s="258" t="str">
        <f t="shared" ca="1" si="241"/>
        <v/>
      </c>
      <c r="N253" s="258" t="str">
        <f t="shared" ca="1" si="242"/>
        <v/>
      </c>
      <c r="O253" s="258" t="str">
        <f t="shared" ca="1" si="243"/>
        <v/>
      </c>
      <c r="P253" s="258" t="str">
        <f t="shared" ca="1" si="244"/>
        <v/>
      </c>
      <c r="Q253" s="258" t="str">
        <f t="shared" si="245"/>
        <v/>
      </c>
      <c r="R253" s="258" t="str">
        <f t="shared" si="245"/>
        <v/>
      </c>
      <c r="T253" s="385">
        <v>9.9999999999999995E-7</v>
      </c>
      <c r="U253" s="385" t="s">
        <v>659</v>
      </c>
      <c r="V253" s="385">
        <v>6</v>
      </c>
      <c r="W253" s="88">
        <v>10</v>
      </c>
      <c r="X253" s="88" t="s">
        <v>146</v>
      </c>
    </row>
    <row r="254" spans="2:24" ht="15" customHeight="1">
      <c r="B254" s="243">
        <f t="shared" si="234"/>
        <v>3</v>
      </c>
      <c r="C254" s="263" t="str">
        <f t="shared" si="235"/>
        <v/>
      </c>
      <c r="D254" s="263" t="str">
        <f t="shared" si="236"/>
        <v/>
      </c>
      <c r="E254" s="263" t="str">
        <f t="shared" si="237"/>
        <v/>
      </c>
      <c r="F254" s="263" t="str">
        <f t="shared" si="238"/>
        <v/>
      </c>
      <c r="H254" s="272" t="str">
        <f>IF($N153=FALSE,"",ROUND(Pressure_1_R2!N6*$C$145,M$251+1))</f>
        <v/>
      </c>
      <c r="I254" s="272" t="str">
        <f>IF($N153=FALSE,"",ROUND(Pressure_1_R2!O6*$C$145,M$251+1))</f>
        <v/>
      </c>
      <c r="J254" s="272" t="str">
        <f t="shared" si="239"/>
        <v/>
      </c>
      <c r="K254" s="273" t="str">
        <f t="shared" si="240"/>
        <v/>
      </c>
      <c r="M254" s="258" t="str">
        <f t="shared" ca="1" si="241"/>
        <v/>
      </c>
      <c r="N254" s="258" t="str">
        <f t="shared" ca="1" si="242"/>
        <v/>
      </c>
      <c r="O254" s="258" t="str">
        <f t="shared" ca="1" si="243"/>
        <v/>
      </c>
      <c r="P254" s="258" t="str">
        <f t="shared" ca="1" si="244"/>
        <v/>
      </c>
      <c r="Q254" s="258" t="str">
        <f t="shared" si="245"/>
        <v/>
      </c>
      <c r="R254" s="258" t="str">
        <f t="shared" si="245"/>
        <v/>
      </c>
      <c r="T254" s="385">
        <v>1.0000000000000001E-5</v>
      </c>
      <c r="U254" s="385" t="s">
        <v>700</v>
      </c>
      <c r="V254" s="385">
        <v>5</v>
      </c>
      <c r="W254" s="88">
        <v>100</v>
      </c>
      <c r="X254" s="88" t="s">
        <v>147</v>
      </c>
    </row>
    <row r="255" spans="2:24" ht="15" customHeight="1">
      <c r="B255" s="243">
        <f t="shared" si="234"/>
        <v>4</v>
      </c>
      <c r="C255" s="263" t="str">
        <f t="shared" si="235"/>
        <v/>
      </c>
      <c r="D255" s="263" t="str">
        <f t="shared" si="236"/>
        <v/>
      </c>
      <c r="E255" s="263" t="str">
        <f t="shared" si="237"/>
        <v/>
      </c>
      <c r="F255" s="263" t="str">
        <f t="shared" si="238"/>
        <v/>
      </c>
      <c r="H255" s="272" t="str">
        <f>IF($N154=FALSE,"",ROUND(Pressure_1_R2!N7*$C$145,M$251+1))</f>
        <v/>
      </c>
      <c r="I255" s="272" t="str">
        <f>IF($N154=FALSE,"",ROUND(Pressure_1_R2!O7*$C$145,M$251+1))</f>
        <v/>
      </c>
      <c r="J255" s="272" t="str">
        <f t="shared" si="239"/>
        <v/>
      </c>
      <c r="K255" s="273" t="str">
        <f t="shared" si="240"/>
        <v/>
      </c>
      <c r="M255" s="258" t="str">
        <f t="shared" ca="1" si="241"/>
        <v/>
      </c>
      <c r="N255" s="258" t="str">
        <f t="shared" ca="1" si="242"/>
        <v/>
      </c>
      <c r="O255" s="258" t="str">
        <f t="shared" ca="1" si="243"/>
        <v/>
      </c>
      <c r="P255" s="258" t="str">
        <f t="shared" ca="1" si="244"/>
        <v/>
      </c>
      <c r="Q255" s="258" t="str">
        <f t="shared" si="245"/>
        <v/>
      </c>
      <c r="R255" s="258" t="str">
        <f t="shared" si="245"/>
        <v/>
      </c>
      <c r="T255" s="385">
        <v>1E-4</v>
      </c>
      <c r="U255" s="385" t="s">
        <v>701</v>
      </c>
      <c r="V255" s="385">
        <v>4</v>
      </c>
      <c r="W255" s="88">
        <v>1000</v>
      </c>
      <c r="X255" s="88" t="s">
        <v>148</v>
      </c>
    </row>
    <row r="256" spans="2:24" ht="15" customHeight="1">
      <c r="B256" s="243">
        <f t="shared" si="234"/>
        <v>5</v>
      </c>
      <c r="C256" s="263" t="str">
        <f t="shared" si="235"/>
        <v/>
      </c>
      <c r="D256" s="263" t="str">
        <f t="shared" si="236"/>
        <v/>
      </c>
      <c r="E256" s="263" t="str">
        <f t="shared" si="237"/>
        <v/>
      </c>
      <c r="F256" s="263" t="str">
        <f t="shared" si="238"/>
        <v/>
      </c>
      <c r="H256" s="272" t="str">
        <f>IF($N155=FALSE,"",ROUND(Pressure_1_R2!N8*$C$145,M$251+1))</f>
        <v/>
      </c>
      <c r="I256" s="272" t="str">
        <f>IF($N155=FALSE,"",ROUND(Pressure_1_R2!O8*$C$145,M$251+1))</f>
        <v/>
      </c>
      <c r="J256" s="272" t="str">
        <f t="shared" si="239"/>
        <v/>
      </c>
      <c r="K256" s="273" t="str">
        <f t="shared" si="240"/>
        <v/>
      </c>
      <c r="M256" s="258" t="str">
        <f t="shared" ca="1" si="241"/>
        <v/>
      </c>
      <c r="N256" s="258" t="str">
        <f t="shared" ca="1" si="242"/>
        <v/>
      </c>
      <c r="O256" s="258" t="str">
        <f t="shared" ca="1" si="243"/>
        <v/>
      </c>
      <c r="P256" s="258" t="str">
        <f t="shared" ca="1" si="244"/>
        <v/>
      </c>
      <c r="Q256" s="258" t="str">
        <f t="shared" si="245"/>
        <v/>
      </c>
      <c r="R256" s="258" t="str">
        <f t="shared" si="245"/>
        <v/>
      </c>
      <c r="T256" s="385">
        <v>1E-3</v>
      </c>
      <c r="U256" s="386" t="s">
        <v>725</v>
      </c>
      <c r="V256" s="385">
        <v>3</v>
      </c>
      <c r="W256" s="88">
        <v>10000</v>
      </c>
      <c r="X256" s="88" t="s">
        <v>149</v>
      </c>
    </row>
    <row r="257" spans="2:24" ht="15" customHeight="1">
      <c r="B257" s="243">
        <f t="shared" si="234"/>
        <v>6</v>
      </c>
      <c r="C257" s="263" t="str">
        <f t="shared" si="235"/>
        <v/>
      </c>
      <c r="D257" s="263" t="str">
        <f t="shared" si="236"/>
        <v/>
      </c>
      <c r="E257" s="263" t="str">
        <f t="shared" si="237"/>
        <v/>
      </c>
      <c r="F257" s="263" t="str">
        <f t="shared" si="238"/>
        <v/>
      </c>
      <c r="H257" s="272" t="str">
        <f>IF($N156=FALSE,"",ROUND(Pressure_1_R2!N9*$C$145,M$251+1))</f>
        <v/>
      </c>
      <c r="I257" s="272" t="str">
        <f>IF($N156=FALSE,"",ROUND(Pressure_1_R2!O9*$C$145,M$251+1))</f>
        <v/>
      </c>
      <c r="J257" s="272" t="str">
        <f t="shared" si="239"/>
        <v/>
      </c>
      <c r="K257" s="273" t="str">
        <f t="shared" si="240"/>
        <v/>
      </c>
      <c r="M257" s="258" t="str">
        <f t="shared" ca="1" si="241"/>
        <v/>
      </c>
      <c r="N257" s="258" t="str">
        <f t="shared" ca="1" si="242"/>
        <v/>
      </c>
      <c r="O257" s="258" t="str">
        <f t="shared" ca="1" si="243"/>
        <v/>
      </c>
      <c r="P257" s="258" t="str">
        <f t="shared" ca="1" si="244"/>
        <v/>
      </c>
      <c r="Q257" s="258" t="str">
        <f t="shared" si="245"/>
        <v/>
      </c>
      <c r="R257" s="258" t="str">
        <f t="shared" si="245"/>
        <v/>
      </c>
      <c r="T257" s="385">
        <v>0.01</v>
      </c>
      <c r="U257" s="386" t="s">
        <v>954</v>
      </c>
      <c r="V257" s="385">
        <v>2</v>
      </c>
      <c r="W257" s="88">
        <v>100000</v>
      </c>
      <c r="X257" s="88" t="s">
        <v>150</v>
      </c>
    </row>
    <row r="258" spans="2:24" ht="15" customHeight="1">
      <c r="B258" s="243">
        <f t="shared" si="234"/>
        <v>7</v>
      </c>
      <c r="C258" s="263" t="str">
        <f t="shared" si="235"/>
        <v/>
      </c>
      <c r="D258" s="263" t="str">
        <f t="shared" si="236"/>
        <v/>
      </c>
      <c r="E258" s="263" t="str">
        <f t="shared" si="237"/>
        <v/>
      </c>
      <c r="F258" s="263" t="str">
        <f t="shared" si="238"/>
        <v/>
      </c>
      <c r="H258" s="272" t="str">
        <f>IF($N157=FALSE,"",ROUND(Pressure_1_R2!N10*$C$145,M$251+1))</f>
        <v/>
      </c>
      <c r="I258" s="272" t="str">
        <f>IF($N157=FALSE,"",ROUND(Pressure_1_R2!O10*$C$145,M$251+1))</f>
        <v/>
      </c>
      <c r="J258" s="272" t="str">
        <f t="shared" si="239"/>
        <v/>
      </c>
      <c r="K258" s="273" t="str">
        <f t="shared" si="240"/>
        <v/>
      </c>
      <c r="M258" s="258" t="str">
        <f t="shared" ca="1" si="241"/>
        <v/>
      </c>
      <c r="N258" s="258" t="str">
        <f t="shared" ca="1" si="242"/>
        <v/>
      </c>
      <c r="O258" s="258" t="str">
        <f t="shared" ca="1" si="243"/>
        <v/>
      </c>
      <c r="P258" s="258" t="str">
        <f t="shared" ca="1" si="244"/>
        <v/>
      </c>
      <c r="Q258" s="258" t="str">
        <f t="shared" si="245"/>
        <v/>
      </c>
      <c r="R258" s="258" t="str">
        <f t="shared" si="245"/>
        <v/>
      </c>
      <c r="T258" s="385">
        <v>0.1</v>
      </c>
      <c r="U258" s="386" t="s">
        <v>956</v>
      </c>
      <c r="V258" s="385">
        <v>1</v>
      </c>
      <c r="W258" s="88">
        <v>1000000</v>
      </c>
      <c r="X258" s="88" t="s">
        <v>151</v>
      </c>
    </row>
    <row r="259" spans="2:24" ht="15" customHeight="1">
      <c r="B259" s="243">
        <f t="shared" si="234"/>
        <v>8</v>
      </c>
      <c r="C259" s="263" t="str">
        <f t="shared" si="235"/>
        <v/>
      </c>
      <c r="D259" s="263" t="str">
        <f t="shared" si="236"/>
        <v/>
      </c>
      <c r="E259" s="263" t="str">
        <f t="shared" si="237"/>
        <v/>
      </c>
      <c r="F259" s="263" t="str">
        <f t="shared" si="238"/>
        <v/>
      </c>
      <c r="H259" s="272" t="str">
        <f>IF($N158=FALSE,"",ROUND(Pressure_1_R2!N11*$C$145,M$251+1))</f>
        <v/>
      </c>
      <c r="I259" s="272" t="str">
        <f>IF($N158=FALSE,"",ROUND(Pressure_1_R2!O11*$C$145,M$251+1))</f>
        <v/>
      </c>
      <c r="J259" s="272" t="str">
        <f t="shared" si="239"/>
        <v/>
      </c>
      <c r="K259" s="273" t="str">
        <f t="shared" si="240"/>
        <v/>
      </c>
      <c r="M259" s="258" t="str">
        <f t="shared" ca="1" si="241"/>
        <v/>
      </c>
      <c r="N259" s="258" t="str">
        <f t="shared" ca="1" si="242"/>
        <v/>
      </c>
      <c r="O259" s="258" t="str">
        <f t="shared" ca="1" si="243"/>
        <v/>
      </c>
      <c r="P259" s="258" t="str">
        <f t="shared" ca="1" si="244"/>
        <v/>
      </c>
      <c r="Q259" s="258" t="str">
        <f t="shared" si="245"/>
        <v/>
      </c>
      <c r="R259" s="258" t="str">
        <f t="shared" si="245"/>
        <v/>
      </c>
      <c r="T259" s="385">
        <v>1</v>
      </c>
      <c r="U259" s="385">
        <v>0</v>
      </c>
      <c r="V259" s="385">
        <v>0</v>
      </c>
      <c r="W259" s="88">
        <v>10000000</v>
      </c>
      <c r="X259" s="88" t="s">
        <v>152</v>
      </c>
    </row>
    <row r="260" spans="2:24" ht="15" customHeight="1">
      <c r="B260" s="243">
        <f t="shared" si="234"/>
        <v>9</v>
      </c>
      <c r="C260" s="263" t="str">
        <f t="shared" si="235"/>
        <v/>
      </c>
      <c r="D260" s="263" t="str">
        <f t="shared" si="236"/>
        <v/>
      </c>
      <c r="E260" s="263" t="str">
        <f t="shared" si="237"/>
        <v/>
      </c>
      <c r="F260" s="263" t="str">
        <f t="shared" si="238"/>
        <v/>
      </c>
      <c r="H260" s="272" t="str">
        <f>IF($N159=FALSE,"",ROUND(Pressure_1_R2!N12*$C$145,M$251+1))</f>
        <v/>
      </c>
      <c r="I260" s="272" t="str">
        <f>IF($N159=FALSE,"",ROUND(Pressure_1_R2!O12*$C$145,M$251+1))</f>
        <v/>
      </c>
      <c r="J260" s="272" t="str">
        <f t="shared" si="239"/>
        <v/>
      </c>
      <c r="K260" s="273" t="str">
        <f t="shared" si="240"/>
        <v/>
      </c>
      <c r="M260" s="258" t="str">
        <f t="shared" ca="1" si="241"/>
        <v/>
      </c>
      <c r="N260" s="258" t="str">
        <f t="shared" ca="1" si="242"/>
        <v/>
      </c>
      <c r="O260" s="258" t="str">
        <f t="shared" ca="1" si="243"/>
        <v/>
      </c>
      <c r="P260" s="258" t="str">
        <f t="shared" ca="1" si="244"/>
        <v/>
      </c>
      <c r="Q260" s="258" t="str">
        <f t="shared" si="245"/>
        <v/>
      </c>
      <c r="R260" s="258" t="str">
        <f t="shared" si="245"/>
        <v/>
      </c>
      <c r="T260" s="385">
        <v>10</v>
      </c>
      <c r="U260" s="385">
        <v>0</v>
      </c>
      <c r="V260" s="385">
        <v>-1</v>
      </c>
      <c r="W260" s="88"/>
      <c r="X260" s="88"/>
    </row>
    <row r="261" spans="2:24" ht="15" customHeight="1">
      <c r="B261" s="243">
        <f t="shared" si="234"/>
        <v>10</v>
      </c>
      <c r="C261" s="263" t="str">
        <f t="shared" si="235"/>
        <v/>
      </c>
      <c r="D261" s="263" t="str">
        <f t="shared" si="236"/>
        <v/>
      </c>
      <c r="E261" s="263" t="str">
        <f t="shared" si="237"/>
        <v/>
      </c>
      <c r="F261" s="263" t="str">
        <f t="shared" si="238"/>
        <v/>
      </c>
      <c r="H261" s="272" t="str">
        <f>IF($N160=FALSE,"",ROUND(Pressure_1_R2!N13*$C$145,M$251+1))</f>
        <v/>
      </c>
      <c r="I261" s="272" t="str">
        <f>IF($N160=FALSE,"",ROUND(Pressure_1_R2!O13*$C$145,M$251+1))</f>
        <v/>
      </c>
      <c r="J261" s="272" t="str">
        <f t="shared" si="239"/>
        <v/>
      </c>
      <c r="K261" s="273" t="str">
        <f t="shared" si="240"/>
        <v/>
      </c>
      <c r="M261" s="258" t="str">
        <f t="shared" ca="1" si="241"/>
        <v/>
      </c>
      <c r="N261" s="258" t="str">
        <f t="shared" ca="1" si="242"/>
        <v/>
      </c>
      <c r="O261" s="258" t="str">
        <f t="shared" ca="1" si="243"/>
        <v/>
      </c>
      <c r="P261" s="258" t="str">
        <f t="shared" ca="1" si="244"/>
        <v/>
      </c>
      <c r="Q261" s="258" t="str">
        <f t="shared" si="245"/>
        <v/>
      </c>
      <c r="R261" s="258" t="str">
        <f t="shared" si="245"/>
        <v/>
      </c>
      <c r="T261" s="385">
        <v>100</v>
      </c>
      <c r="U261" s="385">
        <v>0</v>
      </c>
      <c r="V261" s="385">
        <v>-2</v>
      </c>
    </row>
    <row r="262" spans="2:24" ht="15" customHeight="1">
      <c r="B262" s="243">
        <f t="shared" si="234"/>
        <v>11</v>
      </c>
      <c r="C262" s="263" t="str">
        <f t="shared" si="235"/>
        <v/>
      </c>
      <c r="D262" s="263" t="str">
        <f t="shared" si="236"/>
        <v/>
      </c>
      <c r="E262" s="263" t="str">
        <f t="shared" si="237"/>
        <v/>
      </c>
      <c r="F262" s="263" t="str">
        <f t="shared" si="238"/>
        <v/>
      </c>
      <c r="H262" s="272" t="str">
        <f>IF($N161=FALSE,"",ROUND(Pressure_1_R2!N14*$C$145,M$251+1))</f>
        <v/>
      </c>
      <c r="I262" s="272" t="str">
        <f>IF($N161=FALSE,"",ROUND(Pressure_1_R2!O14*$C$145,M$251+1))</f>
        <v/>
      </c>
      <c r="J262" s="272" t="str">
        <f t="shared" si="239"/>
        <v/>
      </c>
      <c r="K262" s="273" t="str">
        <f t="shared" si="240"/>
        <v/>
      </c>
      <c r="M262" s="258" t="str">
        <f t="shared" ca="1" si="241"/>
        <v/>
      </c>
      <c r="N262" s="258" t="str">
        <f t="shared" ca="1" si="242"/>
        <v/>
      </c>
      <c r="O262" s="258" t="str">
        <f t="shared" ca="1" si="243"/>
        <v/>
      </c>
      <c r="P262" s="258" t="str">
        <f t="shared" ca="1" si="244"/>
        <v/>
      </c>
      <c r="Q262" s="258" t="str">
        <f t="shared" si="245"/>
        <v/>
      </c>
      <c r="R262" s="258" t="str">
        <f t="shared" si="245"/>
        <v/>
      </c>
    </row>
    <row r="263" spans="2:24" ht="15" customHeight="1">
      <c r="B263" s="243">
        <f t="shared" si="234"/>
        <v>12</v>
      </c>
      <c r="C263" s="263" t="str">
        <f t="shared" si="235"/>
        <v/>
      </c>
      <c r="D263" s="263" t="str">
        <f t="shared" si="236"/>
        <v/>
      </c>
      <c r="E263" s="263" t="str">
        <f t="shared" si="237"/>
        <v/>
      </c>
      <c r="F263" s="263" t="str">
        <f t="shared" si="238"/>
        <v/>
      </c>
      <c r="H263" s="272" t="str">
        <f>IF($N162=FALSE,"",ROUND(Pressure_1_R2!N15*$C$145,M$251+1))</f>
        <v/>
      </c>
      <c r="I263" s="272" t="str">
        <f>IF($N162=FALSE,"",ROUND(Pressure_1_R2!O15*$C$145,M$251+1))</f>
        <v/>
      </c>
      <c r="J263" s="272" t="str">
        <f t="shared" si="239"/>
        <v/>
      </c>
      <c r="K263" s="273" t="str">
        <f t="shared" si="240"/>
        <v/>
      </c>
      <c r="M263" s="258" t="str">
        <f t="shared" ca="1" si="241"/>
        <v/>
      </c>
      <c r="N263" s="258" t="str">
        <f t="shared" ca="1" si="242"/>
        <v/>
      </c>
      <c r="O263" s="258" t="str">
        <f t="shared" ca="1" si="243"/>
        <v/>
      </c>
      <c r="P263" s="258" t="str">
        <f t="shared" ca="1" si="244"/>
        <v/>
      </c>
      <c r="Q263" s="258" t="str">
        <f t="shared" si="245"/>
        <v/>
      </c>
      <c r="R263" s="258" t="str">
        <f t="shared" si="245"/>
        <v/>
      </c>
      <c r="T263" s="246" t="s">
        <v>523</v>
      </c>
      <c r="U263" s="257"/>
    </row>
    <row r="264" spans="2:24" ht="15" customHeight="1">
      <c r="B264" s="243">
        <f t="shared" si="234"/>
        <v>13</v>
      </c>
      <c r="C264" s="263" t="str">
        <f t="shared" si="235"/>
        <v/>
      </c>
      <c r="D264" s="263" t="str">
        <f t="shared" si="236"/>
        <v/>
      </c>
      <c r="E264" s="263" t="str">
        <f t="shared" si="237"/>
        <v/>
      </c>
      <c r="F264" s="263" t="str">
        <f t="shared" si="238"/>
        <v/>
      </c>
      <c r="H264" s="272" t="str">
        <f>IF($N163=FALSE,"",ROUND(Pressure_1_R2!N16*$C$145,M$251+1))</f>
        <v/>
      </c>
      <c r="I264" s="272" t="str">
        <f>IF($N163=FALSE,"",ROUND(Pressure_1_R2!O16*$C$145,M$251+1))</f>
        <v/>
      </c>
      <c r="J264" s="272" t="str">
        <f t="shared" si="239"/>
        <v/>
      </c>
      <c r="K264" s="273" t="str">
        <f t="shared" si="240"/>
        <v/>
      </c>
      <c r="M264" s="258" t="str">
        <f t="shared" ca="1" si="241"/>
        <v/>
      </c>
      <c r="N264" s="258" t="str">
        <f t="shared" ca="1" si="242"/>
        <v/>
      </c>
      <c r="O264" s="258" t="str">
        <f t="shared" ca="1" si="243"/>
        <v/>
      </c>
      <c r="P264" s="258" t="str">
        <f t="shared" ca="1" si="244"/>
        <v/>
      </c>
      <c r="Q264" s="258" t="str">
        <f t="shared" si="245"/>
        <v/>
      </c>
      <c r="R264" s="258" t="str">
        <f t="shared" si="245"/>
        <v/>
      </c>
      <c r="T264" s="764" t="s">
        <v>660</v>
      </c>
      <c r="U264" s="765"/>
    </row>
    <row r="265" spans="2:24" ht="15" customHeight="1">
      <c r="B265" s="243">
        <f t="shared" si="234"/>
        <v>14</v>
      </c>
      <c r="C265" s="263" t="str">
        <f t="shared" si="235"/>
        <v/>
      </c>
      <c r="D265" s="263" t="str">
        <f t="shared" si="236"/>
        <v/>
      </c>
      <c r="E265" s="263" t="str">
        <f t="shared" si="237"/>
        <v/>
      </c>
      <c r="F265" s="263" t="str">
        <f t="shared" si="238"/>
        <v/>
      </c>
      <c r="H265" s="272" t="str">
        <f>IF($N164=FALSE,"",ROUND(Pressure_1_R2!N17*$C$145,M$251+1))</f>
        <v/>
      </c>
      <c r="I265" s="272" t="str">
        <f>IF($N164=FALSE,"",ROUND(Pressure_1_R2!O17*$C$145,M$251+1))</f>
        <v/>
      </c>
      <c r="J265" s="272" t="str">
        <f t="shared" si="239"/>
        <v/>
      </c>
      <c r="K265" s="273" t="str">
        <f t="shared" si="240"/>
        <v/>
      </c>
      <c r="M265" s="258" t="str">
        <f t="shared" ca="1" si="241"/>
        <v/>
      </c>
      <c r="N265" s="258" t="str">
        <f t="shared" ca="1" si="242"/>
        <v/>
      </c>
      <c r="O265" s="258" t="str">
        <f t="shared" ca="1" si="243"/>
        <v/>
      </c>
      <c r="P265" s="258" t="str">
        <f t="shared" ca="1" si="244"/>
        <v/>
      </c>
      <c r="Q265" s="258" t="str">
        <f t="shared" si="245"/>
        <v/>
      </c>
      <c r="R265" s="258" t="str">
        <f t="shared" si="245"/>
        <v/>
      </c>
      <c r="T265" s="264" t="s">
        <v>602</v>
      </c>
      <c r="U265" s="265" t="e">
        <f>SLOPE(D217:D246,G217:G246)</f>
        <v>#DIV/0!</v>
      </c>
    </row>
    <row r="266" spans="2:24" ht="15" customHeight="1">
      <c r="B266" s="243">
        <f t="shared" ref="B266:B281" si="246">B231</f>
        <v>15</v>
      </c>
      <c r="C266" s="263" t="str">
        <f t="shared" ref="C266:C281" si="247">IF($N165=FALSE,"",TEXT(ROUND(D231,$M$251),N266))</f>
        <v/>
      </c>
      <c r="D266" s="263" t="str">
        <f t="shared" ref="D266:D281" si="248">IF($N165=FALSE,"",TEXT(G231,O266))</f>
        <v/>
      </c>
      <c r="E266" s="263" t="str">
        <f t="shared" ref="E266:E281" si="249">IF($N165=FALSE,"",TEXT(ROUND(H231,$M$251),P266))</f>
        <v/>
      </c>
      <c r="F266" s="263" t="str">
        <f t="shared" ref="F266:F281" si="250">IF($N165=FALSE,"",TEXT(IF(M$3=TRUE,ROUND(V231,$M$251),ROUNDUP(V231,$M$251)),Q266))</f>
        <v/>
      </c>
      <c r="H266" s="272" t="str">
        <f>IF($N165=FALSE,"",ROUND(Pressure_1_R2!N18*$C$145,M$251+1))</f>
        <v/>
      </c>
      <c r="I266" s="272" t="str">
        <f>IF($N165=FALSE,"",ROUND(Pressure_1_R2!O18*$C$145,M$251+1))</f>
        <v/>
      </c>
      <c r="J266" s="272" t="str">
        <f t="shared" ref="J266:J281" si="251">IF($N165=FALSE,"","± "&amp;TEXT((I266-H266)/2,R266))</f>
        <v/>
      </c>
      <c r="K266" s="273" t="str">
        <f t="shared" ref="K266:K281" si="252">IF($N165=FALSE,"",IF(AND(H266&lt;=G231,G231&lt;=I266),"PASS","FAIL"))</f>
        <v/>
      </c>
      <c r="M266" s="258" t="str">
        <f t="shared" ref="M266:M281" ca="1" si="253">IF($N165=FALSE,"",OFFSET(V$250,COUNTIF(T$251:T$261,"&lt;="&amp;T231),0)+N$3)</f>
        <v/>
      </c>
      <c r="N266" s="258" t="str">
        <f t="shared" ref="N266:N281" ca="1" si="254">IF($N165=FALSE,"",SUBSTITUTE(OFFSET($X$250,COUNTIF($W$251:$W$260,"&lt;="&amp;ABS(C231)),0),0,"")&amp;N$251)</f>
        <v/>
      </c>
      <c r="O266" s="258" t="str">
        <f t="shared" ref="O266:P266" ca="1" si="255">IF($N165=FALSE,"",SUBSTITUTE(OFFSET($X$250,COUNTIF($W$251:$W$260,"&lt;="&amp;ABS(G231)),0),0,"")&amp;O$251)</f>
        <v/>
      </c>
      <c r="P266" s="258" t="str">
        <f t="shared" ca="1" si="255"/>
        <v/>
      </c>
      <c r="Q266" s="258" t="str">
        <f t="shared" ref="Q266:R266" si="256">IF($N165=FALSE,"",Q$251)</f>
        <v/>
      </c>
      <c r="R266" s="258" t="str">
        <f t="shared" si="256"/>
        <v/>
      </c>
      <c r="S266" s="242"/>
      <c r="T266" s="264" t="s">
        <v>603</v>
      </c>
      <c r="U266" s="265" t="e">
        <f>INTERCEPT(D217:D246,G217:G246)</f>
        <v>#DIV/0!</v>
      </c>
    </row>
    <row r="267" spans="2:24" ht="15" customHeight="1">
      <c r="B267" s="243">
        <f t="shared" si="246"/>
        <v>16</v>
      </c>
      <c r="C267" s="263" t="str">
        <f t="shared" si="247"/>
        <v/>
      </c>
      <c r="D267" s="263" t="str">
        <f t="shared" si="248"/>
        <v/>
      </c>
      <c r="E267" s="263" t="str">
        <f t="shared" si="249"/>
        <v/>
      </c>
      <c r="F267" s="263" t="str">
        <f t="shared" si="250"/>
        <v/>
      </c>
      <c r="H267" s="272" t="str">
        <f>IF($N166=FALSE,"",ROUND(Pressure_1_R2!N19*$C$145,M$251+1))</f>
        <v/>
      </c>
      <c r="I267" s="272" t="str">
        <f>IF($N166=FALSE,"",ROUND(Pressure_1_R2!O19*$C$145,M$251+1))</f>
        <v/>
      </c>
      <c r="J267" s="272" t="str">
        <f t="shared" si="251"/>
        <v/>
      </c>
      <c r="K267" s="273" t="str">
        <f t="shared" si="252"/>
        <v/>
      </c>
      <c r="M267" s="258" t="str">
        <f t="shared" ca="1" si="253"/>
        <v/>
      </c>
      <c r="N267" s="258" t="str">
        <f t="shared" ca="1" si="254"/>
        <v/>
      </c>
      <c r="O267" s="258" t="str">
        <f t="shared" ref="O267:P267" ca="1" si="257">IF($N166=FALSE,"",SUBSTITUTE(OFFSET($X$250,COUNTIF($W$251:$W$260,"&lt;="&amp;ABS(G232)),0),0,"")&amp;O$251)</f>
        <v/>
      </c>
      <c r="P267" s="258" t="str">
        <f t="shared" ca="1" si="257"/>
        <v/>
      </c>
      <c r="Q267" s="258" t="str">
        <f t="shared" ref="Q267:R267" si="258">IF($N166=FALSE,"",Q$251)</f>
        <v/>
      </c>
      <c r="R267" s="258" t="str">
        <f t="shared" si="258"/>
        <v/>
      </c>
      <c r="S267" s="242"/>
      <c r="T267" s="464"/>
      <c r="U267" s="465"/>
    </row>
    <row r="268" spans="2:24" ht="15" customHeight="1">
      <c r="B268" s="243">
        <f t="shared" si="246"/>
        <v>17</v>
      </c>
      <c r="C268" s="263" t="str">
        <f t="shared" si="247"/>
        <v/>
      </c>
      <c r="D268" s="263" t="str">
        <f t="shared" si="248"/>
        <v/>
      </c>
      <c r="E268" s="263" t="str">
        <f t="shared" si="249"/>
        <v/>
      </c>
      <c r="F268" s="263" t="str">
        <f t="shared" si="250"/>
        <v/>
      </c>
      <c r="H268" s="272" t="str">
        <f>IF($N167=FALSE,"",ROUND(Pressure_1_R2!N20*$C$145,M$251+1))</f>
        <v/>
      </c>
      <c r="I268" s="272" t="str">
        <f>IF($N167=FALSE,"",ROUND(Pressure_1_R2!O20*$C$145,M$251+1))</f>
        <v/>
      </c>
      <c r="J268" s="272" t="str">
        <f t="shared" si="251"/>
        <v/>
      </c>
      <c r="K268" s="273" t="str">
        <f t="shared" si="252"/>
        <v/>
      </c>
      <c r="M268" s="258" t="str">
        <f t="shared" ca="1" si="253"/>
        <v/>
      </c>
      <c r="N268" s="258" t="str">
        <f t="shared" ca="1" si="254"/>
        <v/>
      </c>
      <c r="O268" s="258" t="str">
        <f t="shared" ref="O268:P268" ca="1" si="259">IF($N167=FALSE,"",SUBSTITUTE(OFFSET($X$250,COUNTIF($W$251:$W$260,"&lt;="&amp;ABS(G233)),0),0,"")&amp;O$251)</f>
        <v/>
      </c>
      <c r="P268" s="258" t="str">
        <f t="shared" ca="1" si="259"/>
        <v/>
      </c>
      <c r="Q268" s="258" t="str">
        <f t="shared" ref="Q268:R268" si="260">IF($N167=FALSE,"",Q$251)</f>
        <v/>
      </c>
      <c r="R268" s="258" t="str">
        <f t="shared" si="260"/>
        <v/>
      </c>
      <c r="S268" s="242"/>
      <c r="T268" s="464"/>
      <c r="U268" s="465"/>
    </row>
    <row r="269" spans="2:24" ht="15" customHeight="1">
      <c r="B269" s="243">
        <f t="shared" si="246"/>
        <v>18</v>
      </c>
      <c r="C269" s="263" t="str">
        <f t="shared" si="247"/>
        <v/>
      </c>
      <c r="D269" s="263" t="str">
        <f t="shared" si="248"/>
        <v/>
      </c>
      <c r="E269" s="263" t="str">
        <f t="shared" si="249"/>
        <v/>
      </c>
      <c r="F269" s="263" t="str">
        <f t="shared" si="250"/>
        <v/>
      </c>
      <c r="H269" s="272" t="str">
        <f>IF($N168=FALSE,"",ROUND(Pressure_1_R2!N21*$C$145,M$251+1))</f>
        <v/>
      </c>
      <c r="I269" s="272" t="str">
        <f>IF($N168=FALSE,"",ROUND(Pressure_1_R2!O21*$C$145,M$251+1))</f>
        <v/>
      </c>
      <c r="J269" s="272" t="str">
        <f t="shared" si="251"/>
        <v/>
      </c>
      <c r="K269" s="273" t="str">
        <f t="shared" si="252"/>
        <v/>
      </c>
      <c r="M269" s="258" t="str">
        <f t="shared" ca="1" si="253"/>
        <v/>
      </c>
      <c r="N269" s="258" t="str">
        <f t="shared" ca="1" si="254"/>
        <v/>
      </c>
      <c r="O269" s="258" t="str">
        <f t="shared" ref="O269:P269" ca="1" si="261">IF($N168=FALSE,"",SUBSTITUTE(OFFSET($X$250,COUNTIF($W$251:$W$260,"&lt;="&amp;ABS(G234)),0),0,"")&amp;O$251)</f>
        <v/>
      </c>
      <c r="P269" s="258" t="str">
        <f t="shared" ca="1" si="261"/>
        <v/>
      </c>
      <c r="Q269" s="258" t="str">
        <f t="shared" ref="Q269:R269" si="262">IF($N168=FALSE,"",Q$251)</f>
        <v/>
      </c>
      <c r="R269" s="258" t="str">
        <f t="shared" si="262"/>
        <v/>
      </c>
      <c r="S269" s="242"/>
      <c r="T269" s="464"/>
      <c r="U269" s="465"/>
    </row>
    <row r="270" spans="2:24" ht="15" customHeight="1">
      <c r="B270" s="243">
        <f t="shared" si="246"/>
        <v>19</v>
      </c>
      <c r="C270" s="263" t="str">
        <f t="shared" si="247"/>
        <v/>
      </c>
      <c r="D270" s="263" t="str">
        <f t="shared" si="248"/>
        <v/>
      </c>
      <c r="E270" s="263" t="str">
        <f t="shared" si="249"/>
        <v/>
      </c>
      <c r="F270" s="263" t="str">
        <f t="shared" si="250"/>
        <v/>
      </c>
      <c r="H270" s="272" t="str">
        <f>IF($N169=FALSE,"",ROUND(Pressure_1_R2!N22*$C$145,M$251+1))</f>
        <v/>
      </c>
      <c r="I270" s="272" t="str">
        <f>IF($N169=FALSE,"",ROUND(Pressure_1_R2!O22*$C$145,M$251+1))</f>
        <v/>
      </c>
      <c r="J270" s="272" t="str">
        <f t="shared" si="251"/>
        <v/>
      </c>
      <c r="K270" s="273" t="str">
        <f t="shared" si="252"/>
        <v/>
      </c>
      <c r="M270" s="258" t="str">
        <f t="shared" ca="1" si="253"/>
        <v/>
      </c>
      <c r="N270" s="258" t="str">
        <f t="shared" ca="1" si="254"/>
        <v/>
      </c>
      <c r="O270" s="258" t="str">
        <f t="shared" ref="O270:P270" ca="1" si="263">IF($N169=FALSE,"",SUBSTITUTE(OFFSET($X$250,COUNTIF($W$251:$W$260,"&lt;="&amp;ABS(G235)),0),0,"")&amp;O$251)</f>
        <v/>
      </c>
      <c r="P270" s="258" t="str">
        <f t="shared" ca="1" si="263"/>
        <v/>
      </c>
      <c r="Q270" s="258" t="str">
        <f t="shared" ref="Q270:R270" si="264">IF($N169=FALSE,"",Q$251)</f>
        <v/>
      </c>
      <c r="R270" s="258" t="str">
        <f t="shared" si="264"/>
        <v/>
      </c>
      <c r="S270" s="242"/>
      <c r="T270" s="464"/>
      <c r="U270" s="465"/>
    </row>
    <row r="271" spans="2:24" ht="15" customHeight="1">
      <c r="B271" s="243">
        <f t="shared" si="246"/>
        <v>20</v>
      </c>
      <c r="C271" s="263" t="str">
        <f t="shared" si="247"/>
        <v/>
      </c>
      <c r="D271" s="263" t="str">
        <f t="shared" si="248"/>
        <v/>
      </c>
      <c r="E271" s="263" t="str">
        <f t="shared" si="249"/>
        <v/>
      </c>
      <c r="F271" s="263" t="str">
        <f t="shared" si="250"/>
        <v/>
      </c>
      <c r="H271" s="272" t="str">
        <f>IF($N170=FALSE,"",ROUND(Pressure_1_R2!N23*$C$145,M$251+1))</f>
        <v/>
      </c>
      <c r="I271" s="272" t="str">
        <f>IF($N170=FALSE,"",ROUND(Pressure_1_R2!O23*$C$145,M$251+1))</f>
        <v/>
      </c>
      <c r="J271" s="272" t="str">
        <f t="shared" si="251"/>
        <v/>
      </c>
      <c r="K271" s="273" t="str">
        <f t="shared" si="252"/>
        <v/>
      </c>
      <c r="M271" s="258" t="str">
        <f t="shared" ca="1" si="253"/>
        <v/>
      </c>
      <c r="N271" s="258" t="str">
        <f t="shared" ca="1" si="254"/>
        <v/>
      </c>
      <c r="O271" s="258" t="str">
        <f t="shared" ref="O271:P271" ca="1" si="265">IF($N170=FALSE,"",SUBSTITUTE(OFFSET($X$250,COUNTIF($W$251:$W$260,"&lt;="&amp;ABS(G236)),0),0,"")&amp;O$251)</f>
        <v/>
      </c>
      <c r="P271" s="258" t="str">
        <f t="shared" ca="1" si="265"/>
        <v/>
      </c>
      <c r="Q271" s="258" t="str">
        <f t="shared" ref="Q271:R271" si="266">IF($N170=FALSE,"",Q$251)</f>
        <v/>
      </c>
      <c r="R271" s="258" t="str">
        <f t="shared" si="266"/>
        <v/>
      </c>
      <c r="S271" s="242"/>
      <c r="T271" s="464"/>
      <c r="U271" s="465"/>
    </row>
    <row r="272" spans="2:24" ht="15" customHeight="1">
      <c r="B272" s="243">
        <f t="shared" si="246"/>
        <v>21</v>
      </c>
      <c r="C272" s="263" t="str">
        <f t="shared" si="247"/>
        <v/>
      </c>
      <c r="D272" s="263" t="str">
        <f t="shared" si="248"/>
        <v/>
      </c>
      <c r="E272" s="263" t="str">
        <f t="shared" si="249"/>
        <v/>
      </c>
      <c r="F272" s="263" t="str">
        <f t="shared" si="250"/>
        <v/>
      </c>
      <c r="H272" s="272" t="str">
        <f>IF($N171=FALSE,"",ROUND(Pressure_1_R2!N24*$C$145,M$251+1))</f>
        <v/>
      </c>
      <c r="I272" s="272" t="str">
        <f>IF($N171=FALSE,"",ROUND(Pressure_1_R2!O24*$C$145,M$251+1))</f>
        <v/>
      </c>
      <c r="J272" s="272" t="str">
        <f t="shared" si="251"/>
        <v/>
      </c>
      <c r="K272" s="273" t="str">
        <f t="shared" si="252"/>
        <v/>
      </c>
      <c r="M272" s="258" t="str">
        <f t="shared" ca="1" si="253"/>
        <v/>
      </c>
      <c r="N272" s="258" t="str">
        <f t="shared" ca="1" si="254"/>
        <v/>
      </c>
      <c r="O272" s="258" t="str">
        <f t="shared" ref="O272:P272" ca="1" si="267">IF($N171=FALSE,"",SUBSTITUTE(OFFSET($X$250,COUNTIF($W$251:$W$260,"&lt;="&amp;ABS(G237)),0),0,"")&amp;O$251)</f>
        <v/>
      </c>
      <c r="P272" s="258" t="str">
        <f t="shared" ca="1" si="267"/>
        <v/>
      </c>
      <c r="Q272" s="258" t="str">
        <f t="shared" ref="Q272:R272" si="268">IF($N171=FALSE,"",Q$251)</f>
        <v/>
      </c>
      <c r="R272" s="258" t="str">
        <f t="shared" si="268"/>
        <v/>
      </c>
      <c r="S272" s="242"/>
      <c r="T272" s="464"/>
      <c r="U272" s="465"/>
    </row>
    <row r="273" spans="1:21" ht="15" customHeight="1">
      <c r="B273" s="243">
        <f t="shared" si="246"/>
        <v>22</v>
      </c>
      <c r="C273" s="263" t="str">
        <f t="shared" si="247"/>
        <v/>
      </c>
      <c r="D273" s="263" t="str">
        <f t="shared" si="248"/>
        <v/>
      </c>
      <c r="E273" s="263" t="str">
        <f t="shared" si="249"/>
        <v/>
      </c>
      <c r="F273" s="263" t="str">
        <f t="shared" si="250"/>
        <v/>
      </c>
      <c r="H273" s="272" t="str">
        <f>IF($N172=FALSE,"",ROUND(Pressure_1_R2!N25*$C$145,M$251+1))</f>
        <v/>
      </c>
      <c r="I273" s="272" t="str">
        <f>IF($N172=FALSE,"",ROUND(Pressure_1_R2!O25*$C$145,M$251+1))</f>
        <v/>
      </c>
      <c r="J273" s="272" t="str">
        <f t="shared" si="251"/>
        <v/>
      </c>
      <c r="K273" s="273" t="str">
        <f t="shared" si="252"/>
        <v/>
      </c>
      <c r="M273" s="258" t="str">
        <f t="shared" ca="1" si="253"/>
        <v/>
      </c>
      <c r="N273" s="258" t="str">
        <f t="shared" ca="1" si="254"/>
        <v/>
      </c>
      <c r="O273" s="258" t="str">
        <f t="shared" ref="O273:P273" ca="1" si="269">IF($N172=FALSE,"",SUBSTITUTE(OFFSET($X$250,COUNTIF($W$251:$W$260,"&lt;="&amp;ABS(G238)),0),0,"")&amp;O$251)</f>
        <v/>
      </c>
      <c r="P273" s="258" t="str">
        <f t="shared" ca="1" si="269"/>
        <v/>
      </c>
      <c r="Q273" s="258" t="str">
        <f t="shared" ref="Q273:R273" si="270">IF($N172=FALSE,"",Q$251)</f>
        <v/>
      </c>
      <c r="R273" s="258" t="str">
        <f t="shared" si="270"/>
        <v/>
      </c>
      <c r="S273" s="242"/>
      <c r="T273" s="464"/>
      <c r="U273" s="465"/>
    </row>
    <row r="274" spans="1:21" ht="15" customHeight="1">
      <c r="B274" s="243">
        <f t="shared" si="246"/>
        <v>23</v>
      </c>
      <c r="C274" s="263" t="str">
        <f t="shared" si="247"/>
        <v/>
      </c>
      <c r="D274" s="263" t="str">
        <f t="shared" si="248"/>
        <v/>
      </c>
      <c r="E274" s="263" t="str">
        <f t="shared" si="249"/>
        <v/>
      </c>
      <c r="F274" s="263" t="str">
        <f t="shared" si="250"/>
        <v/>
      </c>
      <c r="H274" s="272" t="str">
        <f>IF($N173=FALSE,"",ROUND(Pressure_1_R2!N26*$C$145,M$251+1))</f>
        <v/>
      </c>
      <c r="I274" s="272" t="str">
        <f>IF($N173=FALSE,"",ROUND(Pressure_1_R2!O26*$C$145,M$251+1))</f>
        <v/>
      </c>
      <c r="J274" s="272" t="str">
        <f t="shared" si="251"/>
        <v/>
      </c>
      <c r="K274" s="273" t="str">
        <f t="shared" si="252"/>
        <v/>
      </c>
      <c r="M274" s="258" t="str">
        <f t="shared" ca="1" si="253"/>
        <v/>
      </c>
      <c r="N274" s="258" t="str">
        <f t="shared" ca="1" si="254"/>
        <v/>
      </c>
      <c r="O274" s="258" t="str">
        <f t="shared" ref="O274:P274" ca="1" si="271">IF($N173=FALSE,"",SUBSTITUTE(OFFSET($X$250,COUNTIF($W$251:$W$260,"&lt;="&amp;ABS(G239)),0),0,"")&amp;O$251)</f>
        <v/>
      </c>
      <c r="P274" s="258" t="str">
        <f t="shared" ca="1" si="271"/>
        <v/>
      </c>
      <c r="Q274" s="258" t="str">
        <f t="shared" ref="Q274:R274" si="272">IF($N173=FALSE,"",Q$251)</f>
        <v/>
      </c>
      <c r="R274" s="258" t="str">
        <f t="shared" si="272"/>
        <v/>
      </c>
      <c r="S274" s="242"/>
      <c r="T274" s="464"/>
      <c r="U274" s="465"/>
    </row>
    <row r="275" spans="1:21" ht="15" customHeight="1">
      <c r="B275" s="243">
        <f t="shared" si="246"/>
        <v>24</v>
      </c>
      <c r="C275" s="263" t="str">
        <f t="shared" si="247"/>
        <v/>
      </c>
      <c r="D275" s="263" t="str">
        <f t="shared" si="248"/>
        <v/>
      </c>
      <c r="E275" s="263" t="str">
        <f t="shared" si="249"/>
        <v/>
      </c>
      <c r="F275" s="263" t="str">
        <f t="shared" si="250"/>
        <v/>
      </c>
      <c r="H275" s="272" t="str">
        <f>IF($N174=FALSE,"",ROUND(Pressure_1_R2!N27*$C$145,M$251+1))</f>
        <v/>
      </c>
      <c r="I275" s="272" t="str">
        <f>IF($N174=FALSE,"",ROUND(Pressure_1_R2!O27*$C$145,M$251+1))</f>
        <v/>
      </c>
      <c r="J275" s="272" t="str">
        <f t="shared" si="251"/>
        <v/>
      </c>
      <c r="K275" s="273" t="str">
        <f t="shared" si="252"/>
        <v/>
      </c>
      <c r="M275" s="258" t="str">
        <f t="shared" ca="1" si="253"/>
        <v/>
      </c>
      <c r="N275" s="258" t="str">
        <f t="shared" ca="1" si="254"/>
        <v/>
      </c>
      <c r="O275" s="258" t="str">
        <f t="shared" ref="O275:P275" ca="1" si="273">IF($N174=FALSE,"",SUBSTITUTE(OFFSET($X$250,COUNTIF($W$251:$W$260,"&lt;="&amp;ABS(G240)),0),0,"")&amp;O$251)</f>
        <v/>
      </c>
      <c r="P275" s="258" t="str">
        <f t="shared" ca="1" si="273"/>
        <v/>
      </c>
      <c r="Q275" s="258" t="str">
        <f t="shared" ref="Q275:R275" si="274">IF($N174=FALSE,"",Q$251)</f>
        <v/>
      </c>
      <c r="R275" s="258" t="str">
        <f t="shared" si="274"/>
        <v/>
      </c>
      <c r="S275" s="242"/>
      <c r="T275" s="464"/>
      <c r="U275" s="465"/>
    </row>
    <row r="276" spans="1:21" ht="15" customHeight="1">
      <c r="B276" s="243">
        <f t="shared" si="246"/>
        <v>25</v>
      </c>
      <c r="C276" s="263" t="str">
        <f t="shared" si="247"/>
        <v/>
      </c>
      <c r="D276" s="263" t="str">
        <f t="shared" si="248"/>
        <v/>
      </c>
      <c r="E276" s="263" t="str">
        <f t="shared" si="249"/>
        <v/>
      </c>
      <c r="F276" s="263" t="str">
        <f t="shared" si="250"/>
        <v/>
      </c>
      <c r="H276" s="272" t="str">
        <f>IF($N175=FALSE,"",ROUND(Pressure_1_R2!N28*$C$145,M$251+1))</f>
        <v/>
      </c>
      <c r="I276" s="272" t="str">
        <f>IF($N175=FALSE,"",ROUND(Pressure_1_R2!O28*$C$145,M$251+1))</f>
        <v/>
      </c>
      <c r="J276" s="272" t="str">
        <f t="shared" si="251"/>
        <v/>
      </c>
      <c r="K276" s="273" t="str">
        <f t="shared" si="252"/>
        <v/>
      </c>
      <c r="M276" s="258" t="str">
        <f t="shared" ca="1" si="253"/>
        <v/>
      </c>
      <c r="N276" s="258" t="str">
        <f t="shared" ca="1" si="254"/>
        <v/>
      </c>
      <c r="O276" s="258" t="str">
        <f t="shared" ref="O276:P276" ca="1" si="275">IF($N175=FALSE,"",SUBSTITUTE(OFFSET($X$250,COUNTIF($W$251:$W$260,"&lt;="&amp;ABS(G241)),0),0,"")&amp;O$251)</f>
        <v/>
      </c>
      <c r="P276" s="258" t="str">
        <f t="shared" ca="1" si="275"/>
        <v/>
      </c>
      <c r="Q276" s="258" t="str">
        <f t="shared" ref="Q276:R276" si="276">IF($N175=FALSE,"",Q$251)</f>
        <v/>
      </c>
      <c r="R276" s="258" t="str">
        <f t="shared" si="276"/>
        <v/>
      </c>
      <c r="S276" s="242"/>
      <c r="T276" s="464"/>
      <c r="U276" s="465"/>
    </row>
    <row r="277" spans="1:21" ht="15" customHeight="1">
      <c r="B277" s="243">
        <f t="shared" si="246"/>
        <v>26</v>
      </c>
      <c r="C277" s="263" t="str">
        <f t="shared" si="247"/>
        <v/>
      </c>
      <c r="D277" s="263" t="str">
        <f t="shared" si="248"/>
        <v/>
      </c>
      <c r="E277" s="263" t="str">
        <f t="shared" si="249"/>
        <v/>
      </c>
      <c r="F277" s="263" t="str">
        <f t="shared" si="250"/>
        <v/>
      </c>
      <c r="H277" s="272" t="str">
        <f>IF($N176=FALSE,"",ROUND(Pressure_1_R2!N29*$C$145,M$251+1))</f>
        <v/>
      </c>
      <c r="I277" s="272" t="str">
        <f>IF($N176=FALSE,"",ROUND(Pressure_1_R2!O29*$C$145,M$251+1))</f>
        <v/>
      </c>
      <c r="J277" s="272" t="str">
        <f t="shared" si="251"/>
        <v/>
      </c>
      <c r="K277" s="273" t="str">
        <f t="shared" si="252"/>
        <v/>
      </c>
      <c r="M277" s="258" t="str">
        <f t="shared" ca="1" si="253"/>
        <v/>
      </c>
      <c r="N277" s="258" t="str">
        <f t="shared" ca="1" si="254"/>
        <v/>
      </c>
      <c r="O277" s="258" t="str">
        <f t="shared" ref="O277:P277" ca="1" si="277">IF($N176=FALSE,"",SUBSTITUTE(OFFSET($X$250,COUNTIF($W$251:$W$260,"&lt;="&amp;ABS(G242)),0),0,"")&amp;O$251)</f>
        <v/>
      </c>
      <c r="P277" s="258" t="str">
        <f t="shared" ca="1" si="277"/>
        <v/>
      </c>
      <c r="Q277" s="258" t="str">
        <f t="shared" ref="Q277:R277" si="278">IF($N176=FALSE,"",Q$251)</f>
        <v/>
      </c>
      <c r="R277" s="258" t="str">
        <f t="shared" si="278"/>
        <v/>
      </c>
      <c r="S277" s="242"/>
      <c r="T277" s="464"/>
      <c r="U277" s="465"/>
    </row>
    <row r="278" spans="1:21" ht="15" customHeight="1">
      <c r="B278" s="243">
        <f t="shared" si="246"/>
        <v>27</v>
      </c>
      <c r="C278" s="263" t="str">
        <f t="shared" si="247"/>
        <v/>
      </c>
      <c r="D278" s="263" t="str">
        <f t="shared" si="248"/>
        <v/>
      </c>
      <c r="E278" s="263" t="str">
        <f t="shared" si="249"/>
        <v/>
      </c>
      <c r="F278" s="263" t="str">
        <f t="shared" si="250"/>
        <v/>
      </c>
      <c r="H278" s="272" t="str">
        <f>IF($N177=FALSE,"",ROUND(Pressure_1_R2!N30*$C$145,M$251+1))</f>
        <v/>
      </c>
      <c r="I278" s="272" t="str">
        <f>IF($N177=FALSE,"",ROUND(Pressure_1_R2!O30*$C$145,M$251+1))</f>
        <v/>
      </c>
      <c r="J278" s="272" t="str">
        <f t="shared" si="251"/>
        <v/>
      </c>
      <c r="K278" s="273" t="str">
        <f t="shared" si="252"/>
        <v/>
      </c>
      <c r="M278" s="258" t="str">
        <f t="shared" ca="1" si="253"/>
        <v/>
      </c>
      <c r="N278" s="258" t="str">
        <f t="shared" ca="1" si="254"/>
        <v/>
      </c>
      <c r="O278" s="258" t="str">
        <f t="shared" ref="O278:P278" ca="1" si="279">IF($N177=FALSE,"",SUBSTITUTE(OFFSET($X$250,COUNTIF($W$251:$W$260,"&lt;="&amp;ABS(G243)),0),0,"")&amp;O$251)</f>
        <v/>
      </c>
      <c r="P278" s="258" t="str">
        <f t="shared" ca="1" si="279"/>
        <v/>
      </c>
      <c r="Q278" s="258" t="str">
        <f t="shared" ref="Q278:R278" si="280">IF($N177=FALSE,"",Q$251)</f>
        <v/>
      </c>
      <c r="R278" s="258" t="str">
        <f t="shared" si="280"/>
        <v/>
      </c>
      <c r="S278" s="242"/>
      <c r="T278" s="464"/>
      <c r="U278" s="465"/>
    </row>
    <row r="279" spans="1:21" ht="15" customHeight="1">
      <c r="B279" s="243">
        <f t="shared" si="246"/>
        <v>28</v>
      </c>
      <c r="C279" s="263" t="str">
        <f t="shared" si="247"/>
        <v/>
      </c>
      <c r="D279" s="263" t="str">
        <f t="shared" si="248"/>
        <v/>
      </c>
      <c r="E279" s="263" t="str">
        <f t="shared" si="249"/>
        <v/>
      </c>
      <c r="F279" s="263" t="str">
        <f t="shared" si="250"/>
        <v/>
      </c>
      <c r="H279" s="272" t="str">
        <f>IF($N178=FALSE,"",ROUND(Pressure_1_R2!N31*$C$145,M$251+1))</f>
        <v/>
      </c>
      <c r="I279" s="272" t="str">
        <f>IF($N178=FALSE,"",ROUND(Pressure_1_R2!O31*$C$145,M$251+1))</f>
        <v/>
      </c>
      <c r="J279" s="272" t="str">
        <f t="shared" si="251"/>
        <v/>
      </c>
      <c r="K279" s="273" t="str">
        <f t="shared" si="252"/>
        <v/>
      </c>
      <c r="M279" s="258" t="str">
        <f t="shared" ca="1" si="253"/>
        <v/>
      </c>
      <c r="N279" s="258" t="str">
        <f t="shared" ca="1" si="254"/>
        <v/>
      </c>
      <c r="O279" s="258" t="str">
        <f t="shared" ref="O279:P279" ca="1" si="281">IF($N178=FALSE,"",SUBSTITUTE(OFFSET($X$250,COUNTIF($W$251:$W$260,"&lt;="&amp;ABS(G244)),0),0,"")&amp;O$251)</f>
        <v/>
      </c>
      <c r="P279" s="258" t="str">
        <f t="shared" ca="1" si="281"/>
        <v/>
      </c>
      <c r="Q279" s="258" t="str">
        <f t="shared" ref="Q279:R279" si="282">IF($N178=FALSE,"",Q$251)</f>
        <v/>
      </c>
      <c r="R279" s="258" t="str">
        <f t="shared" si="282"/>
        <v/>
      </c>
      <c r="S279" s="242"/>
      <c r="T279" s="464"/>
      <c r="U279" s="465"/>
    </row>
    <row r="280" spans="1:21" ht="15" customHeight="1">
      <c r="B280" s="243">
        <f t="shared" si="246"/>
        <v>29</v>
      </c>
      <c r="C280" s="263" t="str">
        <f t="shared" si="247"/>
        <v/>
      </c>
      <c r="D280" s="263" t="str">
        <f t="shared" si="248"/>
        <v/>
      </c>
      <c r="E280" s="263" t="str">
        <f t="shared" si="249"/>
        <v/>
      </c>
      <c r="F280" s="263" t="str">
        <f t="shared" si="250"/>
        <v/>
      </c>
      <c r="H280" s="272" t="str">
        <f>IF($N179=FALSE,"",ROUND(Pressure_1_R2!N32*$C$145,M$251+1))</f>
        <v/>
      </c>
      <c r="I280" s="272" t="str">
        <f>IF($N179=FALSE,"",ROUND(Pressure_1_R2!O32*$C$145,M$251+1))</f>
        <v/>
      </c>
      <c r="J280" s="272" t="str">
        <f t="shared" si="251"/>
        <v/>
      </c>
      <c r="K280" s="273" t="str">
        <f t="shared" si="252"/>
        <v/>
      </c>
      <c r="M280" s="258" t="str">
        <f t="shared" ca="1" si="253"/>
        <v/>
      </c>
      <c r="N280" s="258" t="str">
        <f t="shared" ca="1" si="254"/>
        <v/>
      </c>
      <c r="O280" s="258" t="str">
        <f t="shared" ref="O280:P280" ca="1" si="283">IF($N179=FALSE,"",SUBSTITUTE(OFFSET($X$250,COUNTIF($W$251:$W$260,"&lt;="&amp;ABS(G245)),0),0,"")&amp;O$251)</f>
        <v/>
      </c>
      <c r="P280" s="258" t="str">
        <f t="shared" ca="1" si="283"/>
        <v/>
      </c>
      <c r="Q280" s="258" t="str">
        <f t="shared" ref="Q280:R280" si="284">IF($N179=FALSE,"",Q$251)</f>
        <v/>
      </c>
      <c r="R280" s="258" t="str">
        <f t="shared" si="284"/>
        <v/>
      </c>
      <c r="S280" s="242"/>
      <c r="T280" s="464"/>
      <c r="U280" s="465"/>
    </row>
    <row r="281" spans="1:21" ht="15" customHeight="1">
      <c r="B281" s="243">
        <f t="shared" si="246"/>
        <v>30</v>
      </c>
      <c r="C281" s="263" t="str">
        <f t="shared" si="247"/>
        <v/>
      </c>
      <c r="D281" s="263" t="str">
        <f t="shared" si="248"/>
        <v/>
      </c>
      <c r="E281" s="263" t="str">
        <f t="shared" si="249"/>
        <v/>
      </c>
      <c r="F281" s="263" t="str">
        <f t="shared" si="250"/>
        <v/>
      </c>
      <c r="H281" s="272" t="str">
        <f>IF($N180=FALSE,"",ROUND(Pressure_1_R2!N33*$C$145,M$251+1))</f>
        <v/>
      </c>
      <c r="I281" s="272" t="str">
        <f>IF($N180=FALSE,"",ROUND(Pressure_1_R2!O33*$C$145,M$251+1))</f>
        <v/>
      </c>
      <c r="J281" s="272" t="str">
        <f t="shared" si="251"/>
        <v/>
      </c>
      <c r="K281" s="273" t="str">
        <f t="shared" si="252"/>
        <v/>
      </c>
      <c r="M281" s="258" t="str">
        <f t="shared" ca="1" si="253"/>
        <v/>
      </c>
      <c r="N281" s="258" t="str">
        <f t="shared" ca="1" si="254"/>
        <v/>
      </c>
      <c r="O281" s="258" t="str">
        <f t="shared" ref="O281:P281" ca="1" si="285">IF($N180=FALSE,"",SUBSTITUTE(OFFSET($X$250,COUNTIF($W$251:$W$260,"&lt;="&amp;ABS(G246)),0),0,"")&amp;O$251)</f>
        <v/>
      </c>
      <c r="P281" s="258" t="str">
        <f t="shared" ca="1" si="285"/>
        <v/>
      </c>
      <c r="Q281" s="258" t="str">
        <f t="shared" ref="Q281:R281" si="286">IF($N180=FALSE,"",Q$251)</f>
        <v/>
      </c>
      <c r="R281" s="258" t="str">
        <f t="shared" si="286"/>
        <v/>
      </c>
      <c r="S281" s="242"/>
      <c r="T281" s="464"/>
      <c r="U281" s="465"/>
    </row>
    <row r="282" spans="1:21" ht="15" customHeight="1">
      <c r="B282" s="242"/>
      <c r="C282" s="242"/>
      <c r="D282" s="242"/>
      <c r="E282" s="242"/>
      <c r="T282" s="242"/>
    </row>
    <row r="283" spans="1:21" ht="15" customHeight="1">
      <c r="B283" s="242"/>
      <c r="C283" s="242"/>
      <c r="D283" s="242"/>
      <c r="E283" s="242"/>
      <c r="F283" s="259"/>
      <c r="T283" s="242"/>
    </row>
    <row r="284" spans="1:21" ht="15" customHeight="1">
      <c r="B284" s="242"/>
      <c r="C284" s="242"/>
      <c r="D284" s="242"/>
      <c r="E284" s="242"/>
      <c r="H284" s="259"/>
      <c r="I284" s="259"/>
      <c r="J284" s="259"/>
      <c r="K284" s="259"/>
      <c r="L284" s="259"/>
      <c r="M284" s="259"/>
      <c r="N284" s="259"/>
    </row>
    <row r="285" spans="1:21" ht="15" customHeight="1">
      <c r="A285" s="239" t="s">
        <v>661</v>
      </c>
      <c r="B285" s="240"/>
      <c r="C285" s="240"/>
      <c r="D285" s="240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</row>
    <row r="286" spans="1:21" ht="15" customHeight="1">
      <c r="B286" s="311" t="s">
        <v>605</v>
      </c>
      <c r="C286" s="315" t="s">
        <v>606</v>
      </c>
      <c r="D286" s="383" t="s">
        <v>944</v>
      </c>
      <c r="E286" s="315" t="s">
        <v>607</v>
      </c>
      <c r="F286" s="381" t="s">
        <v>941</v>
      </c>
      <c r="G286" s="344">
        <f>E292</f>
        <v>0</v>
      </c>
      <c r="H286" s="344" t="s">
        <v>983</v>
      </c>
      <c r="I286" s="315" t="s">
        <v>662</v>
      </c>
      <c r="J286" s="315" t="s">
        <v>663</v>
      </c>
      <c r="K286" s="241"/>
      <c r="L286" s="241"/>
      <c r="M286" s="241"/>
      <c r="N286" s="241"/>
      <c r="O286" s="241"/>
      <c r="P286" s="241"/>
      <c r="Q286" s="241"/>
      <c r="R286" s="241"/>
      <c r="S286" s="242"/>
      <c r="T286" s="242"/>
    </row>
    <row r="287" spans="1:21" ht="15" customHeight="1">
      <c r="B287" s="243">
        <f>COUNTIF(B293:B352,TRUE)/2</f>
        <v>0</v>
      </c>
      <c r="C287" s="248" t="e">
        <f ca="1">OFFSET(Z290,MATCH(F292,Z291:Z315,0),MATCH(E292,AA290:AH290,0))</f>
        <v>#N/A</v>
      </c>
      <c r="D287" s="248">
        <f>Pressure_1_R3!K4</f>
        <v>0</v>
      </c>
      <c r="E287" s="248">
        <f>Pressure_1_R3!L4</f>
        <v>0</v>
      </c>
      <c r="F287" s="248">
        <f>Pressure_1_R3!M$4</f>
        <v>0</v>
      </c>
      <c r="G287" s="345" t="e">
        <f ca="1">E287*C287</f>
        <v>#N/A</v>
      </c>
      <c r="H287" s="345" t="str">
        <f ca="1">OFFSET(V392,COUNTIF(T393:T403,"&lt;="&amp;G287),0)</f>
        <v>자리수</v>
      </c>
      <c r="I287" s="248" t="e">
        <f ca="1">OFFSET(U392,MATCH(H287,V393:V403,0),0)</f>
        <v>#N/A</v>
      </c>
      <c r="J287" s="248">
        <f>Pressure_1_R3!J$4</f>
        <v>0</v>
      </c>
      <c r="K287" s="241"/>
      <c r="L287" s="241"/>
      <c r="M287" s="241"/>
      <c r="N287" s="241"/>
      <c r="O287" s="241"/>
      <c r="P287" s="241"/>
      <c r="Q287" s="241"/>
      <c r="R287" s="241"/>
      <c r="S287" s="242"/>
      <c r="T287" s="242"/>
    </row>
    <row r="288" spans="1:21" ht="15" customHeight="1">
      <c r="B288" s="240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2"/>
      <c r="S288" s="242"/>
      <c r="T288" s="242"/>
    </row>
    <row r="289" spans="2:34" s="247" customFormat="1" ht="15" customHeight="1">
      <c r="B289" s="246" t="s">
        <v>664</v>
      </c>
      <c r="C289" s="244"/>
      <c r="D289" s="244"/>
      <c r="E289" s="245"/>
      <c r="F289" s="244"/>
      <c r="G289" s="240"/>
      <c r="H289" s="244"/>
      <c r="I289" s="244"/>
      <c r="J289" s="244"/>
      <c r="K289" s="244"/>
      <c r="L289" s="244"/>
      <c r="M289" s="244"/>
      <c r="N289" s="246" t="s">
        <v>665</v>
      </c>
    </row>
    <row r="290" spans="2:34" s="241" customFormat="1" ht="15" customHeight="1">
      <c r="B290" s="773" t="s">
        <v>666</v>
      </c>
      <c r="C290" s="773" t="s">
        <v>667</v>
      </c>
      <c r="D290" s="782" t="s">
        <v>595</v>
      </c>
      <c r="E290" s="784" t="s">
        <v>374</v>
      </c>
      <c r="F290" s="773" t="s">
        <v>738</v>
      </c>
      <c r="G290" s="773"/>
      <c r="H290" s="773"/>
      <c r="I290" s="773" t="s">
        <v>668</v>
      </c>
      <c r="J290" s="774" t="s">
        <v>740</v>
      </c>
      <c r="K290" s="775"/>
      <c r="L290" s="776"/>
      <c r="M290" s="244"/>
      <c r="N290" s="773" t="s">
        <v>666</v>
      </c>
      <c r="O290" s="773" t="s">
        <v>669</v>
      </c>
      <c r="P290" s="773" t="s">
        <v>613</v>
      </c>
      <c r="Q290" s="774" t="s">
        <v>742</v>
      </c>
      <c r="R290" s="775"/>
      <c r="S290" s="775"/>
      <c r="T290" s="776"/>
      <c r="U290" s="774" t="s">
        <v>744</v>
      </c>
      <c r="V290" s="775"/>
      <c r="W290" s="775"/>
      <c r="X290" s="776"/>
      <c r="Z290" s="344" t="s">
        <v>880</v>
      </c>
      <c r="AA290" s="343" t="s">
        <v>182</v>
      </c>
      <c r="AB290" s="343" t="s">
        <v>881</v>
      </c>
      <c r="AC290" s="343" t="s">
        <v>882</v>
      </c>
      <c r="AD290" s="343" t="s">
        <v>883</v>
      </c>
      <c r="AE290" s="343" t="s">
        <v>884</v>
      </c>
      <c r="AF290" s="343" t="s">
        <v>885</v>
      </c>
      <c r="AG290" s="343" t="s">
        <v>886</v>
      </c>
      <c r="AH290" s="343" t="s">
        <v>819</v>
      </c>
    </row>
    <row r="291" spans="2:34" s="241" customFormat="1" ht="15" customHeight="1">
      <c r="B291" s="773"/>
      <c r="C291" s="773"/>
      <c r="D291" s="783"/>
      <c r="E291" s="784"/>
      <c r="F291" s="317" t="s">
        <v>617</v>
      </c>
      <c r="G291" s="317" t="s">
        <v>670</v>
      </c>
      <c r="H291" s="317" t="s">
        <v>0</v>
      </c>
      <c r="I291" s="773"/>
      <c r="J291" s="318" t="s">
        <v>617</v>
      </c>
      <c r="K291" s="318" t="s">
        <v>671</v>
      </c>
      <c r="L291" s="318" t="s">
        <v>672</v>
      </c>
      <c r="M291" s="244"/>
      <c r="N291" s="773"/>
      <c r="O291" s="773"/>
      <c r="P291" s="773"/>
      <c r="Q291" s="318" t="s">
        <v>617</v>
      </c>
      <c r="R291" s="318" t="s">
        <v>618</v>
      </c>
      <c r="S291" s="318" t="s">
        <v>621</v>
      </c>
      <c r="T291" s="318" t="s">
        <v>673</v>
      </c>
      <c r="U291" s="318" t="s">
        <v>674</v>
      </c>
      <c r="V291" s="318" t="s">
        <v>618</v>
      </c>
      <c r="W291" s="318" t="s">
        <v>621</v>
      </c>
      <c r="X291" s="318" t="s">
        <v>675</v>
      </c>
      <c r="Z291" s="343" t="s">
        <v>887</v>
      </c>
      <c r="AA291" s="345">
        <f t="shared" ref="AA291:AA305" si="287">AC291*1000</f>
        <v>1</v>
      </c>
      <c r="AB291" s="345">
        <f>AC291*10</f>
        <v>0.01</v>
      </c>
      <c r="AC291" s="345">
        <f t="shared" ref="AC291:AC305" si="288">AD291*1000</f>
        <v>1E-3</v>
      </c>
      <c r="AD291" s="345">
        <v>9.9999999999999995E-7</v>
      </c>
      <c r="AE291" s="345">
        <f t="shared" ref="AE291:AE305" si="289">AG291*1000</f>
        <v>1</v>
      </c>
      <c r="AF291" s="345">
        <f>AG291*10</f>
        <v>0.01</v>
      </c>
      <c r="AG291" s="345">
        <f t="shared" ref="AG291:AG305" si="290">AH291*1000</f>
        <v>1E-3</v>
      </c>
      <c r="AH291" s="345">
        <v>9.9999999999999995E-7</v>
      </c>
    </row>
    <row r="292" spans="2:34" s="241" customFormat="1" ht="15" customHeight="1">
      <c r="B292" s="773"/>
      <c r="C292" s="773"/>
      <c r="D292" s="318">
        <f>E292</f>
        <v>0</v>
      </c>
      <c r="E292" s="318">
        <f>표준압력!I208</f>
        <v>0</v>
      </c>
      <c r="F292" s="318">
        <f>F287</f>
        <v>0</v>
      </c>
      <c r="G292" s="318">
        <f>F292</f>
        <v>0</v>
      </c>
      <c r="H292" s="318">
        <f>G292</f>
        <v>0</v>
      </c>
      <c r="I292" s="773"/>
      <c r="J292" s="317">
        <f>$E292</f>
        <v>0</v>
      </c>
      <c r="K292" s="317">
        <f>$E292</f>
        <v>0</v>
      </c>
      <c r="L292" s="317">
        <f>$E292</f>
        <v>0</v>
      </c>
      <c r="M292" s="244"/>
      <c r="N292" s="773"/>
      <c r="O292" s="773"/>
      <c r="P292" s="773"/>
      <c r="Q292" s="317">
        <f>J292</f>
        <v>0</v>
      </c>
      <c r="R292" s="317">
        <f>K292</f>
        <v>0</v>
      </c>
      <c r="S292" s="317">
        <f>L292</f>
        <v>0</v>
      </c>
      <c r="T292" s="317">
        <f>S292</f>
        <v>0</v>
      </c>
      <c r="U292" s="317">
        <f>Q292</f>
        <v>0</v>
      </c>
      <c r="V292" s="317">
        <f>R292</f>
        <v>0</v>
      </c>
      <c r="W292" s="317">
        <f>S292</f>
        <v>0</v>
      </c>
      <c r="X292" s="317">
        <f>T292</f>
        <v>0</v>
      </c>
      <c r="Z292" s="343" t="s">
        <v>557</v>
      </c>
      <c r="AA292" s="345">
        <f t="shared" si="287"/>
        <v>100</v>
      </c>
      <c r="AB292" s="345">
        <f t="shared" ref="AB292:AB313" si="291">AC292*10</f>
        <v>1</v>
      </c>
      <c r="AC292" s="345">
        <f t="shared" si="288"/>
        <v>0.1</v>
      </c>
      <c r="AD292" s="345">
        <v>1E-4</v>
      </c>
      <c r="AE292" s="345">
        <f t="shared" si="289"/>
        <v>100</v>
      </c>
      <c r="AF292" s="345">
        <f t="shared" ref="AF292:AF313" si="292">AG292*10</f>
        <v>1</v>
      </c>
      <c r="AG292" s="345">
        <f t="shared" si="290"/>
        <v>0.1</v>
      </c>
      <c r="AH292" s="345">
        <v>1E-4</v>
      </c>
    </row>
    <row r="293" spans="2:34" s="241" customFormat="1" ht="15" customHeight="1">
      <c r="B293" s="249" t="b">
        <f>IF(Pressure_1_R3!A4="",FALSE,TRUE)</f>
        <v>0</v>
      </c>
      <c r="C293" s="250">
        <v>1</v>
      </c>
      <c r="D293" s="251" t="str">
        <f>IF($B293=FALSE,"",표준압력!G208)</f>
        <v/>
      </c>
      <c r="E293" s="251" t="str">
        <f>IF($B293=FALSE,"",표준압력!H208)</f>
        <v/>
      </c>
      <c r="F293" s="251" t="str">
        <f>IF($B293=FALSE,"",Pressure_1_R3!Q4)</f>
        <v/>
      </c>
      <c r="G293" s="252" t="str">
        <f>IF($B293=FALSE,"",Pressure_1_R3!R4)</f>
        <v/>
      </c>
      <c r="H293" s="252" t="str">
        <f>IF($B293=FALSE,"",Pressure_1_R3!S4)</f>
        <v/>
      </c>
      <c r="I293" s="258" t="b">
        <f t="shared" ref="I293:I352" si="293">TYPE(G293)=1</f>
        <v>0</v>
      </c>
      <c r="J293" s="253" t="str">
        <f t="shared" ref="J293:J352" si="294">IF($B293=FALSE,"",F293*$C$287)</f>
        <v/>
      </c>
      <c r="K293" s="254" t="str">
        <f t="shared" ref="K293:K352" si="295">IF($B293=FALSE,"",IF(G293="ⅹ",J293,G293*$C$287))</f>
        <v/>
      </c>
      <c r="L293" s="254" t="str">
        <f t="shared" ref="L293:L352" si="296">IF($B293=FALSE,"",IF(H293="ⅹ",K293,H293*$C$287))</f>
        <v/>
      </c>
      <c r="M293" s="244"/>
      <c r="N293" s="255" t="b">
        <f t="shared" ref="N293:N352" si="297">IF($P293&gt;$B$287,FALSE,TRUE)</f>
        <v>0</v>
      </c>
      <c r="O293" s="410" t="s">
        <v>558</v>
      </c>
      <c r="P293" s="414">
        <v>1</v>
      </c>
      <c r="Q293" s="412" t="str">
        <f t="shared" ref="Q293:S307" si="298">IF($N293=FALSE,"",J293)</f>
        <v/>
      </c>
      <c r="R293" s="255" t="str">
        <f t="shared" si="298"/>
        <v/>
      </c>
      <c r="S293" s="255" t="str">
        <f t="shared" si="298"/>
        <v/>
      </c>
      <c r="T293" s="416" t="str">
        <f t="shared" ref="T293:T352" si="299">IF($N293=FALSE,"",AVERAGE(Q293:S293))</f>
        <v/>
      </c>
      <c r="U293" s="412" t="str">
        <f>IF($N293=FALSE,"",Q293-Q$293)</f>
        <v/>
      </c>
      <c r="V293" s="412" t="str">
        <f t="shared" ref="V293:V307" si="300">IF($N293=FALSE,"",R293-R$293)</f>
        <v/>
      </c>
      <c r="W293" s="412" t="str">
        <f t="shared" ref="W293:W307" si="301">IF($N293=FALSE,"",S293-S$293)</f>
        <v/>
      </c>
      <c r="X293" s="417" t="str">
        <f t="shared" ref="X293:X352" si="302">IF($N293=FALSE,"",MAX(U293:W293)-MIN(U293:W293))</f>
        <v/>
      </c>
      <c r="Z293" s="343" t="s">
        <v>888</v>
      </c>
      <c r="AA293" s="345">
        <f t="shared" si="287"/>
        <v>1000</v>
      </c>
      <c r="AB293" s="345">
        <f t="shared" si="291"/>
        <v>10</v>
      </c>
      <c r="AC293" s="345">
        <f t="shared" si="288"/>
        <v>1</v>
      </c>
      <c r="AD293" s="345">
        <v>1E-3</v>
      </c>
      <c r="AE293" s="345">
        <f t="shared" si="289"/>
        <v>1000</v>
      </c>
      <c r="AF293" s="345">
        <f t="shared" si="292"/>
        <v>10</v>
      </c>
      <c r="AG293" s="345">
        <f t="shared" si="290"/>
        <v>1</v>
      </c>
      <c r="AH293" s="345">
        <v>1E-3</v>
      </c>
    </row>
    <row r="294" spans="2:34" s="241" customFormat="1" ht="15" customHeight="1">
      <c r="B294" s="249" t="b">
        <f>IF(Pressure_1_R3!A5="",FALSE,TRUE)</f>
        <v>0</v>
      </c>
      <c r="C294" s="250">
        <v>2</v>
      </c>
      <c r="D294" s="251" t="str">
        <f>IF($B294=FALSE,"",표준압력!G209)</f>
        <v/>
      </c>
      <c r="E294" s="251" t="str">
        <f>IF($B294=FALSE,"",표준압력!H209)</f>
        <v/>
      </c>
      <c r="F294" s="251" t="str">
        <f>IF($B294=FALSE,"",Pressure_1_R3!Q5)</f>
        <v/>
      </c>
      <c r="G294" s="252" t="str">
        <f>IF($B294=FALSE,"",Pressure_1_R3!R5)</f>
        <v/>
      </c>
      <c r="H294" s="252" t="str">
        <f>IF($B294=FALSE,"",Pressure_1_R3!S5)</f>
        <v/>
      </c>
      <c r="I294" s="258" t="b">
        <f t="shared" si="293"/>
        <v>0</v>
      </c>
      <c r="J294" s="253" t="str">
        <f t="shared" si="294"/>
        <v/>
      </c>
      <c r="K294" s="254" t="str">
        <f t="shared" si="295"/>
        <v/>
      </c>
      <c r="L294" s="254" t="str">
        <f t="shared" si="296"/>
        <v/>
      </c>
      <c r="M294" s="244"/>
      <c r="N294" s="255" t="b">
        <f t="shared" si="297"/>
        <v>0</v>
      </c>
      <c r="O294" s="410" t="s">
        <v>558</v>
      </c>
      <c r="P294" s="414">
        <v>2</v>
      </c>
      <c r="Q294" s="412" t="str">
        <f t="shared" si="298"/>
        <v/>
      </c>
      <c r="R294" s="255" t="str">
        <f t="shared" si="298"/>
        <v/>
      </c>
      <c r="S294" s="255" t="str">
        <f t="shared" si="298"/>
        <v/>
      </c>
      <c r="T294" s="416" t="str">
        <f t="shared" si="299"/>
        <v/>
      </c>
      <c r="U294" s="412" t="str">
        <f t="shared" ref="U294:U307" si="303">IF($N294=FALSE,"",Q294-Q$293)</f>
        <v/>
      </c>
      <c r="V294" s="412" t="str">
        <f t="shared" si="300"/>
        <v/>
      </c>
      <c r="W294" s="412" t="str">
        <f t="shared" si="301"/>
        <v/>
      </c>
      <c r="X294" s="417" t="str">
        <f t="shared" si="302"/>
        <v/>
      </c>
      <c r="Z294" s="343" t="s">
        <v>883</v>
      </c>
      <c r="AA294" s="345">
        <f t="shared" si="287"/>
        <v>1000000</v>
      </c>
      <c r="AB294" s="345">
        <f t="shared" si="291"/>
        <v>10000</v>
      </c>
      <c r="AC294" s="345">
        <f t="shared" si="288"/>
        <v>1000</v>
      </c>
      <c r="AD294" s="345">
        <v>1</v>
      </c>
      <c r="AE294" s="345">
        <f t="shared" si="289"/>
        <v>1000000</v>
      </c>
      <c r="AF294" s="345">
        <f t="shared" si="292"/>
        <v>10000</v>
      </c>
      <c r="AG294" s="345">
        <f t="shared" si="290"/>
        <v>1000</v>
      </c>
      <c r="AH294" s="345">
        <v>1</v>
      </c>
    </row>
    <row r="295" spans="2:34" s="241" customFormat="1" ht="15" customHeight="1">
      <c r="B295" s="249" t="b">
        <f>IF(Pressure_1_R3!A6="",FALSE,TRUE)</f>
        <v>0</v>
      </c>
      <c r="C295" s="250">
        <v>3</v>
      </c>
      <c r="D295" s="251" t="str">
        <f>IF($B295=FALSE,"",표준압력!G210)</f>
        <v/>
      </c>
      <c r="E295" s="251" t="str">
        <f>IF($B295=FALSE,"",표준압력!H210)</f>
        <v/>
      </c>
      <c r="F295" s="251" t="str">
        <f>IF($B295=FALSE,"",Pressure_1_R3!Q6)</f>
        <v/>
      </c>
      <c r="G295" s="252" t="str">
        <f>IF($B295=FALSE,"",Pressure_1_R3!R6)</f>
        <v/>
      </c>
      <c r="H295" s="252" t="str">
        <f>IF($B295=FALSE,"",Pressure_1_R3!S6)</f>
        <v/>
      </c>
      <c r="I295" s="258" t="b">
        <f t="shared" si="293"/>
        <v>0</v>
      </c>
      <c r="J295" s="253" t="str">
        <f t="shared" si="294"/>
        <v/>
      </c>
      <c r="K295" s="254" t="str">
        <f t="shared" si="295"/>
        <v/>
      </c>
      <c r="L295" s="254" t="str">
        <f t="shared" si="296"/>
        <v/>
      </c>
      <c r="M295" s="244"/>
      <c r="N295" s="255" t="b">
        <f t="shared" si="297"/>
        <v>0</v>
      </c>
      <c r="O295" s="410" t="s">
        <v>558</v>
      </c>
      <c r="P295" s="414">
        <v>3</v>
      </c>
      <c r="Q295" s="412" t="str">
        <f t="shared" si="298"/>
        <v/>
      </c>
      <c r="R295" s="255" t="str">
        <f t="shared" si="298"/>
        <v/>
      </c>
      <c r="S295" s="255" t="str">
        <f t="shared" si="298"/>
        <v/>
      </c>
      <c r="T295" s="416" t="str">
        <f t="shared" si="299"/>
        <v/>
      </c>
      <c r="U295" s="412" t="str">
        <f t="shared" si="303"/>
        <v/>
      </c>
      <c r="V295" s="412" t="str">
        <f t="shared" si="300"/>
        <v/>
      </c>
      <c r="W295" s="412" t="str">
        <f t="shared" si="301"/>
        <v/>
      </c>
      <c r="X295" s="417" t="str">
        <f t="shared" si="302"/>
        <v/>
      </c>
      <c r="Z295" s="343" t="s">
        <v>889</v>
      </c>
      <c r="AA295" s="345">
        <f t="shared" si="287"/>
        <v>100</v>
      </c>
      <c r="AB295" s="345">
        <f t="shared" si="291"/>
        <v>1</v>
      </c>
      <c r="AC295" s="345">
        <f t="shared" si="288"/>
        <v>0.1</v>
      </c>
      <c r="AD295" s="345">
        <v>1E-4</v>
      </c>
      <c r="AE295" s="345">
        <f t="shared" si="289"/>
        <v>100</v>
      </c>
      <c r="AF295" s="345">
        <f t="shared" si="292"/>
        <v>1</v>
      </c>
      <c r="AG295" s="345">
        <f t="shared" si="290"/>
        <v>0.1</v>
      </c>
      <c r="AH295" s="345">
        <v>1E-4</v>
      </c>
    </row>
    <row r="296" spans="2:34" s="241" customFormat="1" ht="15" customHeight="1">
      <c r="B296" s="249" t="b">
        <f>IF(Pressure_1_R3!A7="",FALSE,TRUE)</f>
        <v>0</v>
      </c>
      <c r="C296" s="250">
        <v>4</v>
      </c>
      <c r="D296" s="251" t="str">
        <f>IF($B296=FALSE,"",표준압력!G211)</f>
        <v/>
      </c>
      <c r="E296" s="251" t="str">
        <f>IF($B296=FALSE,"",표준압력!H211)</f>
        <v/>
      </c>
      <c r="F296" s="251" t="str">
        <f>IF($B296=FALSE,"",Pressure_1_R3!Q7)</f>
        <v/>
      </c>
      <c r="G296" s="252" t="str">
        <f>IF($B296=FALSE,"",Pressure_1_R3!R7)</f>
        <v/>
      </c>
      <c r="H296" s="252" t="str">
        <f>IF($B296=FALSE,"",Pressure_1_R3!S7)</f>
        <v/>
      </c>
      <c r="I296" s="258" t="b">
        <f t="shared" si="293"/>
        <v>0</v>
      </c>
      <c r="J296" s="253" t="str">
        <f t="shared" si="294"/>
        <v/>
      </c>
      <c r="K296" s="254" t="str">
        <f t="shared" si="295"/>
        <v/>
      </c>
      <c r="L296" s="254" t="str">
        <f t="shared" si="296"/>
        <v/>
      </c>
      <c r="M296" s="244"/>
      <c r="N296" s="255" t="b">
        <f t="shared" si="297"/>
        <v>0</v>
      </c>
      <c r="O296" s="410" t="s">
        <v>558</v>
      </c>
      <c r="P296" s="414">
        <v>4</v>
      </c>
      <c r="Q296" s="412" t="str">
        <f t="shared" si="298"/>
        <v/>
      </c>
      <c r="R296" s="255" t="str">
        <f t="shared" si="298"/>
        <v/>
      </c>
      <c r="S296" s="255" t="str">
        <f t="shared" si="298"/>
        <v/>
      </c>
      <c r="T296" s="416" t="str">
        <f t="shared" si="299"/>
        <v/>
      </c>
      <c r="U296" s="412" t="str">
        <f t="shared" si="303"/>
        <v/>
      </c>
      <c r="V296" s="412" t="str">
        <f t="shared" si="300"/>
        <v/>
      </c>
      <c r="W296" s="412" t="str">
        <f t="shared" si="301"/>
        <v/>
      </c>
      <c r="X296" s="417" t="str">
        <f t="shared" si="302"/>
        <v/>
      </c>
      <c r="Z296" s="343" t="s">
        <v>890</v>
      </c>
      <c r="AA296" s="345">
        <f t="shared" si="287"/>
        <v>100000</v>
      </c>
      <c r="AB296" s="345">
        <f t="shared" si="291"/>
        <v>1000</v>
      </c>
      <c r="AC296" s="345">
        <f t="shared" si="288"/>
        <v>100</v>
      </c>
      <c r="AD296" s="345">
        <v>0.1</v>
      </c>
      <c r="AE296" s="345">
        <f t="shared" si="289"/>
        <v>100000</v>
      </c>
      <c r="AF296" s="345">
        <f t="shared" si="292"/>
        <v>1000</v>
      </c>
      <c r="AG296" s="345">
        <f t="shared" si="290"/>
        <v>100</v>
      </c>
      <c r="AH296" s="345">
        <v>0.1</v>
      </c>
    </row>
    <row r="297" spans="2:34" s="241" customFormat="1" ht="15" customHeight="1">
      <c r="B297" s="249" t="b">
        <f>IF(Pressure_1_R3!A8="",FALSE,TRUE)</f>
        <v>0</v>
      </c>
      <c r="C297" s="250">
        <v>5</v>
      </c>
      <c r="D297" s="251" t="str">
        <f>IF($B297=FALSE,"",표준압력!G212)</f>
        <v/>
      </c>
      <c r="E297" s="251" t="str">
        <f>IF($B297=FALSE,"",표준압력!H212)</f>
        <v/>
      </c>
      <c r="F297" s="251" t="str">
        <f>IF($B297=FALSE,"",Pressure_1_R3!Q8)</f>
        <v/>
      </c>
      <c r="G297" s="252" t="str">
        <f>IF($B297=FALSE,"",Pressure_1_R3!R8)</f>
        <v/>
      </c>
      <c r="H297" s="252" t="str">
        <f>IF($B297=FALSE,"",Pressure_1_R3!S8)</f>
        <v/>
      </c>
      <c r="I297" s="258" t="b">
        <f t="shared" si="293"/>
        <v>0</v>
      </c>
      <c r="J297" s="253" t="str">
        <f t="shared" si="294"/>
        <v/>
      </c>
      <c r="K297" s="254" t="str">
        <f t="shared" si="295"/>
        <v/>
      </c>
      <c r="L297" s="254" t="str">
        <f t="shared" si="296"/>
        <v/>
      </c>
      <c r="M297" s="244"/>
      <c r="N297" s="255" t="b">
        <f t="shared" si="297"/>
        <v>0</v>
      </c>
      <c r="O297" s="410" t="s">
        <v>558</v>
      </c>
      <c r="P297" s="414">
        <v>5</v>
      </c>
      <c r="Q297" s="412" t="str">
        <f t="shared" si="298"/>
        <v/>
      </c>
      <c r="R297" s="255" t="str">
        <f t="shared" si="298"/>
        <v/>
      </c>
      <c r="S297" s="255" t="str">
        <f t="shared" si="298"/>
        <v/>
      </c>
      <c r="T297" s="416" t="str">
        <f t="shared" si="299"/>
        <v/>
      </c>
      <c r="U297" s="412" t="str">
        <f t="shared" si="303"/>
        <v/>
      </c>
      <c r="V297" s="412" t="str">
        <f t="shared" si="300"/>
        <v/>
      </c>
      <c r="W297" s="412" t="str">
        <f t="shared" si="301"/>
        <v/>
      </c>
      <c r="X297" s="417" t="str">
        <f t="shared" si="302"/>
        <v/>
      </c>
      <c r="Z297" s="343" t="s">
        <v>891</v>
      </c>
      <c r="AA297" s="345">
        <f t="shared" si="287"/>
        <v>6894.7569999999996</v>
      </c>
      <c r="AB297" s="345">
        <f t="shared" si="291"/>
        <v>68.947569999999999</v>
      </c>
      <c r="AC297" s="345">
        <f t="shared" si="288"/>
        <v>6.8947569999999994</v>
      </c>
      <c r="AD297" s="345">
        <v>6.8947569999999996E-3</v>
      </c>
      <c r="AE297" s="345">
        <f t="shared" si="289"/>
        <v>6894.7569999999996</v>
      </c>
      <c r="AF297" s="345">
        <f t="shared" si="292"/>
        <v>68.947569999999999</v>
      </c>
      <c r="AG297" s="345">
        <f t="shared" si="290"/>
        <v>6.8947569999999994</v>
      </c>
      <c r="AH297" s="345">
        <v>6.8947569999999996E-3</v>
      </c>
    </row>
    <row r="298" spans="2:34" s="241" customFormat="1" ht="15" customHeight="1">
      <c r="B298" s="249" t="b">
        <f>IF(Pressure_1_R3!A9="",FALSE,TRUE)</f>
        <v>0</v>
      </c>
      <c r="C298" s="250">
        <v>6</v>
      </c>
      <c r="D298" s="251" t="str">
        <f>IF($B298=FALSE,"",표준압력!G213)</f>
        <v/>
      </c>
      <c r="E298" s="251" t="str">
        <f>IF($B298=FALSE,"",표준압력!H213)</f>
        <v/>
      </c>
      <c r="F298" s="251" t="str">
        <f>IF($B298=FALSE,"",Pressure_1_R3!Q9)</f>
        <v/>
      </c>
      <c r="G298" s="252" t="str">
        <f>IF($B298=FALSE,"",Pressure_1_R3!R9)</f>
        <v/>
      </c>
      <c r="H298" s="252" t="str">
        <f>IF($B298=FALSE,"",Pressure_1_R3!S9)</f>
        <v/>
      </c>
      <c r="I298" s="258" t="b">
        <f t="shared" si="293"/>
        <v>0</v>
      </c>
      <c r="J298" s="253" t="str">
        <f t="shared" si="294"/>
        <v/>
      </c>
      <c r="K298" s="254" t="str">
        <f t="shared" si="295"/>
        <v/>
      </c>
      <c r="L298" s="254" t="str">
        <f t="shared" si="296"/>
        <v/>
      </c>
      <c r="M298" s="244"/>
      <c r="N298" s="255" t="b">
        <f t="shared" si="297"/>
        <v>0</v>
      </c>
      <c r="O298" s="410" t="s">
        <v>558</v>
      </c>
      <c r="P298" s="414">
        <v>6</v>
      </c>
      <c r="Q298" s="412" t="str">
        <f t="shared" si="298"/>
        <v/>
      </c>
      <c r="R298" s="255" t="str">
        <f t="shared" si="298"/>
        <v/>
      </c>
      <c r="S298" s="255" t="str">
        <f t="shared" si="298"/>
        <v/>
      </c>
      <c r="T298" s="416" t="str">
        <f t="shared" si="299"/>
        <v/>
      </c>
      <c r="U298" s="412" t="str">
        <f t="shared" si="303"/>
        <v/>
      </c>
      <c r="V298" s="412" t="str">
        <f t="shared" si="300"/>
        <v/>
      </c>
      <c r="W298" s="412" t="str">
        <f t="shared" si="301"/>
        <v/>
      </c>
      <c r="X298" s="417" t="str">
        <f t="shared" si="302"/>
        <v/>
      </c>
      <c r="Z298" s="343" t="s">
        <v>892</v>
      </c>
      <c r="AA298" s="345">
        <f t="shared" si="287"/>
        <v>98066.5</v>
      </c>
      <c r="AB298" s="345">
        <f t="shared" si="291"/>
        <v>980.66500000000008</v>
      </c>
      <c r="AC298" s="345">
        <f t="shared" si="288"/>
        <v>98.066500000000005</v>
      </c>
      <c r="AD298" s="345">
        <v>9.8066500000000001E-2</v>
      </c>
      <c r="AE298" s="345">
        <f t="shared" si="289"/>
        <v>98066.5</v>
      </c>
      <c r="AF298" s="345">
        <f t="shared" si="292"/>
        <v>980.66500000000008</v>
      </c>
      <c r="AG298" s="345">
        <f t="shared" si="290"/>
        <v>98.066500000000005</v>
      </c>
      <c r="AH298" s="345">
        <v>9.8066500000000001E-2</v>
      </c>
    </row>
    <row r="299" spans="2:34" s="241" customFormat="1" ht="15" customHeight="1">
      <c r="B299" s="249" t="b">
        <f>IF(Pressure_1_R3!A10="",FALSE,TRUE)</f>
        <v>0</v>
      </c>
      <c r="C299" s="250">
        <v>7</v>
      </c>
      <c r="D299" s="251" t="str">
        <f>IF($B299=FALSE,"",표준압력!G214)</f>
        <v/>
      </c>
      <c r="E299" s="251" t="str">
        <f>IF($B299=FALSE,"",표준압력!H214)</f>
        <v/>
      </c>
      <c r="F299" s="251" t="str">
        <f>IF($B299=FALSE,"",Pressure_1_R3!Q10)</f>
        <v/>
      </c>
      <c r="G299" s="252" t="str">
        <f>IF($B299=FALSE,"",Pressure_1_R3!R10)</f>
        <v/>
      </c>
      <c r="H299" s="252" t="str">
        <f>IF($B299=FALSE,"",Pressure_1_R3!S10)</f>
        <v/>
      </c>
      <c r="I299" s="258" t="b">
        <f t="shared" si="293"/>
        <v>0</v>
      </c>
      <c r="J299" s="253" t="str">
        <f t="shared" si="294"/>
        <v/>
      </c>
      <c r="K299" s="254" t="str">
        <f t="shared" si="295"/>
        <v/>
      </c>
      <c r="L299" s="254" t="str">
        <f t="shared" si="296"/>
        <v/>
      </c>
      <c r="M299" s="244"/>
      <c r="N299" s="255" t="b">
        <f t="shared" si="297"/>
        <v>0</v>
      </c>
      <c r="O299" s="410" t="s">
        <v>558</v>
      </c>
      <c r="P299" s="414">
        <v>7</v>
      </c>
      <c r="Q299" s="412" t="str">
        <f t="shared" si="298"/>
        <v/>
      </c>
      <c r="R299" s="255" t="str">
        <f t="shared" si="298"/>
        <v/>
      </c>
      <c r="S299" s="255" t="str">
        <f t="shared" si="298"/>
        <v/>
      </c>
      <c r="T299" s="416" t="str">
        <f t="shared" si="299"/>
        <v/>
      </c>
      <c r="U299" s="412" t="str">
        <f t="shared" si="303"/>
        <v/>
      </c>
      <c r="V299" s="412" t="str">
        <f t="shared" si="300"/>
        <v/>
      </c>
      <c r="W299" s="412" t="str">
        <f t="shared" si="301"/>
        <v/>
      </c>
      <c r="X299" s="417" t="str">
        <f t="shared" si="302"/>
        <v/>
      </c>
      <c r="Z299" s="343" t="s">
        <v>144</v>
      </c>
      <c r="AA299" s="345">
        <f t="shared" si="287"/>
        <v>9.8066499999999994</v>
      </c>
      <c r="AB299" s="345">
        <f t="shared" si="291"/>
        <v>9.8066500000000001E-2</v>
      </c>
      <c r="AC299" s="345">
        <f t="shared" si="288"/>
        <v>9.8066500000000001E-3</v>
      </c>
      <c r="AD299" s="346">
        <v>9.8066500000000004E-6</v>
      </c>
      <c r="AE299" s="345">
        <f t="shared" si="289"/>
        <v>9.8066499999999994</v>
      </c>
      <c r="AF299" s="345">
        <f t="shared" si="292"/>
        <v>9.8066500000000001E-2</v>
      </c>
      <c r="AG299" s="345">
        <f t="shared" si="290"/>
        <v>9.8066500000000001E-3</v>
      </c>
      <c r="AH299" s="346">
        <v>9.8066500000000004E-6</v>
      </c>
    </row>
    <row r="300" spans="2:34" s="241" customFormat="1" ht="15" customHeight="1">
      <c r="B300" s="249" t="b">
        <f>IF(Pressure_1_R3!A11="",FALSE,TRUE)</f>
        <v>0</v>
      </c>
      <c r="C300" s="250">
        <v>8</v>
      </c>
      <c r="D300" s="251" t="str">
        <f>IF($B300=FALSE,"",표준압력!G215)</f>
        <v/>
      </c>
      <c r="E300" s="251" t="str">
        <f>IF($B300=FALSE,"",표준압력!H215)</f>
        <v/>
      </c>
      <c r="F300" s="251" t="str">
        <f>IF($B300=FALSE,"",Pressure_1_R3!Q11)</f>
        <v/>
      </c>
      <c r="G300" s="252" t="str">
        <f>IF($B300=FALSE,"",Pressure_1_R3!R11)</f>
        <v/>
      </c>
      <c r="H300" s="252" t="str">
        <f>IF($B300=FALSE,"",Pressure_1_R3!S11)</f>
        <v/>
      </c>
      <c r="I300" s="258" t="b">
        <f t="shared" si="293"/>
        <v>0</v>
      </c>
      <c r="J300" s="253" t="str">
        <f t="shared" si="294"/>
        <v/>
      </c>
      <c r="K300" s="254" t="str">
        <f t="shared" si="295"/>
        <v/>
      </c>
      <c r="L300" s="254" t="str">
        <f t="shared" si="296"/>
        <v/>
      </c>
      <c r="M300" s="244"/>
      <c r="N300" s="255" t="b">
        <f t="shared" si="297"/>
        <v>0</v>
      </c>
      <c r="O300" s="410" t="s">
        <v>558</v>
      </c>
      <c r="P300" s="414">
        <v>8</v>
      </c>
      <c r="Q300" s="412" t="str">
        <f t="shared" si="298"/>
        <v/>
      </c>
      <c r="R300" s="255" t="str">
        <f t="shared" si="298"/>
        <v/>
      </c>
      <c r="S300" s="255" t="str">
        <f t="shared" si="298"/>
        <v/>
      </c>
      <c r="T300" s="416" t="str">
        <f t="shared" si="299"/>
        <v/>
      </c>
      <c r="U300" s="412" t="str">
        <f t="shared" si="303"/>
        <v/>
      </c>
      <c r="V300" s="412" t="str">
        <f t="shared" si="300"/>
        <v/>
      </c>
      <c r="W300" s="412" t="str">
        <f t="shared" si="301"/>
        <v/>
      </c>
      <c r="X300" s="417" t="str">
        <f t="shared" si="302"/>
        <v/>
      </c>
      <c r="Z300" s="343" t="s">
        <v>893</v>
      </c>
      <c r="AA300" s="345">
        <f t="shared" si="287"/>
        <v>3386.3889999999997</v>
      </c>
      <c r="AB300" s="345">
        <f t="shared" si="291"/>
        <v>33.863889999999998</v>
      </c>
      <c r="AC300" s="345">
        <f t="shared" si="288"/>
        <v>3.3863889999999999</v>
      </c>
      <c r="AD300" s="345">
        <v>3.3863890000000001E-3</v>
      </c>
      <c r="AE300" s="345">
        <f t="shared" si="289"/>
        <v>3386.3889999999997</v>
      </c>
      <c r="AF300" s="345">
        <f t="shared" si="292"/>
        <v>33.863889999999998</v>
      </c>
      <c r="AG300" s="345">
        <f t="shared" si="290"/>
        <v>3.3863889999999999</v>
      </c>
      <c r="AH300" s="345">
        <v>3.3863890000000001E-3</v>
      </c>
    </row>
    <row r="301" spans="2:34" s="241" customFormat="1" ht="15" customHeight="1">
      <c r="B301" s="249" t="b">
        <f>IF(Pressure_1_R3!A12="",FALSE,TRUE)</f>
        <v>0</v>
      </c>
      <c r="C301" s="250">
        <v>9</v>
      </c>
      <c r="D301" s="251" t="str">
        <f>IF($B301=FALSE,"",표준압력!G216)</f>
        <v/>
      </c>
      <c r="E301" s="251" t="str">
        <f>IF($B301=FALSE,"",표준압력!H216)</f>
        <v/>
      </c>
      <c r="F301" s="251" t="str">
        <f>IF($B301=FALSE,"",Pressure_1_R3!Q12)</f>
        <v/>
      </c>
      <c r="G301" s="252" t="str">
        <f>IF($B301=FALSE,"",Pressure_1_R3!R12)</f>
        <v/>
      </c>
      <c r="H301" s="252" t="str">
        <f>IF($B301=FALSE,"",Pressure_1_R3!S12)</f>
        <v/>
      </c>
      <c r="I301" s="258" t="b">
        <f t="shared" si="293"/>
        <v>0</v>
      </c>
      <c r="J301" s="253" t="str">
        <f t="shared" si="294"/>
        <v/>
      </c>
      <c r="K301" s="254" t="str">
        <f t="shared" si="295"/>
        <v/>
      </c>
      <c r="L301" s="254" t="str">
        <f t="shared" si="296"/>
        <v/>
      </c>
      <c r="M301" s="244"/>
      <c r="N301" s="255" t="b">
        <f t="shared" si="297"/>
        <v>0</v>
      </c>
      <c r="O301" s="410" t="s">
        <v>558</v>
      </c>
      <c r="P301" s="414">
        <v>9</v>
      </c>
      <c r="Q301" s="412" t="str">
        <f t="shared" si="298"/>
        <v/>
      </c>
      <c r="R301" s="255" t="str">
        <f t="shared" si="298"/>
        <v/>
      </c>
      <c r="S301" s="255" t="str">
        <f t="shared" si="298"/>
        <v/>
      </c>
      <c r="T301" s="416" t="str">
        <f t="shared" si="299"/>
        <v/>
      </c>
      <c r="U301" s="412" t="str">
        <f t="shared" si="303"/>
        <v/>
      </c>
      <c r="V301" s="412" t="str">
        <f t="shared" si="300"/>
        <v/>
      </c>
      <c r="W301" s="412" t="str">
        <f t="shared" si="301"/>
        <v/>
      </c>
      <c r="X301" s="417" t="str">
        <f t="shared" si="302"/>
        <v/>
      </c>
      <c r="Z301" s="343" t="s">
        <v>894</v>
      </c>
      <c r="AA301" s="345">
        <f t="shared" si="287"/>
        <v>133.32240000000002</v>
      </c>
      <c r="AB301" s="345">
        <f t="shared" si="291"/>
        <v>1.333224</v>
      </c>
      <c r="AC301" s="345">
        <f t="shared" si="288"/>
        <v>0.13332240000000001</v>
      </c>
      <c r="AD301" s="345">
        <v>1.3332240000000001E-4</v>
      </c>
      <c r="AE301" s="345">
        <f t="shared" si="289"/>
        <v>133.32240000000002</v>
      </c>
      <c r="AF301" s="345">
        <f t="shared" si="292"/>
        <v>1.333224</v>
      </c>
      <c r="AG301" s="345">
        <f t="shared" si="290"/>
        <v>0.13332240000000001</v>
      </c>
      <c r="AH301" s="345">
        <v>1.3332240000000001E-4</v>
      </c>
    </row>
    <row r="302" spans="2:34" s="241" customFormat="1" ht="15" customHeight="1">
      <c r="B302" s="249" t="b">
        <f>IF(Pressure_1_R3!A13="",FALSE,TRUE)</f>
        <v>0</v>
      </c>
      <c r="C302" s="250">
        <v>10</v>
      </c>
      <c r="D302" s="251" t="str">
        <f>IF($B302=FALSE,"",표준압력!G217)</f>
        <v/>
      </c>
      <c r="E302" s="251" t="str">
        <f>IF($B302=FALSE,"",표준압력!H217)</f>
        <v/>
      </c>
      <c r="F302" s="251" t="str">
        <f>IF($B302=FALSE,"",Pressure_1_R3!Q13)</f>
        <v/>
      </c>
      <c r="G302" s="252" t="str">
        <f>IF($B302=FALSE,"",Pressure_1_R3!R13)</f>
        <v/>
      </c>
      <c r="H302" s="252" t="str">
        <f>IF($B302=FALSE,"",Pressure_1_R3!S13)</f>
        <v/>
      </c>
      <c r="I302" s="258" t="b">
        <f t="shared" si="293"/>
        <v>0</v>
      </c>
      <c r="J302" s="253" t="str">
        <f t="shared" si="294"/>
        <v/>
      </c>
      <c r="K302" s="254" t="str">
        <f t="shared" si="295"/>
        <v/>
      </c>
      <c r="L302" s="254" t="str">
        <f t="shared" si="296"/>
        <v/>
      </c>
      <c r="M302" s="244"/>
      <c r="N302" s="255" t="b">
        <f t="shared" si="297"/>
        <v>0</v>
      </c>
      <c r="O302" s="410" t="s">
        <v>558</v>
      </c>
      <c r="P302" s="414">
        <v>10</v>
      </c>
      <c r="Q302" s="412" t="str">
        <f t="shared" si="298"/>
        <v/>
      </c>
      <c r="R302" s="255" t="str">
        <f t="shared" si="298"/>
        <v/>
      </c>
      <c r="S302" s="255" t="str">
        <f t="shared" si="298"/>
        <v/>
      </c>
      <c r="T302" s="416" t="str">
        <f t="shared" si="299"/>
        <v/>
      </c>
      <c r="U302" s="412" t="str">
        <f t="shared" si="303"/>
        <v/>
      </c>
      <c r="V302" s="412" t="str">
        <f t="shared" si="300"/>
        <v/>
      </c>
      <c r="W302" s="412" t="str">
        <f t="shared" si="301"/>
        <v/>
      </c>
      <c r="X302" s="417" t="str">
        <f t="shared" si="302"/>
        <v/>
      </c>
      <c r="Z302" s="343" t="s">
        <v>895</v>
      </c>
      <c r="AA302" s="345">
        <f t="shared" si="287"/>
        <v>1333.2239999999999</v>
      </c>
      <c r="AB302" s="345">
        <f t="shared" si="291"/>
        <v>13.332239999999999</v>
      </c>
      <c r="AC302" s="345">
        <f t="shared" si="288"/>
        <v>1.333224</v>
      </c>
      <c r="AD302" s="345">
        <v>1.333224E-3</v>
      </c>
      <c r="AE302" s="345">
        <f t="shared" si="289"/>
        <v>1333.2239999999999</v>
      </c>
      <c r="AF302" s="345">
        <f t="shared" si="292"/>
        <v>13.332239999999999</v>
      </c>
      <c r="AG302" s="345">
        <f t="shared" si="290"/>
        <v>1.333224</v>
      </c>
      <c r="AH302" s="345">
        <v>1.333224E-3</v>
      </c>
    </row>
    <row r="303" spans="2:34" s="241" customFormat="1" ht="15" customHeight="1">
      <c r="B303" s="249" t="b">
        <f>IF(Pressure_1_R3!A14="",FALSE,TRUE)</f>
        <v>0</v>
      </c>
      <c r="C303" s="250">
        <v>11</v>
      </c>
      <c r="D303" s="251" t="str">
        <f>IF($B303=FALSE,"",표준압력!G218)</f>
        <v/>
      </c>
      <c r="E303" s="251" t="str">
        <f>IF($B303=FALSE,"",표준압력!H218)</f>
        <v/>
      </c>
      <c r="F303" s="251" t="str">
        <f>IF($B303=FALSE,"",Pressure_1_R3!Q14)</f>
        <v/>
      </c>
      <c r="G303" s="252" t="str">
        <f>IF($B303=FALSE,"",Pressure_1_R3!R14)</f>
        <v/>
      </c>
      <c r="H303" s="252" t="str">
        <f>IF($B303=FALSE,"",Pressure_1_R3!S14)</f>
        <v/>
      </c>
      <c r="I303" s="258" t="b">
        <f t="shared" si="293"/>
        <v>0</v>
      </c>
      <c r="J303" s="253" t="str">
        <f t="shared" si="294"/>
        <v/>
      </c>
      <c r="K303" s="254" t="str">
        <f t="shared" si="295"/>
        <v/>
      </c>
      <c r="L303" s="254" t="str">
        <f t="shared" si="296"/>
        <v/>
      </c>
      <c r="M303" s="244"/>
      <c r="N303" s="255" t="b">
        <f t="shared" si="297"/>
        <v>0</v>
      </c>
      <c r="O303" s="410" t="s">
        <v>558</v>
      </c>
      <c r="P303" s="414">
        <v>11</v>
      </c>
      <c r="Q303" s="412" t="str">
        <f t="shared" si="298"/>
        <v/>
      </c>
      <c r="R303" s="255" t="str">
        <f t="shared" si="298"/>
        <v/>
      </c>
      <c r="S303" s="255" t="str">
        <f t="shared" si="298"/>
        <v/>
      </c>
      <c r="T303" s="416" t="str">
        <f t="shared" si="299"/>
        <v/>
      </c>
      <c r="U303" s="412" t="str">
        <f t="shared" si="303"/>
        <v/>
      </c>
      <c r="V303" s="412" t="str">
        <f t="shared" si="300"/>
        <v/>
      </c>
      <c r="W303" s="412" t="str">
        <f t="shared" si="301"/>
        <v/>
      </c>
      <c r="X303" s="417" t="str">
        <f t="shared" si="302"/>
        <v/>
      </c>
      <c r="Z303" s="343" t="s">
        <v>896</v>
      </c>
      <c r="AA303" s="345">
        <f t="shared" si="287"/>
        <v>249.0889</v>
      </c>
      <c r="AB303" s="345">
        <f t="shared" si="291"/>
        <v>2.4908890000000001</v>
      </c>
      <c r="AC303" s="345">
        <f t="shared" si="288"/>
        <v>0.2490889</v>
      </c>
      <c r="AD303" s="345">
        <v>2.4908889999999999E-4</v>
      </c>
      <c r="AE303" s="345">
        <f t="shared" si="289"/>
        <v>249.0889</v>
      </c>
      <c r="AF303" s="345">
        <f t="shared" si="292"/>
        <v>2.4908890000000001</v>
      </c>
      <c r="AG303" s="345">
        <f t="shared" si="290"/>
        <v>0.2490889</v>
      </c>
      <c r="AH303" s="345">
        <v>2.4908889999999999E-4</v>
      </c>
    </row>
    <row r="304" spans="2:34" s="241" customFormat="1" ht="15" customHeight="1">
      <c r="B304" s="249" t="b">
        <f>IF(Pressure_1_R3!A15="",FALSE,TRUE)</f>
        <v>0</v>
      </c>
      <c r="C304" s="250">
        <v>12</v>
      </c>
      <c r="D304" s="251" t="str">
        <f>IF($B304=FALSE,"",표준압력!G219)</f>
        <v/>
      </c>
      <c r="E304" s="251" t="str">
        <f>IF($B304=FALSE,"",표준압력!H219)</f>
        <v/>
      </c>
      <c r="F304" s="251" t="str">
        <f>IF($B304=FALSE,"",Pressure_1_R3!Q15)</f>
        <v/>
      </c>
      <c r="G304" s="252" t="str">
        <f>IF($B304=FALSE,"",Pressure_1_R3!R15)</f>
        <v/>
      </c>
      <c r="H304" s="252" t="str">
        <f>IF($B304=FALSE,"",Pressure_1_R3!S15)</f>
        <v/>
      </c>
      <c r="I304" s="258" t="b">
        <f t="shared" si="293"/>
        <v>0</v>
      </c>
      <c r="J304" s="253" t="str">
        <f t="shared" si="294"/>
        <v/>
      </c>
      <c r="K304" s="254" t="str">
        <f t="shared" si="295"/>
        <v/>
      </c>
      <c r="L304" s="254" t="str">
        <f t="shared" si="296"/>
        <v/>
      </c>
      <c r="M304" s="244"/>
      <c r="N304" s="255" t="b">
        <f t="shared" si="297"/>
        <v>0</v>
      </c>
      <c r="O304" s="410" t="s">
        <v>558</v>
      </c>
      <c r="P304" s="414">
        <v>12</v>
      </c>
      <c r="Q304" s="412" t="str">
        <f t="shared" si="298"/>
        <v/>
      </c>
      <c r="R304" s="255" t="str">
        <f t="shared" si="298"/>
        <v/>
      </c>
      <c r="S304" s="255" t="str">
        <f t="shared" si="298"/>
        <v/>
      </c>
      <c r="T304" s="416" t="str">
        <f t="shared" si="299"/>
        <v/>
      </c>
      <c r="U304" s="412" t="str">
        <f t="shared" si="303"/>
        <v/>
      </c>
      <c r="V304" s="412" t="str">
        <f t="shared" si="300"/>
        <v/>
      </c>
      <c r="W304" s="412" t="str">
        <f t="shared" si="301"/>
        <v/>
      </c>
      <c r="X304" s="417" t="str">
        <f t="shared" si="302"/>
        <v/>
      </c>
      <c r="Z304" s="343" t="s">
        <v>897</v>
      </c>
      <c r="AA304" s="345">
        <f t="shared" si="287"/>
        <v>9.8066499999999994</v>
      </c>
      <c r="AB304" s="345">
        <f t="shared" si="291"/>
        <v>9.8066500000000001E-2</v>
      </c>
      <c r="AC304" s="345">
        <f t="shared" si="288"/>
        <v>9.8066500000000001E-3</v>
      </c>
      <c r="AD304" s="345">
        <v>9.8066500000000004E-6</v>
      </c>
      <c r="AE304" s="345">
        <f t="shared" si="289"/>
        <v>9.8066499999999994</v>
      </c>
      <c r="AF304" s="345">
        <f t="shared" si="292"/>
        <v>9.8066500000000001E-2</v>
      </c>
      <c r="AG304" s="345">
        <f t="shared" si="290"/>
        <v>9.8066500000000001E-3</v>
      </c>
      <c r="AH304" s="345">
        <v>9.8066500000000004E-6</v>
      </c>
    </row>
    <row r="305" spans="2:34" s="241" customFormat="1" ht="15" customHeight="1">
      <c r="B305" s="249" t="b">
        <f>IF(Pressure_1_R3!A16="",FALSE,TRUE)</f>
        <v>0</v>
      </c>
      <c r="C305" s="250">
        <v>13</v>
      </c>
      <c r="D305" s="251" t="str">
        <f>IF($B305=FALSE,"",표준압력!G220)</f>
        <v/>
      </c>
      <c r="E305" s="251" t="str">
        <f>IF($B305=FALSE,"",표준압력!H220)</f>
        <v/>
      </c>
      <c r="F305" s="251" t="str">
        <f>IF($B305=FALSE,"",Pressure_1_R3!Q16)</f>
        <v/>
      </c>
      <c r="G305" s="252" t="str">
        <f>IF($B305=FALSE,"",Pressure_1_R3!R16)</f>
        <v/>
      </c>
      <c r="H305" s="252" t="str">
        <f>IF($B305=FALSE,"",Pressure_1_R3!S16)</f>
        <v/>
      </c>
      <c r="I305" s="258" t="b">
        <f t="shared" si="293"/>
        <v>0</v>
      </c>
      <c r="J305" s="253" t="str">
        <f t="shared" si="294"/>
        <v/>
      </c>
      <c r="K305" s="254" t="str">
        <f t="shared" si="295"/>
        <v/>
      </c>
      <c r="L305" s="254" t="str">
        <f t="shared" si="296"/>
        <v/>
      </c>
      <c r="M305" s="244"/>
      <c r="N305" s="255" t="b">
        <f t="shared" si="297"/>
        <v>0</v>
      </c>
      <c r="O305" s="410" t="s">
        <v>558</v>
      </c>
      <c r="P305" s="414">
        <v>13</v>
      </c>
      <c r="Q305" s="412" t="str">
        <f t="shared" si="298"/>
        <v/>
      </c>
      <c r="R305" s="255" t="str">
        <f t="shared" si="298"/>
        <v/>
      </c>
      <c r="S305" s="255" t="str">
        <f t="shared" si="298"/>
        <v/>
      </c>
      <c r="T305" s="416" t="str">
        <f t="shared" si="299"/>
        <v/>
      </c>
      <c r="U305" s="412" t="str">
        <f t="shared" si="303"/>
        <v/>
      </c>
      <c r="V305" s="412" t="str">
        <f t="shared" si="300"/>
        <v/>
      </c>
      <c r="W305" s="412" t="str">
        <f t="shared" si="301"/>
        <v/>
      </c>
      <c r="X305" s="417" t="str">
        <f t="shared" si="302"/>
        <v/>
      </c>
      <c r="Z305" s="343" t="s">
        <v>898</v>
      </c>
      <c r="AA305" s="345">
        <f t="shared" si="287"/>
        <v>98.066500000000005</v>
      </c>
      <c r="AB305" s="345">
        <f t="shared" si="291"/>
        <v>0.98066500000000001</v>
      </c>
      <c r="AC305" s="345">
        <f t="shared" si="288"/>
        <v>9.8066500000000001E-2</v>
      </c>
      <c r="AD305" s="346">
        <v>9.80665E-5</v>
      </c>
      <c r="AE305" s="345">
        <f t="shared" si="289"/>
        <v>98.066500000000005</v>
      </c>
      <c r="AF305" s="345">
        <f t="shared" si="292"/>
        <v>0.98066500000000001</v>
      </c>
      <c r="AG305" s="345">
        <f t="shared" si="290"/>
        <v>9.8066500000000001E-2</v>
      </c>
      <c r="AH305" s="346">
        <v>9.80665E-5</v>
      </c>
    </row>
    <row r="306" spans="2:34" s="241" customFormat="1" ht="15" customHeight="1">
      <c r="B306" s="249" t="b">
        <f>IF(Pressure_1_R3!A17="",FALSE,TRUE)</f>
        <v>0</v>
      </c>
      <c r="C306" s="250">
        <v>14</v>
      </c>
      <c r="D306" s="251" t="str">
        <f>IF($B306=FALSE,"",표준압력!G221)</f>
        <v/>
      </c>
      <c r="E306" s="251" t="str">
        <f>IF($B306=FALSE,"",표준압력!H221)</f>
        <v/>
      </c>
      <c r="F306" s="251" t="str">
        <f>IF($B306=FALSE,"",Pressure_1_R3!Q17)</f>
        <v/>
      </c>
      <c r="G306" s="252" t="str">
        <f>IF($B306=FALSE,"",Pressure_1_R3!R17)</f>
        <v/>
      </c>
      <c r="H306" s="252" t="str">
        <f>IF($B306=FALSE,"",Pressure_1_R3!S17)</f>
        <v/>
      </c>
      <c r="I306" s="258" t="b">
        <f t="shared" si="293"/>
        <v>0</v>
      </c>
      <c r="J306" s="253" t="str">
        <f t="shared" si="294"/>
        <v/>
      </c>
      <c r="K306" s="254" t="str">
        <f t="shared" si="295"/>
        <v/>
      </c>
      <c r="L306" s="254" t="str">
        <f t="shared" si="296"/>
        <v/>
      </c>
      <c r="M306" s="244"/>
      <c r="N306" s="255" t="b">
        <f t="shared" si="297"/>
        <v>0</v>
      </c>
      <c r="O306" s="410" t="s">
        <v>558</v>
      </c>
      <c r="P306" s="414">
        <v>14</v>
      </c>
      <c r="Q306" s="412" t="str">
        <f t="shared" si="298"/>
        <v/>
      </c>
      <c r="R306" s="255" t="str">
        <f t="shared" si="298"/>
        <v/>
      </c>
      <c r="S306" s="255" t="str">
        <f t="shared" si="298"/>
        <v/>
      </c>
      <c r="T306" s="416" t="str">
        <f t="shared" si="299"/>
        <v/>
      </c>
      <c r="U306" s="412" t="str">
        <f t="shared" si="303"/>
        <v/>
      </c>
      <c r="V306" s="412" t="str">
        <f t="shared" si="300"/>
        <v/>
      </c>
      <c r="W306" s="412" t="str">
        <f t="shared" si="301"/>
        <v/>
      </c>
      <c r="X306" s="417" t="str">
        <f t="shared" si="302"/>
        <v/>
      </c>
      <c r="Z306" s="343" t="s">
        <v>899</v>
      </c>
      <c r="AA306" s="345">
        <v>10000</v>
      </c>
      <c r="AB306" s="345">
        <f t="shared" si="291"/>
        <v>100</v>
      </c>
      <c r="AC306" s="345">
        <v>10</v>
      </c>
      <c r="AD306" s="346">
        <v>0.01</v>
      </c>
      <c r="AE306" s="345">
        <v>10000</v>
      </c>
      <c r="AF306" s="345">
        <f t="shared" si="292"/>
        <v>100</v>
      </c>
      <c r="AG306" s="345">
        <v>10</v>
      </c>
      <c r="AH306" s="346">
        <v>0.01</v>
      </c>
    </row>
    <row r="307" spans="2:34" s="241" customFormat="1" ht="15" customHeight="1">
      <c r="B307" s="249" t="b">
        <f>IF(Pressure_1_R3!A18="",FALSE,TRUE)</f>
        <v>0</v>
      </c>
      <c r="C307" s="250">
        <v>15</v>
      </c>
      <c r="D307" s="251" t="str">
        <f>IF($B307=FALSE,"",표준압력!G222)</f>
        <v/>
      </c>
      <c r="E307" s="251" t="str">
        <f>IF($B307=FALSE,"",표준압력!H222)</f>
        <v/>
      </c>
      <c r="F307" s="251" t="str">
        <f>IF($B307=FALSE,"",Pressure_1_R3!Q18)</f>
        <v/>
      </c>
      <c r="G307" s="252" t="str">
        <f>IF($B307=FALSE,"",Pressure_1_R3!R18)</f>
        <v/>
      </c>
      <c r="H307" s="252" t="str">
        <f>IF($B307=FALSE,"",Pressure_1_R3!S18)</f>
        <v/>
      </c>
      <c r="I307" s="258" t="b">
        <f t="shared" si="293"/>
        <v>0</v>
      </c>
      <c r="J307" s="253" t="str">
        <f t="shared" si="294"/>
        <v/>
      </c>
      <c r="K307" s="254" t="str">
        <f t="shared" si="295"/>
        <v/>
      </c>
      <c r="L307" s="254" t="str">
        <f t="shared" si="296"/>
        <v/>
      </c>
      <c r="M307" s="244"/>
      <c r="N307" s="255" t="b">
        <f t="shared" si="297"/>
        <v>0</v>
      </c>
      <c r="O307" s="410" t="s">
        <v>558</v>
      </c>
      <c r="P307" s="414">
        <v>15</v>
      </c>
      <c r="Q307" s="412" t="str">
        <f t="shared" si="298"/>
        <v/>
      </c>
      <c r="R307" s="255" t="str">
        <f t="shared" si="298"/>
        <v/>
      </c>
      <c r="S307" s="255" t="str">
        <f t="shared" si="298"/>
        <v/>
      </c>
      <c r="T307" s="416" t="str">
        <f t="shared" si="299"/>
        <v/>
      </c>
      <c r="U307" s="412" t="str">
        <f t="shared" si="303"/>
        <v/>
      </c>
      <c r="V307" s="412" t="str">
        <f t="shared" si="300"/>
        <v/>
      </c>
      <c r="W307" s="412" t="str">
        <f t="shared" si="301"/>
        <v/>
      </c>
      <c r="X307" s="417" t="str">
        <f t="shared" si="302"/>
        <v/>
      </c>
      <c r="Z307" s="343" t="s">
        <v>884</v>
      </c>
      <c r="AA307" s="345">
        <f t="shared" ref="AA307:AA314" si="304">AC307*1000</f>
        <v>1</v>
      </c>
      <c r="AB307" s="345">
        <f t="shared" si="291"/>
        <v>0.01</v>
      </c>
      <c r="AC307" s="345">
        <f t="shared" ref="AC307:AC314" si="305">AD307*1000</f>
        <v>1E-3</v>
      </c>
      <c r="AD307" s="345">
        <v>9.9999999999999995E-7</v>
      </c>
      <c r="AE307" s="345">
        <f t="shared" ref="AE307:AE314" si="306">AG307*1000</f>
        <v>1</v>
      </c>
      <c r="AF307" s="345">
        <f t="shared" si="292"/>
        <v>0.01</v>
      </c>
      <c r="AG307" s="345">
        <f t="shared" ref="AG307:AG314" si="307">AH307*1000</f>
        <v>1E-3</v>
      </c>
      <c r="AH307" s="345">
        <v>9.9999999999999995E-7</v>
      </c>
    </row>
    <row r="308" spans="2:34" s="241" customFormat="1" ht="15" customHeight="1">
      <c r="B308" s="249" t="b">
        <f>IF(Pressure_1_R3!A19="",FALSE,TRUE)</f>
        <v>0</v>
      </c>
      <c r="C308" s="250">
        <v>16</v>
      </c>
      <c r="D308" s="251" t="str">
        <f>IF($B308=FALSE,"",표준압력!G223)</f>
        <v/>
      </c>
      <c r="E308" s="251" t="str">
        <f>IF($B308=FALSE,"",표준압력!H223)</f>
        <v/>
      </c>
      <c r="F308" s="251" t="str">
        <f>IF($B308=FALSE,"",Pressure_1_R3!Q19)</f>
        <v/>
      </c>
      <c r="G308" s="252" t="str">
        <f>IF($B308=FALSE,"",Pressure_1_R3!R19)</f>
        <v/>
      </c>
      <c r="H308" s="252" t="str">
        <f>IF($B308=FALSE,"",Pressure_1_R3!S19)</f>
        <v/>
      </c>
      <c r="I308" s="258" t="b">
        <f t="shared" si="293"/>
        <v>0</v>
      </c>
      <c r="J308" s="253" t="str">
        <f t="shared" si="294"/>
        <v/>
      </c>
      <c r="K308" s="254" t="str">
        <f t="shared" si="295"/>
        <v/>
      </c>
      <c r="L308" s="254" t="str">
        <f t="shared" si="296"/>
        <v/>
      </c>
      <c r="M308" s="244"/>
      <c r="N308" s="255" t="b">
        <f t="shared" si="297"/>
        <v>0</v>
      </c>
      <c r="O308" s="410" t="s">
        <v>558</v>
      </c>
      <c r="P308" s="414">
        <v>16</v>
      </c>
      <c r="Q308" s="412" t="str">
        <f t="shared" ref="Q308:S352" ca="1" si="308">IF($N308=FALSE,"",OFFSET(J$292,$B$287*2-($P308-1),0))</f>
        <v/>
      </c>
      <c r="R308" s="255" t="str">
        <f t="shared" ca="1" si="308"/>
        <v/>
      </c>
      <c r="S308" s="255" t="str">
        <f t="shared" ca="1" si="308"/>
        <v/>
      </c>
      <c r="T308" s="416" t="str">
        <f t="shared" si="299"/>
        <v/>
      </c>
      <c r="U308" s="412" t="str">
        <f t="shared" ref="U308:U322" si="309">IF($N308=FALSE,"",Q308-Q$293)</f>
        <v/>
      </c>
      <c r="V308" s="412" t="str">
        <f t="shared" ref="V308:V322" si="310">IF($N308=FALSE,"",R308-R$293)</f>
        <v/>
      </c>
      <c r="W308" s="412" t="str">
        <f t="shared" ref="W308:W322" si="311">IF($N308=FALSE,"",S308-S$293)</f>
        <v/>
      </c>
      <c r="X308" s="417" t="str">
        <f t="shared" si="302"/>
        <v/>
      </c>
      <c r="Z308" s="343" t="s">
        <v>885</v>
      </c>
      <c r="AA308" s="345">
        <f t="shared" si="304"/>
        <v>100</v>
      </c>
      <c r="AB308" s="345">
        <f t="shared" si="291"/>
        <v>1</v>
      </c>
      <c r="AC308" s="345">
        <f t="shared" si="305"/>
        <v>0.1</v>
      </c>
      <c r="AD308" s="345">
        <v>1E-4</v>
      </c>
      <c r="AE308" s="345">
        <f t="shared" si="306"/>
        <v>100</v>
      </c>
      <c r="AF308" s="345">
        <f t="shared" si="292"/>
        <v>1</v>
      </c>
      <c r="AG308" s="345">
        <f t="shared" si="307"/>
        <v>0.1</v>
      </c>
      <c r="AH308" s="345">
        <v>1E-4</v>
      </c>
    </row>
    <row r="309" spans="2:34" s="241" customFormat="1" ht="15" customHeight="1">
      <c r="B309" s="249" t="b">
        <f>IF(Pressure_1_R3!A20="",FALSE,TRUE)</f>
        <v>0</v>
      </c>
      <c r="C309" s="250">
        <v>17</v>
      </c>
      <c r="D309" s="251" t="str">
        <f>IF($B309=FALSE,"",표준압력!G224)</f>
        <v/>
      </c>
      <c r="E309" s="251" t="str">
        <f>IF($B309=FALSE,"",표준압력!H224)</f>
        <v/>
      </c>
      <c r="F309" s="251" t="str">
        <f>IF($B309=FALSE,"",Pressure_1_R3!Q20)</f>
        <v/>
      </c>
      <c r="G309" s="252" t="str">
        <f>IF($B309=FALSE,"",Pressure_1_R3!R20)</f>
        <v/>
      </c>
      <c r="H309" s="252" t="str">
        <f>IF($B309=FALSE,"",Pressure_1_R3!S20)</f>
        <v/>
      </c>
      <c r="I309" s="258" t="b">
        <f t="shared" si="293"/>
        <v>0</v>
      </c>
      <c r="J309" s="253" t="str">
        <f t="shared" si="294"/>
        <v/>
      </c>
      <c r="K309" s="254" t="str">
        <f t="shared" si="295"/>
        <v/>
      </c>
      <c r="L309" s="254" t="str">
        <f t="shared" si="296"/>
        <v/>
      </c>
      <c r="M309" s="244"/>
      <c r="N309" s="255" t="b">
        <f t="shared" si="297"/>
        <v>0</v>
      </c>
      <c r="O309" s="410" t="s">
        <v>558</v>
      </c>
      <c r="P309" s="414">
        <v>17</v>
      </c>
      <c r="Q309" s="412" t="str">
        <f t="shared" ca="1" si="308"/>
        <v/>
      </c>
      <c r="R309" s="255" t="str">
        <f t="shared" ca="1" si="308"/>
        <v/>
      </c>
      <c r="S309" s="255" t="str">
        <f t="shared" ca="1" si="308"/>
        <v/>
      </c>
      <c r="T309" s="416" t="str">
        <f t="shared" si="299"/>
        <v/>
      </c>
      <c r="U309" s="412" t="str">
        <f t="shared" si="309"/>
        <v/>
      </c>
      <c r="V309" s="412" t="str">
        <f t="shared" si="310"/>
        <v/>
      </c>
      <c r="W309" s="412" t="str">
        <f t="shared" si="311"/>
        <v/>
      </c>
      <c r="X309" s="417" t="str">
        <f t="shared" si="302"/>
        <v/>
      </c>
      <c r="Z309" s="343" t="s">
        <v>886</v>
      </c>
      <c r="AA309" s="345">
        <f t="shared" si="304"/>
        <v>1000</v>
      </c>
      <c r="AB309" s="345">
        <f t="shared" si="291"/>
        <v>10</v>
      </c>
      <c r="AC309" s="345">
        <f t="shared" si="305"/>
        <v>1</v>
      </c>
      <c r="AD309" s="345">
        <v>1E-3</v>
      </c>
      <c r="AE309" s="345">
        <f t="shared" si="306"/>
        <v>1000</v>
      </c>
      <c r="AF309" s="345">
        <f t="shared" si="292"/>
        <v>10</v>
      </c>
      <c r="AG309" s="345">
        <f t="shared" si="307"/>
        <v>1</v>
      </c>
      <c r="AH309" s="345">
        <v>1E-3</v>
      </c>
    </row>
    <row r="310" spans="2:34" s="241" customFormat="1" ht="15" customHeight="1">
      <c r="B310" s="249" t="b">
        <f>IF(Pressure_1_R3!A21="",FALSE,TRUE)</f>
        <v>0</v>
      </c>
      <c r="C310" s="250">
        <v>18</v>
      </c>
      <c r="D310" s="251" t="str">
        <f>IF($B310=FALSE,"",표준압력!G225)</f>
        <v/>
      </c>
      <c r="E310" s="251" t="str">
        <f>IF($B310=FALSE,"",표준압력!H225)</f>
        <v/>
      </c>
      <c r="F310" s="251" t="str">
        <f>IF($B310=FALSE,"",Pressure_1_R3!Q21)</f>
        <v/>
      </c>
      <c r="G310" s="252" t="str">
        <f>IF($B310=FALSE,"",Pressure_1_R3!R21)</f>
        <v/>
      </c>
      <c r="H310" s="252" t="str">
        <f>IF($B310=FALSE,"",Pressure_1_R3!S21)</f>
        <v/>
      </c>
      <c r="I310" s="258" t="b">
        <f t="shared" si="293"/>
        <v>0</v>
      </c>
      <c r="J310" s="253" t="str">
        <f t="shared" si="294"/>
        <v/>
      </c>
      <c r="K310" s="254" t="str">
        <f t="shared" si="295"/>
        <v/>
      </c>
      <c r="L310" s="254" t="str">
        <f t="shared" si="296"/>
        <v/>
      </c>
      <c r="M310" s="244"/>
      <c r="N310" s="255" t="b">
        <f t="shared" si="297"/>
        <v>0</v>
      </c>
      <c r="O310" s="410" t="s">
        <v>558</v>
      </c>
      <c r="P310" s="414">
        <v>18</v>
      </c>
      <c r="Q310" s="412" t="str">
        <f t="shared" ca="1" si="308"/>
        <v/>
      </c>
      <c r="R310" s="255" t="str">
        <f t="shared" ca="1" si="308"/>
        <v/>
      </c>
      <c r="S310" s="255" t="str">
        <f t="shared" ca="1" si="308"/>
        <v/>
      </c>
      <c r="T310" s="416" t="str">
        <f t="shared" si="299"/>
        <v/>
      </c>
      <c r="U310" s="412" t="str">
        <f t="shared" si="309"/>
        <v/>
      </c>
      <c r="V310" s="412" t="str">
        <f t="shared" si="310"/>
        <v/>
      </c>
      <c r="W310" s="412" t="str">
        <f t="shared" si="311"/>
        <v/>
      </c>
      <c r="X310" s="417" t="str">
        <f t="shared" si="302"/>
        <v/>
      </c>
      <c r="Z310" s="343" t="s">
        <v>900</v>
      </c>
      <c r="AA310" s="345">
        <f t="shared" si="304"/>
        <v>1000000</v>
      </c>
      <c r="AB310" s="345">
        <f t="shared" si="291"/>
        <v>10000</v>
      </c>
      <c r="AC310" s="345">
        <f t="shared" si="305"/>
        <v>1000</v>
      </c>
      <c r="AD310" s="345">
        <v>1</v>
      </c>
      <c r="AE310" s="345">
        <f t="shared" si="306"/>
        <v>1000000</v>
      </c>
      <c r="AF310" s="345">
        <f t="shared" si="292"/>
        <v>10000</v>
      </c>
      <c r="AG310" s="345">
        <f t="shared" si="307"/>
        <v>1000</v>
      </c>
      <c r="AH310" s="345">
        <v>1</v>
      </c>
    </row>
    <row r="311" spans="2:34" s="241" customFormat="1" ht="15" customHeight="1">
      <c r="B311" s="249" t="b">
        <f>IF(Pressure_1_R3!A22="",FALSE,TRUE)</f>
        <v>0</v>
      </c>
      <c r="C311" s="250">
        <v>19</v>
      </c>
      <c r="D311" s="251" t="str">
        <f>IF($B311=FALSE,"",표준압력!G226)</f>
        <v/>
      </c>
      <c r="E311" s="251" t="str">
        <f>IF($B311=FALSE,"",표준압력!H226)</f>
        <v/>
      </c>
      <c r="F311" s="251" t="str">
        <f>IF($B311=FALSE,"",Pressure_1_R3!Q22)</f>
        <v/>
      </c>
      <c r="G311" s="252" t="str">
        <f>IF($B311=FALSE,"",Pressure_1_R3!R22)</f>
        <v/>
      </c>
      <c r="H311" s="252" t="str">
        <f>IF($B311=FALSE,"",Pressure_1_R3!S22)</f>
        <v/>
      </c>
      <c r="I311" s="258" t="b">
        <f t="shared" si="293"/>
        <v>0</v>
      </c>
      <c r="J311" s="253" t="str">
        <f t="shared" si="294"/>
        <v/>
      </c>
      <c r="K311" s="254" t="str">
        <f t="shared" si="295"/>
        <v/>
      </c>
      <c r="L311" s="254" t="str">
        <f t="shared" si="296"/>
        <v/>
      </c>
      <c r="M311" s="244"/>
      <c r="N311" s="255" t="b">
        <f t="shared" si="297"/>
        <v>0</v>
      </c>
      <c r="O311" s="410" t="s">
        <v>558</v>
      </c>
      <c r="P311" s="414">
        <v>19</v>
      </c>
      <c r="Q311" s="412" t="str">
        <f t="shared" ca="1" si="308"/>
        <v/>
      </c>
      <c r="R311" s="255" t="str">
        <f t="shared" ca="1" si="308"/>
        <v/>
      </c>
      <c r="S311" s="255" t="str">
        <f t="shared" ca="1" si="308"/>
        <v/>
      </c>
      <c r="T311" s="416" t="str">
        <f t="shared" si="299"/>
        <v/>
      </c>
      <c r="U311" s="412" t="str">
        <f t="shared" si="309"/>
        <v/>
      </c>
      <c r="V311" s="412" t="str">
        <f t="shared" si="310"/>
        <v/>
      </c>
      <c r="W311" s="412" t="str">
        <f t="shared" si="311"/>
        <v/>
      </c>
      <c r="X311" s="417" t="str">
        <f t="shared" si="302"/>
        <v/>
      </c>
      <c r="Z311" s="343" t="s">
        <v>901</v>
      </c>
      <c r="AA311" s="345">
        <f t="shared" si="304"/>
        <v>100</v>
      </c>
      <c r="AB311" s="345">
        <f t="shared" si="291"/>
        <v>1</v>
      </c>
      <c r="AC311" s="345">
        <f t="shared" si="305"/>
        <v>0.1</v>
      </c>
      <c r="AD311" s="345">
        <v>1E-4</v>
      </c>
      <c r="AE311" s="345">
        <f t="shared" si="306"/>
        <v>100</v>
      </c>
      <c r="AF311" s="345">
        <f t="shared" si="292"/>
        <v>1</v>
      </c>
      <c r="AG311" s="345">
        <f t="shared" si="307"/>
        <v>0.1</v>
      </c>
      <c r="AH311" s="345">
        <v>1E-4</v>
      </c>
    </row>
    <row r="312" spans="2:34" s="241" customFormat="1" ht="15" customHeight="1">
      <c r="B312" s="249" t="b">
        <f>IF(Pressure_1_R3!A23="",FALSE,TRUE)</f>
        <v>0</v>
      </c>
      <c r="C312" s="250">
        <v>20</v>
      </c>
      <c r="D312" s="251" t="str">
        <f>IF($B312=FALSE,"",표준압력!G227)</f>
        <v/>
      </c>
      <c r="E312" s="251" t="str">
        <f>IF($B312=FALSE,"",표준압력!H227)</f>
        <v/>
      </c>
      <c r="F312" s="251" t="str">
        <f>IF($B312=FALSE,"",Pressure_1_R3!Q23)</f>
        <v/>
      </c>
      <c r="G312" s="252" t="str">
        <f>IF($B312=FALSE,"",Pressure_1_R3!R23)</f>
        <v/>
      </c>
      <c r="H312" s="252" t="str">
        <f>IF($B312=FALSE,"",Pressure_1_R3!S23)</f>
        <v/>
      </c>
      <c r="I312" s="258" t="b">
        <f t="shared" si="293"/>
        <v>0</v>
      </c>
      <c r="J312" s="253" t="str">
        <f t="shared" si="294"/>
        <v/>
      </c>
      <c r="K312" s="254" t="str">
        <f t="shared" si="295"/>
        <v/>
      </c>
      <c r="L312" s="254" t="str">
        <f t="shared" si="296"/>
        <v/>
      </c>
      <c r="M312" s="244"/>
      <c r="N312" s="255" t="b">
        <f t="shared" si="297"/>
        <v>0</v>
      </c>
      <c r="O312" s="410" t="s">
        <v>558</v>
      </c>
      <c r="P312" s="414">
        <v>20</v>
      </c>
      <c r="Q312" s="412" t="str">
        <f t="shared" ca="1" si="308"/>
        <v/>
      </c>
      <c r="R312" s="255" t="str">
        <f t="shared" ca="1" si="308"/>
        <v/>
      </c>
      <c r="S312" s="255" t="str">
        <f t="shared" ca="1" si="308"/>
        <v/>
      </c>
      <c r="T312" s="416" t="str">
        <f t="shared" si="299"/>
        <v/>
      </c>
      <c r="U312" s="412" t="str">
        <f t="shared" si="309"/>
        <v/>
      </c>
      <c r="V312" s="412" t="str">
        <f t="shared" si="310"/>
        <v/>
      </c>
      <c r="W312" s="412" t="str">
        <f t="shared" si="311"/>
        <v/>
      </c>
      <c r="X312" s="417" t="str">
        <f t="shared" si="302"/>
        <v/>
      </c>
      <c r="Z312" s="343" t="s">
        <v>902</v>
      </c>
      <c r="AA312" s="345">
        <f t="shared" si="304"/>
        <v>100000</v>
      </c>
      <c r="AB312" s="345">
        <f t="shared" si="291"/>
        <v>1000</v>
      </c>
      <c r="AC312" s="345">
        <f t="shared" si="305"/>
        <v>100</v>
      </c>
      <c r="AD312" s="345">
        <v>0.1</v>
      </c>
      <c r="AE312" s="345">
        <f t="shared" si="306"/>
        <v>100000</v>
      </c>
      <c r="AF312" s="345">
        <f t="shared" si="292"/>
        <v>1000</v>
      </c>
      <c r="AG312" s="345">
        <f t="shared" si="307"/>
        <v>100</v>
      </c>
      <c r="AH312" s="345">
        <v>0.1</v>
      </c>
    </row>
    <row r="313" spans="2:34" s="241" customFormat="1" ht="15" customHeight="1">
      <c r="B313" s="249" t="b">
        <f>IF(Pressure_1_R3!A24="",FALSE,TRUE)</f>
        <v>0</v>
      </c>
      <c r="C313" s="250">
        <v>21</v>
      </c>
      <c r="D313" s="251" t="str">
        <f>IF($B313=FALSE,"",표준압력!G228)</f>
        <v/>
      </c>
      <c r="E313" s="251" t="str">
        <f>IF($B313=FALSE,"",표준압력!H228)</f>
        <v/>
      </c>
      <c r="F313" s="251" t="str">
        <f>IF($B313=FALSE,"",Pressure_1_R3!Q24)</f>
        <v/>
      </c>
      <c r="G313" s="252" t="str">
        <f>IF($B313=FALSE,"",Pressure_1_R3!R24)</f>
        <v/>
      </c>
      <c r="H313" s="252" t="str">
        <f>IF($B313=FALSE,"",Pressure_1_R3!S24)</f>
        <v/>
      </c>
      <c r="I313" s="258" t="b">
        <f t="shared" si="293"/>
        <v>0</v>
      </c>
      <c r="J313" s="253" t="str">
        <f t="shared" si="294"/>
        <v/>
      </c>
      <c r="K313" s="254" t="str">
        <f t="shared" si="295"/>
        <v/>
      </c>
      <c r="L313" s="254" t="str">
        <f t="shared" si="296"/>
        <v/>
      </c>
      <c r="M313" s="244"/>
      <c r="N313" s="255" t="b">
        <f t="shared" si="297"/>
        <v>0</v>
      </c>
      <c r="O313" s="410" t="s">
        <v>558</v>
      </c>
      <c r="P313" s="414">
        <v>21</v>
      </c>
      <c r="Q313" s="412" t="str">
        <f t="shared" ca="1" si="308"/>
        <v/>
      </c>
      <c r="R313" s="255" t="str">
        <f t="shared" ca="1" si="308"/>
        <v/>
      </c>
      <c r="S313" s="255" t="str">
        <f t="shared" ca="1" si="308"/>
        <v/>
      </c>
      <c r="T313" s="416" t="str">
        <f t="shared" si="299"/>
        <v/>
      </c>
      <c r="U313" s="412" t="str">
        <f t="shared" si="309"/>
        <v/>
      </c>
      <c r="V313" s="412" t="str">
        <f t="shared" si="310"/>
        <v/>
      </c>
      <c r="W313" s="412" t="str">
        <f t="shared" si="311"/>
        <v/>
      </c>
      <c r="X313" s="417" t="str">
        <f t="shared" si="302"/>
        <v/>
      </c>
      <c r="Z313" s="343" t="s">
        <v>878</v>
      </c>
      <c r="AA313" s="345">
        <f t="shared" si="304"/>
        <v>6894.7569999999996</v>
      </c>
      <c r="AB313" s="345">
        <f t="shared" si="291"/>
        <v>68.947569999999999</v>
      </c>
      <c r="AC313" s="345">
        <f t="shared" si="305"/>
        <v>6.8947569999999994</v>
      </c>
      <c r="AD313" s="345">
        <v>6.8947569999999996E-3</v>
      </c>
      <c r="AE313" s="345">
        <f t="shared" si="306"/>
        <v>6894.7569999999996</v>
      </c>
      <c r="AF313" s="345">
        <f t="shared" si="292"/>
        <v>68.947569999999999</v>
      </c>
      <c r="AG313" s="345">
        <f t="shared" si="307"/>
        <v>6.8947569999999994</v>
      </c>
      <c r="AH313" s="345">
        <v>6.8947569999999996E-3</v>
      </c>
    </row>
    <row r="314" spans="2:34" s="241" customFormat="1" ht="15" customHeight="1">
      <c r="B314" s="249" t="b">
        <f>IF(Pressure_1_R3!A25="",FALSE,TRUE)</f>
        <v>0</v>
      </c>
      <c r="C314" s="250">
        <v>22</v>
      </c>
      <c r="D314" s="251" t="str">
        <f>IF($B314=FALSE,"",표준압력!G229)</f>
        <v/>
      </c>
      <c r="E314" s="251" t="str">
        <f>IF($B314=FALSE,"",표준압력!H229)</f>
        <v/>
      </c>
      <c r="F314" s="251" t="str">
        <f>IF($B314=FALSE,"",Pressure_1_R3!Q25)</f>
        <v/>
      </c>
      <c r="G314" s="252" t="str">
        <f>IF($B314=FALSE,"",Pressure_1_R3!R25)</f>
        <v/>
      </c>
      <c r="H314" s="252" t="str">
        <f>IF($B314=FALSE,"",Pressure_1_R3!S25)</f>
        <v/>
      </c>
      <c r="I314" s="258" t="b">
        <f t="shared" si="293"/>
        <v>0</v>
      </c>
      <c r="J314" s="253" t="str">
        <f t="shared" si="294"/>
        <v/>
      </c>
      <c r="K314" s="254" t="str">
        <f t="shared" si="295"/>
        <v/>
      </c>
      <c r="L314" s="254" t="str">
        <f t="shared" si="296"/>
        <v/>
      </c>
      <c r="M314" s="244"/>
      <c r="N314" s="255" t="b">
        <f t="shared" si="297"/>
        <v>0</v>
      </c>
      <c r="O314" s="410" t="s">
        <v>558</v>
      </c>
      <c r="P314" s="414">
        <v>22</v>
      </c>
      <c r="Q314" s="412" t="str">
        <f t="shared" ca="1" si="308"/>
        <v/>
      </c>
      <c r="R314" s="255" t="str">
        <f t="shared" ca="1" si="308"/>
        <v/>
      </c>
      <c r="S314" s="255" t="str">
        <f t="shared" ca="1" si="308"/>
        <v/>
      </c>
      <c r="T314" s="416" t="str">
        <f t="shared" si="299"/>
        <v/>
      </c>
      <c r="U314" s="412" t="str">
        <f t="shared" si="309"/>
        <v/>
      </c>
      <c r="V314" s="412" t="str">
        <f t="shared" si="310"/>
        <v/>
      </c>
      <c r="W314" s="412" t="str">
        <f t="shared" si="311"/>
        <v/>
      </c>
      <c r="X314" s="417" t="str">
        <f t="shared" si="302"/>
        <v/>
      </c>
      <c r="Z314" s="343" t="s">
        <v>916</v>
      </c>
      <c r="AA314" s="345">
        <f t="shared" si="304"/>
        <v>98066.5</v>
      </c>
      <c r="AB314" s="345">
        <f t="shared" ref="AB314" si="312">AC314*10</f>
        <v>980.66500000000008</v>
      </c>
      <c r="AC314" s="345">
        <f t="shared" si="305"/>
        <v>98.066500000000005</v>
      </c>
      <c r="AD314" s="345">
        <v>9.8066500000000001E-2</v>
      </c>
      <c r="AE314" s="345">
        <f t="shared" si="306"/>
        <v>98066.5</v>
      </c>
      <c r="AF314" s="345">
        <f t="shared" ref="AF314" si="313">AG314*10</f>
        <v>980.66500000000008</v>
      </c>
      <c r="AG314" s="345">
        <f t="shared" si="307"/>
        <v>98.066500000000005</v>
      </c>
      <c r="AH314" s="345">
        <v>9.8066500000000001E-2</v>
      </c>
    </row>
    <row r="315" spans="2:34" s="241" customFormat="1" ht="15" customHeight="1">
      <c r="B315" s="249" t="b">
        <f>IF(Pressure_1_R3!A26="",FALSE,TRUE)</f>
        <v>0</v>
      </c>
      <c r="C315" s="250">
        <v>23</v>
      </c>
      <c r="D315" s="251" t="str">
        <f>IF($B315=FALSE,"",표준압력!G230)</f>
        <v/>
      </c>
      <c r="E315" s="251" t="str">
        <f>IF($B315=FALSE,"",표준압력!H230)</f>
        <v/>
      </c>
      <c r="F315" s="251" t="str">
        <f>IF($B315=FALSE,"",Pressure_1_R3!Q26)</f>
        <v/>
      </c>
      <c r="G315" s="252" t="str">
        <f>IF($B315=FALSE,"",Pressure_1_R3!R26)</f>
        <v/>
      </c>
      <c r="H315" s="252" t="str">
        <f>IF($B315=FALSE,"",Pressure_1_R3!S26)</f>
        <v/>
      </c>
      <c r="I315" s="258" t="b">
        <f t="shared" si="293"/>
        <v>0</v>
      </c>
      <c r="J315" s="253" t="str">
        <f t="shared" si="294"/>
        <v/>
      </c>
      <c r="K315" s="254" t="str">
        <f t="shared" si="295"/>
        <v/>
      </c>
      <c r="L315" s="254" t="str">
        <f t="shared" si="296"/>
        <v/>
      </c>
      <c r="M315" s="244"/>
      <c r="N315" s="255" t="b">
        <f t="shared" si="297"/>
        <v>0</v>
      </c>
      <c r="O315" s="410" t="s">
        <v>558</v>
      </c>
      <c r="P315" s="414">
        <v>23</v>
      </c>
      <c r="Q315" s="412" t="str">
        <f t="shared" ca="1" si="308"/>
        <v/>
      </c>
      <c r="R315" s="255" t="str">
        <f t="shared" ca="1" si="308"/>
        <v/>
      </c>
      <c r="S315" s="255" t="str">
        <f t="shared" ca="1" si="308"/>
        <v/>
      </c>
      <c r="T315" s="416" t="str">
        <f t="shared" si="299"/>
        <v/>
      </c>
      <c r="U315" s="412" t="str">
        <f t="shared" si="309"/>
        <v/>
      </c>
      <c r="V315" s="412" t="str">
        <f t="shared" si="310"/>
        <v/>
      </c>
      <c r="W315" s="412" t="str">
        <f t="shared" si="311"/>
        <v/>
      </c>
      <c r="X315" s="417" t="str">
        <f t="shared" si="302"/>
        <v/>
      </c>
      <c r="Z315" s="343" t="s">
        <v>903</v>
      </c>
      <c r="AA315" s="345">
        <f>AC315*1000</f>
        <v>101325</v>
      </c>
      <c r="AB315" s="345">
        <f>AC315*10</f>
        <v>1013.25</v>
      </c>
      <c r="AC315" s="345">
        <f>AD315*1000</f>
        <v>101.325</v>
      </c>
      <c r="AD315" s="345">
        <v>0.101325</v>
      </c>
      <c r="AE315" s="345">
        <f>AG315*1000</f>
        <v>101325</v>
      </c>
      <c r="AF315" s="345">
        <f>AG315*10</f>
        <v>1013.25</v>
      </c>
      <c r="AG315" s="345">
        <f>AH315*1000</f>
        <v>101.325</v>
      </c>
      <c r="AH315" s="345">
        <v>0.101325</v>
      </c>
    </row>
    <row r="316" spans="2:34" s="241" customFormat="1" ht="15" customHeight="1">
      <c r="B316" s="249" t="b">
        <f>IF(Pressure_1_R3!A27="",FALSE,TRUE)</f>
        <v>0</v>
      </c>
      <c r="C316" s="250">
        <v>24</v>
      </c>
      <c r="D316" s="251" t="str">
        <f>IF($B316=FALSE,"",표준압력!G231)</f>
        <v/>
      </c>
      <c r="E316" s="251" t="str">
        <f>IF($B316=FALSE,"",표준압력!H231)</f>
        <v/>
      </c>
      <c r="F316" s="251" t="str">
        <f>IF($B316=FALSE,"",Pressure_1_R3!Q27)</f>
        <v/>
      </c>
      <c r="G316" s="252" t="str">
        <f>IF($B316=FALSE,"",Pressure_1_R3!R27)</f>
        <v/>
      </c>
      <c r="H316" s="252" t="str">
        <f>IF($B316=FALSE,"",Pressure_1_R3!S27)</f>
        <v/>
      </c>
      <c r="I316" s="258" t="b">
        <f t="shared" si="293"/>
        <v>0</v>
      </c>
      <c r="J316" s="253" t="str">
        <f t="shared" si="294"/>
        <v/>
      </c>
      <c r="K316" s="254" t="str">
        <f t="shared" si="295"/>
        <v/>
      </c>
      <c r="L316" s="254" t="str">
        <f t="shared" si="296"/>
        <v/>
      </c>
      <c r="M316" s="244"/>
      <c r="N316" s="255" t="b">
        <f t="shared" si="297"/>
        <v>0</v>
      </c>
      <c r="O316" s="410" t="s">
        <v>558</v>
      </c>
      <c r="P316" s="414">
        <v>24</v>
      </c>
      <c r="Q316" s="412" t="str">
        <f t="shared" ca="1" si="308"/>
        <v/>
      </c>
      <c r="R316" s="255" t="str">
        <f t="shared" ca="1" si="308"/>
        <v/>
      </c>
      <c r="S316" s="255" t="str">
        <f t="shared" ca="1" si="308"/>
        <v/>
      </c>
      <c r="T316" s="416" t="str">
        <f t="shared" si="299"/>
        <v/>
      </c>
      <c r="U316" s="412" t="str">
        <f t="shared" si="309"/>
        <v/>
      </c>
      <c r="V316" s="412" t="str">
        <f t="shared" si="310"/>
        <v/>
      </c>
      <c r="W316" s="412" t="str">
        <f t="shared" si="311"/>
        <v/>
      </c>
      <c r="X316" s="417" t="str">
        <f t="shared" si="302"/>
        <v/>
      </c>
    </row>
    <row r="317" spans="2:34" s="241" customFormat="1" ht="15" customHeight="1">
      <c r="B317" s="249" t="b">
        <f>IF(Pressure_1_R3!A28="",FALSE,TRUE)</f>
        <v>0</v>
      </c>
      <c r="C317" s="250">
        <v>25</v>
      </c>
      <c r="D317" s="251" t="str">
        <f>IF($B317=FALSE,"",표준압력!G232)</f>
        <v/>
      </c>
      <c r="E317" s="251" t="str">
        <f>IF($B317=FALSE,"",표준압력!H232)</f>
        <v/>
      </c>
      <c r="F317" s="251" t="str">
        <f>IF($B317=FALSE,"",Pressure_1_R3!Q28)</f>
        <v/>
      </c>
      <c r="G317" s="252" t="str">
        <f>IF($B317=FALSE,"",Pressure_1_R3!R28)</f>
        <v/>
      </c>
      <c r="H317" s="252" t="str">
        <f>IF($B317=FALSE,"",Pressure_1_R3!S28)</f>
        <v/>
      </c>
      <c r="I317" s="258" t="b">
        <f t="shared" si="293"/>
        <v>0</v>
      </c>
      <c r="J317" s="253" t="str">
        <f t="shared" si="294"/>
        <v/>
      </c>
      <c r="K317" s="254" t="str">
        <f t="shared" si="295"/>
        <v/>
      </c>
      <c r="L317" s="254" t="str">
        <f t="shared" si="296"/>
        <v/>
      </c>
      <c r="M317" s="244"/>
      <c r="N317" s="255" t="b">
        <f t="shared" si="297"/>
        <v>0</v>
      </c>
      <c r="O317" s="410" t="s">
        <v>558</v>
      </c>
      <c r="P317" s="414">
        <v>25</v>
      </c>
      <c r="Q317" s="412" t="str">
        <f t="shared" ca="1" si="308"/>
        <v/>
      </c>
      <c r="R317" s="255" t="str">
        <f t="shared" ca="1" si="308"/>
        <v/>
      </c>
      <c r="S317" s="255" t="str">
        <f t="shared" ca="1" si="308"/>
        <v/>
      </c>
      <c r="T317" s="416" t="str">
        <f t="shared" si="299"/>
        <v/>
      </c>
      <c r="U317" s="412" t="str">
        <f t="shared" si="309"/>
        <v/>
      </c>
      <c r="V317" s="412" t="str">
        <f t="shared" si="310"/>
        <v/>
      </c>
      <c r="W317" s="412" t="str">
        <f t="shared" si="311"/>
        <v/>
      </c>
      <c r="X317" s="417" t="str">
        <f t="shared" si="302"/>
        <v/>
      </c>
    </row>
    <row r="318" spans="2:34" s="241" customFormat="1" ht="15" customHeight="1">
      <c r="B318" s="249" t="b">
        <f>IF(Pressure_1_R3!A29="",FALSE,TRUE)</f>
        <v>0</v>
      </c>
      <c r="C318" s="250">
        <v>26</v>
      </c>
      <c r="D318" s="251" t="str">
        <f>IF($B318=FALSE,"",표준압력!G233)</f>
        <v/>
      </c>
      <c r="E318" s="251" t="str">
        <f>IF($B318=FALSE,"",표준압력!H233)</f>
        <v/>
      </c>
      <c r="F318" s="251" t="str">
        <f>IF($B318=FALSE,"",Pressure_1_R3!Q29)</f>
        <v/>
      </c>
      <c r="G318" s="252" t="str">
        <f>IF($B318=FALSE,"",Pressure_1_R3!R29)</f>
        <v/>
      </c>
      <c r="H318" s="252" t="str">
        <f>IF($B318=FALSE,"",Pressure_1_R3!S29)</f>
        <v/>
      </c>
      <c r="I318" s="258" t="b">
        <f t="shared" si="293"/>
        <v>0</v>
      </c>
      <c r="J318" s="253" t="str">
        <f t="shared" si="294"/>
        <v/>
      </c>
      <c r="K318" s="254" t="str">
        <f t="shared" si="295"/>
        <v/>
      </c>
      <c r="L318" s="254" t="str">
        <f t="shared" si="296"/>
        <v/>
      </c>
      <c r="M318" s="244"/>
      <c r="N318" s="255" t="b">
        <f t="shared" si="297"/>
        <v>0</v>
      </c>
      <c r="O318" s="410" t="s">
        <v>558</v>
      </c>
      <c r="P318" s="414">
        <v>26</v>
      </c>
      <c r="Q318" s="412" t="str">
        <f t="shared" ca="1" si="308"/>
        <v/>
      </c>
      <c r="R318" s="255" t="str">
        <f t="shared" ca="1" si="308"/>
        <v/>
      </c>
      <c r="S318" s="255" t="str">
        <f t="shared" ca="1" si="308"/>
        <v/>
      </c>
      <c r="T318" s="416" t="str">
        <f t="shared" si="299"/>
        <v/>
      </c>
      <c r="U318" s="412" t="str">
        <f t="shared" si="309"/>
        <v/>
      </c>
      <c r="V318" s="412" t="str">
        <f t="shared" si="310"/>
        <v/>
      </c>
      <c r="W318" s="412" t="str">
        <f t="shared" si="311"/>
        <v/>
      </c>
      <c r="X318" s="417" t="str">
        <f t="shared" si="302"/>
        <v/>
      </c>
    </row>
    <row r="319" spans="2:34" s="241" customFormat="1" ht="15" customHeight="1">
      <c r="B319" s="249" t="b">
        <f>IF(Pressure_1_R3!A30="",FALSE,TRUE)</f>
        <v>0</v>
      </c>
      <c r="C319" s="250">
        <v>27</v>
      </c>
      <c r="D319" s="251" t="str">
        <f>IF($B319=FALSE,"",표준압력!G234)</f>
        <v/>
      </c>
      <c r="E319" s="251" t="str">
        <f>IF($B319=FALSE,"",표준압력!H234)</f>
        <v/>
      </c>
      <c r="F319" s="251" t="str">
        <f>IF($B319=FALSE,"",Pressure_1_R3!Q30)</f>
        <v/>
      </c>
      <c r="G319" s="252" t="str">
        <f>IF($B319=FALSE,"",Pressure_1_R3!R30)</f>
        <v/>
      </c>
      <c r="H319" s="252" t="str">
        <f>IF($B319=FALSE,"",Pressure_1_R3!S30)</f>
        <v/>
      </c>
      <c r="I319" s="258" t="b">
        <f t="shared" si="293"/>
        <v>0</v>
      </c>
      <c r="J319" s="253" t="str">
        <f t="shared" si="294"/>
        <v/>
      </c>
      <c r="K319" s="254" t="str">
        <f t="shared" si="295"/>
        <v/>
      </c>
      <c r="L319" s="254" t="str">
        <f t="shared" si="296"/>
        <v/>
      </c>
      <c r="M319" s="244"/>
      <c r="N319" s="255" t="b">
        <f t="shared" si="297"/>
        <v>0</v>
      </c>
      <c r="O319" s="410" t="s">
        <v>558</v>
      </c>
      <c r="P319" s="414">
        <v>27</v>
      </c>
      <c r="Q319" s="412" t="str">
        <f t="shared" ca="1" si="308"/>
        <v/>
      </c>
      <c r="R319" s="255" t="str">
        <f t="shared" ca="1" si="308"/>
        <v/>
      </c>
      <c r="S319" s="255" t="str">
        <f t="shared" ca="1" si="308"/>
        <v/>
      </c>
      <c r="T319" s="416" t="str">
        <f t="shared" si="299"/>
        <v/>
      </c>
      <c r="U319" s="412" t="str">
        <f t="shared" si="309"/>
        <v/>
      </c>
      <c r="V319" s="412" t="str">
        <f t="shared" si="310"/>
        <v/>
      </c>
      <c r="W319" s="412" t="str">
        <f t="shared" si="311"/>
        <v/>
      </c>
      <c r="X319" s="417" t="str">
        <f t="shared" si="302"/>
        <v/>
      </c>
    </row>
    <row r="320" spans="2:34" s="241" customFormat="1" ht="15" customHeight="1">
      <c r="B320" s="249" t="b">
        <f>IF(Pressure_1_R3!A31="",FALSE,TRUE)</f>
        <v>0</v>
      </c>
      <c r="C320" s="250">
        <v>28</v>
      </c>
      <c r="D320" s="251" t="str">
        <f>IF($B320=FALSE,"",표준압력!G235)</f>
        <v/>
      </c>
      <c r="E320" s="251" t="str">
        <f>IF($B320=FALSE,"",표준압력!H235)</f>
        <v/>
      </c>
      <c r="F320" s="251" t="str">
        <f>IF($B320=FALSE,"",Pressure_1_R3!Q31)</f>
        <v/>
      </c>
      <c r="G320" s="252" t="str">
        <f>IF($B320=FALSE,"",Pressure_1_R3!R31)</f>
        <v/>
      </c>
      <c r="H320" s="252" t="str">
        <f>IF($B320=FALSE,"",Pressure_1_R3!S31)</f>
        <v/>
      </c>
      <c r="I320" s="258" t="b">
        <f t="shared" si="293"/>
        <v>0</v>
      </c>
      <c r="J320" s="253" t="str">
        <f t="shared" si="294"/>
        <v/>
      </c>
      <c r="K320" s="254" t="str">
        <f t="shared" si="295"/>
        <v/>
      </c>
      <c r="L320" s="254" t="str">
        <f t="shared" si="296"/>
        <v/>
      </c>
      <c r="M320" s="244"/>
      <c r="N320" s="255" t="b">
        <f t="shared" si="297"/>
        <v>0</v>
      </c>
      <c r="O320" s="410" t="s">
        <v>558</v>
      </c>
      <c r="P320" s="414">
        <v>28</v>
      </c>
      <c r="Q320" s="412" t="str">
        <f t="shared" ca="1" si="308"/>
        <v/>
      </c>
      <c r="R320" s="255" t="str">
        <f t="shared" ca="1" si="308"/>
        <v/>
      </c>
      <c r="S320" s="255" t="str">
        <f t="shared" ca="1" si="308"/>
        <v/>
      </c>
      <c r="T320" s="416" t="str">
        <f t="shared" si="299"/>
        <v/>
      </c>
      <c r="U320" s="412" t="str">
        <f t="shared" si="309"/>
        <v/>
      </c>
      <c r="V320" s="412" t="str">
        <f t="shared" si="310"/>
        <v/>
      </c>
      <c r="W320" s="412" t="str">
        <f t="shared" si="311"/>
        <v/>
      </c>
      <c r="X320" s="417" t="str">
        <f t="shared" si="302"/>
        <v/>
      </c>
    </row>
    <row r="321" spans="2:24" s="241" customFormat="1" ht="15" customHeight="1">
      <c r="B321" s="249" t="b">
        <f>IF(Pressure_1_R3!A32="",FALSE,TRUE)</f>
        <v>0</v>
      </c>
      <c r="C321" s="250">
        <v>29</v>
      </c>
      <c r="D321" s="251" t="str">
        <f>IF($B321=FALSE,"",표준압력!G236)</f>
        <v/>
      </c>
      <c r="E321" s="251" t="str">
        <f>IF($B321=FALSE,"",표준압력!H236)</f>
        <v/>
      </c>
      <c r="F321" s="251" t="str">
        <f>IF($B321=FALSE,"",Pressure_1_R3!Q32)</f>
        <v/>
      </c>
      <c r="G321" s="252" t="str">
        <f>IF($B321=FALSE,"",Pressure_1_R3!R32)</f>
        <v/>
      </c>
      <c r="H321" s="252" t="str">
        <f>IF($B321=FALSE,"",Pressure_1_R3!S32)</f>
        <v/>
      </c>
      <c r="I321" s="258" t="b">
        <f t="shared" si="293"/>
        <v>0</v>
      </c>
      <c r="J321" s="253" t="str">
        <f t="shared" si="294"/>
        <v/>
      </c>
      <c r="K321" s="254" t="str">
        <f t="shared" si="295"/>
        <v/>
      </c>
      <c r="L321" s="254" t="str">
        <f t="shared" si="296"/>
        <v/>
      </c>
      <c r="M321" s="244"/>
      <c r="N321" s="255" t="b">
        <f t="shared" si="297"/>
        <v>0</v>
      </c>
      <c r="O321" s="410" t="s">
        <v>558</v>
      </c>
      <c r="P321" s="414">
        <v>29</v>
      </c>
      <c r="Q321" s="412" t="str">
        <f t="shared" ca="1" si="308"/>
        <v/>
      </c>
      <c r="R321" s="255" t="str">
        <f t="shared" ca="1" si="308"/>
        <v/>
      </c>
      <c r="S321" s="255" t="str">
        <f t="shared" ca="1" si="308"/>
        <v/>
      </c>
      <c r="T321" s="416" t="str">
        <f t="shared" si="299"/>
        <v/>
      </c>
      <c r="U321" s="412" t="str">
        <f t="shared" si="309"/>
        <v/>
      </c>
      <c r="V321" s="412" t="str">
        <f t="shared" si="310"/>
        <v/>
      </c>
      <c r="W321" s="412" t="str">
        <f t="shared" si="311"/>
        <v/>
      </c>
      <c r="X321" s="417" t="str">
        <f t="shared" si="302"/>
        <v/>
      </c>
    </row>
    <row r="322" spans="2:24" s="241" customFormat="1" ht="15" customHeight="1">
      <c r="B322" s="249" t="b">
        <f>IF(Pressure_1_R3!A33="",FALSE,TRUE)</f>
        <v>0</v>
      </c>
      <c r="C322" s="250">
        <v>30</v>
      </c>
      <c r="D322" s="251" t="str">
        <f>IF($B322=FALSE,"",표준압력!G237)</f>
        <v/>
      </c>
      <c r="E322" s="251" t="str">
        <f>IF($B322=FALSE,"",표준압력!H237)</f>
        <v/>
      </c>
      <c r="F322" s="251" t="str">
        <f>IF($B322=FALSE,"",Pressure_1_R3!Q33)</f>
        <v/>
      </c>
      <c r="G322" s="252" t="str">
        <f>IF($B322=FALSE,"",Pressure_1_R3!R33)</f>
        <v/>
      </c>
      <c r="H322" s="252" t="str">
        <f>IF($B322=FALSE,"",Pressure_1_R3!S33)</f>
        <v/>
      </c>
      <c r="I322" s="258" t="b">
        <f t="shared" ref="I322:I351" si="314">TYPE(G322)=1</f>
        <v>0</v>
      </c>
      <c r="J322" s="253" t="str">
        <f t="shared" ref="J322:J351" si="315">IF($B322=FALSE,"",F322*$C$287)</f>
        <v/>
      </c>
      <c r="K322" s="254" t="str">
        <f t="shared" ref="K322:K351" si="316">IF($B322=FALSE,"",IF(G322="ⅹ",J322,G322*$C$287))</f>
        <v/>
      </c>
      <c r="L322" s="254" t="str">
        <f t="shared" ref="L322:L351" si="317">IF($B322=FALSE,"",IF(H322="ⅹ",K322,H322*$C$287))</f>
        <v/>
      </c>
      <c r="M322" s="244"/>
      <c r="N322" s="255" t="b">
        <f t="shared" si="297"/>
        <v>0</v>
      </c>
      <c r="O322" s="410" t="s">
        <v>558</v>
      </c>
      <c r="P322" s="414">
        <v>30</v>
      </c>
      <c r="Q322" s="412" t="str">
        <f t="shared" ref="Q322:Q351" ca="1" si="318">IF($N322=FALSE,"",OFFSET(J$292,$B$287*2-($P322-1),0))</f>
        <v/>
      </c>
      <c r="R322" s="255" t="str">
        <f t="shared" ref="R322:R351" ca="1" si="319">IF($N322=FALSE,"",OFFSET(K$292,$B$287*2-($P322-1),0))</f>
        <v/>
      </c>
      <c r="S322" s="255" t="str">
        <f t="shared" ref="S322:S351" ca="1" si="320">IF($N322=FALSE,"",OFFSET(L$292,$B$287*2-($P322-1),0))</f>
        <v/>
      </c>
      <c r="T322" s="416" t="str">
        <f t="shared" ref="T322:T351" si="321">IF($N322=FALSE,"",AVERAGE(Q322:S322))</f>
        <v/>
      </c>
      <c r="U322" s="412" t="str">
        <f t="shared" si="309"/>
        <v/>
      </c>
      <c r="V322" s="412" t="str">
        <f t="shared" si="310"/>
        <v/>
      </c>
      <c r="W322" s="412" t="str">
        <f t="shared" si="311"/>
        <v/>
      </c>
      <c r="X322" s="417" t="str">
        <f t="shared" ref="X322:X351" si="322">IF($N322=FALSE,"",MAX(U322:W322)-MIN(U322:W322))</f>
        <v/>
      </c>
    </row>
    <row r="323" spans="2:24" s="241" customFormat="1" ht="15" customHeight="1">
      <c r="B323" s="249" t="b">
        <f>IF(Pressure_1_R3!A34="",FALSE,TRUE)</f>
        <v>0</v>
      </c>
      <c r="C323" s="250">
        <v>31</v>
      </c>
      <c r="D323" s="251" t="str">
        <f>IF($B323=FALSE,"",표준압력!G238)</f>
        <v/>
      </c>
      <c r="E323" s="251" t="str">
        <f>IF($B323=FALSE,"",표준압력!H238)</f>
        <v/>
      </c>
      <c r="F323" s="251" t="str">
        <f>IF($B323=FALSE,"",Pressure_1_R3!Q34)</f>
        <v/>
      </c>
      <c r="G323" s="252" t="str">
        <f>IF($B323=FALSE,"",Pressure_1_R3!R34)</f>
        <v/>
      </c>
      <c r="H323" s="252" t="str">
        <f>IF($B323=FALSE,"",Pressure_1_R3!S34)</f>
        <v/>
      </c>
      <c r="I323" s="258" t="b">
        <f t="shared" si="314"/>
        <v>0</v>
      </c>
      <c r="J323" s="253" t="str">
        <f t="shared" si="315"/>
        <v/>
      </c>
      <c r="K323" s="254" t="str">
        <f t="shared" si="316"/>
        <v/>
      </c>
      <c r="L323" s="254" t="str">
        <f t="shared" si="317"/>
        <v/>
      </c>
      <c r="M323" s="244"/>
      <c r="N323" s="255" t="b">
        <f t="shared" si="297"/>
        <v>0</v>
      </c>
      <c r="O323" s="411" t="s">
        <v>517</v>
      </c>
      <c r="P323" s="415">
        <v>1</v>
      </c>
      <c r="Q323" s="412" t="str">
        <f t="shared" ca="1" si="318"/>
        <v/>
      </c>
      <c r="R323" s="255" t="str">
        <f t="shared" ca="1" si="319"/>
        <v/>
      </c>
      <c r="S323" s="255" t="str">
        <f t="shared" ca="1" si="320"/>
        <v/>
      </c>
      <c r="T323" s="416" t="str">
        <f t="shared" si="321"/>
        <v/>
      </c>
      <c r="U323" s="413" t="str">
        <f>IF($N323=FALSE,"",Q323-Q$323)</f>
        <v/>
      </c>
      <c r="V323" s="413" t="str">
        <f t="shared" ref="V323:V352" si="323">IF($N323=FALSE,"",R323-R$323)</f>
        <v/>
      </c>
      <c r="W323" s="413" t="str">
        <f t="shared" ref="W323:W352" si="324">IF($N323=FALSE,"",S323-S$323)</f>
        <v/>
      </c>
      <c r="X323" s="417" t="str">
        <f t="shared" si="322"/>
        <v/>
      </c>
    </row>
    <row r="324" spans="2:24" s="241" customFormat="1" ht="15" customHeight="1">
      <c r="B324" s="249" t="b">
        <f>IF(Pressure_1_R3!A35="",FALSE,TRUE)</f>
        <v>0</v>
      </c>
      <c r="C324" s="250">
        <v>32</v>
      </c>
      <c r="D324" s="251" t="str">
        <f>IF($B324=FALSE,"",표준압력!G239)</f>
        <v/>
      </c>
      <c r="E324" s="251" t="str">
        <f>IF($B324=FALSE,"",표준압력!H239)</f>
        <v/>
      </c>
      <c r="F324" s="251" t="str">
        <f>IF($B324=FALSE,"",Pressure_1_R3!Q35)</f>
        <v/>
      </c>
      <c r="G324" s="252" t="str">
        <f>IF($B324=FALSE,"",Pressure_1_R3!R35)</f>
        <v/>
      </c>
      <c r="H324" s="252" t="str">
        <f>IF($B324=FALSE,"",Pressure_1_R3!S35)</f>
        <v/>
      </c>
      <c r="I324" s="258" t="b">
        <f t="shared" si="314"/>
        <v>0</v>
      </c>
      <c r="J324" s="253" t="str">
        <f t="shared" si="315"/>
        <v/>
      </c>
      <c r="K324" s="254" t="str">
        <f t="shared" si="316"/>
        <v/>
      </c>
      <c r="L324" s="254" t="str">
        <f t="shared" si="317"/>
        <v/>
      </c>
      <c r="M324" s="244"/>
      <c r="N324" s="255" t="b">
        <f t="shared" si="297"/>
        <v>0</v>
      </c>
      <c r="O324" s="411" t="s">
        <v>517</v>
      </c>
      <c r="P324" s="415">
        <v>2</v>
      </c>
      <c r="Q324" s="412" t="str">
        <f t="shared" ca="1" si="318"/>
        <v/>
      </c>
      <c r="R324" s="255" t="str">
        <f t="shared" ca="1" si="319"/>
        <v/>
      </c>
      <c r="S324" s="255" t="str">
        <f t="shared" ca="1" si="320"/>
        <v/>
      </c>
      <c r="T324" s="416" t="str">
        <f t="shared" si="321"/>
        <v/>
      </c>
      <c r="U324" s="413" t="str">
        <f t="shared" ref="U324:U352" si="325">IF($N324=FALSE,"",Q324-Q$323)</f>
        <v/>
      </c>
      <c r="V324" s="413" t="str">
        <f t="shared" si="323"/>
        <v/>
      </c>
      <c r="W324" s="413" t="str">
        <f t="shared" si="324"/>
        <v/>
      </c>
      <c r="X324" s="417" t="str">
        <f t="shared" si="322"/>
        <v/>
      </c>
    </row>
    <row r="325" spans="2:24" s="241" customFormat="1" ht="15" customHeight="1">
      <c r="B325" s="249" t="b">
        <f>IF(Pressure_1_R3!A36="",FALSE,TRUE)</f>
        <v>0</v>
      </c>
      <c r="C325" s="250">
        <v>33</v>
      </c>
      <c r="D325" s="251" t="str">
        <f>IF($B325=FALSE,"",표준압력!G240)</f>
        <v/>
      </c>
      <c r="E325" s="251" t="str">
        <f>IF($B325=FALSE,"",표준압력!H240)</f>
        <v/>
      </c>
      <c r="F325" s="251" t="str">
        <f>IF($B325=FALSE,"",Pressure_1_R3!Q36)</f>
        <v/>
      </c>
      <c r="G325" s="252" t="str">
        <f>IF($B325=FALSE,"",Pressure_1_R3!R36)</f>
        <v/>
      </c>
      <c r="H325" s="252" t="str">
        <f>IF($B325=FALSE,"",Pressure_1_R3!S36)</f>
        <v/>
      </c>
      <c r="I325" s="258" t="b">
        <f t="shared" si="314"/>
        <v>0</v>
      </c>
      <c r="J325" s="253" t="str">
        <f t="shared" si="315"/>
        <v/>
      </c>
      <c r="K325" s="254" t="str">
        <f t="shared" si="316"/>
        <v/>
      </c>
      <c r="L325" s="254" t="str">
        <f t="shared" si="317"/>
        <v/>
      </c>
      <c r="M325" s="244"/>
      <c r="N325" s="255" t="b">
        <f t="shared" si="297"/>
        <v>0</v>
      </c>
      <c r="O325" s="411" t="s">
        <v>517</v>
      </c>
      <c r="P325" s="415">
        <v>3</v>
      </c>
      <c r="Q325" s="412" t="str">
        <f t="shared" ca="1" si="318"/>
        <v/>
      </c>
      <c r="R325" s="255" t="str">
        <f t="shared" ca="1" si="319"/>
        <v/>
      </c>
      <c r="S325" s="255" t="str">
        <f t="shared" ca="1" si="320"/>
        <v/>
      </c>
      <c r="T325" s="416" t="str">
        <f t="shared" si="321"/>
        <v/>
      </c>
      <c r="U325" s="413" t="str">
        <f t="shared" si="325"/>
        <v/>
      </c>
      <c r="V325" s="413" t="str">
        <f t="shared" si="323"/>
        <v/>
      </c>
      <c r="W325" s="413" t="str">
        <f t="shared" si="324"/>
        <v/>
      </c>
      <c r="X325" s="417" t="str">
        <f t="shared" si="322"/>
        <v/>
      </c>
    </row>
    <row r="326" spans="2:24" s="241" customFormat="1" ht="15" customHeight="1">
      <c r="B326" s="249" t="b">
        <f>IF(Pressure_1_R3!A37="",FALSE,TRUE)</f>
        <v>0</v>
      </c>
      <c r="C326" s="250">
        <v>34</v>
      </c>
      <c r="D326" s="251" t="str">
        <f>IF($B326=FALSE,"",표준압력!G241)</f>
        <v/>
      </c>
      <c r="E326" s="251" t="str">
        <f>IF($B326=FALSE,"",표준압력!H241)</f>
        <v/>
      </c>
      <c r="F326" s="251" t="str">
        <f>IF($B326=FALSE,"",Pressure_1_R3!Q37)</f>
        <v/>
      </c>
      <c r="G326" s="252" t="str">
        <f>IF($B326=FALSE,"",Pressure_1_R3!R37)</f>
        <v/>
      </c>
      <c r="H326" s="252" t="str">
        <f>IF($B326=FALSE,"",Pressure_1_R3!S37)</f>
        <v/>
      </c>
      <c r="I326" s="258" t="b">
        <f t="shared" si="314"/>
        <v>0</v>
      </c>
      <c r="J326" s="253" t="str">
        <f t="shared" si="315"/>
        <v/>
      </c>
      <c r="K326" s="254" t="str">
        <f t="shared" si="316"/>
        <v/>
      </c>
      <c r="L326" s="254" t="str">
        <f t="shared" si="317"/>
        <v/>
      </c>
      <c r="M326" s="244"/>
      <c r="N326" s="255" t="b">
        <f t="shared" si="297"/>
        <v>0</v>
      </c>
      <c r="O326" s="411" t="s">
        <v>517</v>
      </c>
      <c r="P326" s="415">
        <v>4</v>
      </c>
      <c r="Q326" s="412" t="str">
        <f t="shared" ca="1" si="318"/>
        <v/>
      </c>
      <c r="R326" s="255" t="str">
        <f t="shared" ca="1" si="319"/>
        <v/>
      </c>
      <c r="S326" s="255" t="str">
        <f t="shared" ca="1" si="320"/>
        <v/>
      </c>
      <c r="T326" s="416" t="str">
        <f t="shared" si="321"/>
        <v/>
      </c>
      <c r="U326" s="413" t="str">
        <f t="shared" si="325"/>
        <v/>
      </c>
      <c r="V326" s="413" t="str">
        <f t="shared" si="323"/>
        <v/>
      </c>
      <c r="W326" s="413" t="str">
        <f t="shared" si="324"/>
        <v/>
      </c>
      <c r="X326" s="417" t="str">
        <f t="shared" si="322"/>
        <v/>
      </c>
    </row>
    <row r="327" spans="2:24" s="241" customFormat="1" ht="15" customHeight="1">
      <c r="B327" s="249" t="b">
        <f>IF(Pressure_1_R3!A38="",FALSE,TRUE)</f>
        <v>0</v>
      </c>
      <c r="C327" s="250">
        <v>35</v>
      </c>
      <c r="D327" s="251" t="str">
        <f>IF($B327=FALSE,"",표준압력!G242)</f>
        <v/>
      </c>
      <c r="E327" s="251" t="str">
        <f>IF($B327=FALSE,"",표준압력!H242)</f>
        <v/>
      </c>
      <c r="F327" s="251" t="str">
        <f>IF($B327=FALSE,"",Pressure_1_R3!Q38)</f>
        <v/>
      </c>
      <c r="G327" s="252" t="str">
        <f>IF($B327=FALSE,"",Pressure_1_R3!R38)</f>
        <v/>
      </c>
      <c r="H327" s="252" t="str">
        <f>IF($B327=FALSE,"",Pressure_1_R3!S38)</f>
        <v/>
      </c>
      <c r="I327" s="258" t="b">
        <f t="shared" si="314"/>
        <v>0</v>
      </c>
      <c r="J327" s="253" t="str">
        <f t="shared" si="315"/>
        <v/>
      </c>
      <c r="K327" s="254" t="str">
        <f t="shared" si="316"/>
        <v/>
      </c>
      <c r="L327" s="254" t="str">
        <f t="shared" si="317"/>
        <v/>
      </c>
      <c r="M327" s="244"/>
      <c r="N327" s="255" t="b">
        <f t="shared" si="297"/>
        <v>0</v>
      </c>
      <c r="O327" s="411" t="s">
        <v>517</v>
      </c>
      <c r="P327" s="415">
        <v>5</v>
      </c>
      <c r="Q327" s="412" t="str">
        <f t="shared" ca="1" si="318"/>
        <v/>
      </c>
      <c r="R327" s="255" t="str">
        <f t="shared" ca="1" si="319"/>
        <v/>
      </c>
      <c r="S327" s="255" t="str">
        <f t="shared" ca="1" si="320"/>
        <v/>
      </c>
      <c r="T327" s="416" t="str">
        <f t="shared" si="321"/>
        <v/>
      </c>
      <c r="U327" s="413" t="str">
        <f t="shared" si="325"/>
        <v/>
      </c>
      <c r="V327" s="413" t="str">
        <f t="shared" si="323"/>
        <v/>
      </c>
      <c r="W327" s="413" t="str">
        <f t="shared" si="324"/>
        <v/>
      </c>
      <c r="X327" s="417" t="str">
        <f t="shared" si="322"/>
        <v/>
      </c>
    </row>
    <row r="328" spans="2:24" s="241" customFormat="1" ht="15" customHeight="1">
      <c r="B328" s="249" t="b">
        <f>IF(Pressure_1_R3!A39="",FALSE,TRUE)</f>
        <v>0</v>
      </c>
      <c r="C328" s="250">
        <v>36</v>
      </c>
      <c r="D328" s="251" t="str">
        <f>IF($B328=FALSE,"",표준압력!G243)</f>
        <v/>
      </c>
      <c r="E328" s="251" t="str">
        <f>IF($B328=FALSE,"",표준압력!H243)</f>
        <v/>
      </c>
      <c r="F328" s="251" t="str">
        <f>IF($B328=FALSE,"",Pressure_1_R3!Q39)</f>
        <v/>
      </c>
      <c r="G328" s="252" t="str">
        <f>IF($B328=FALSE,"",Pressure_1_R3!R39)</f>
        <v/>
      </c>
      <c r="H328" s="252" t="str">
        <f>IF($B328=FALSE,"",Pressure_1_R3!S39)</f>
        <v/>
      </c>
      <c r="I328" s="258" t="b">
        <f t="shared" si="314"/>
        <v>0</v>
      </c>
      <c r="J328" s="253" t="str">
        <f t="shared" si="315"/>
        <v/>
      </c>
      <c r="K328" s="254" t="str">
        <f t="shared" si="316"/>
        <v/>
      </c>
      <c r="L328" s="254" t="str">
        <f t="shared" si="317"/>
        <v/>
      </c>
      <c r="M328" s="244"/>
      <c r="N328" s="255" t="b">
        <f t="shared" si="297"/>
        <v>0</v>
      </c>
      <c r="O328" s="411" t="s">
        <v>517</v>
      </c>
      <c r="P328" s="415">
        <v>6</v>
      </c>
      <c r="Q328" s="412" t="str">
        <f t="shared" ca="1" si="318"/>
        <v/>
      </c>
      <c r="R328" s="255" t="str">
        <f t="shared" ca="1" si="319"/>
        <v/>
      </c>
      <c r="S328" s="255" t="str">
        <f t="shared" ca="1" si="320"/>
        <v/>
      </c>
      <c r="T328" s="416" t="str">
        <f t="shared" si="321"/>
        <v/>
      </c>
      <c r="U328" s="413" t="str">
        <f t="shared" si="325"/>
        <v/>
      </c>
      <c r="V328" s="413" t="str">
        <f t="shared" si="323"/>
        <v/>
      </c>
      <c r="W328" s="413" t="str">
        <f t="shared" si="324"/>
        <v/>
      </c>
      <c r="X328" s="417" t="str">
        <f t="shared" si="322"/>
        <v/>
      </c>
    </row>
    <row r="329" spans="2:24" s="241" customFormat="1" ht="15" customHeight="1">
      <c r="B329" s="249" t="b">
        <f>IF(Pressure_1_R3!A40="",FALSE,TRUE)</f>
        <v>0</v>
      </c>
      <c r="C329" s="250">
        <v>37</v>
      </c>
      <c r="D329" s="251" t="str">
        <f>IF($B329=FALSE,"",표준압력!G244)</f>
        <v/>
      </c>
      <c r="E329" s="251" t="str">
        <f>IF($B329=FALSE,"",표준압력!H244)</f>
        <v/>
      </c>
      <c r="F329" s="251" t="str">
        <f>IF($B329=FALSE,"",Pressure_1_R3!Q40)</f>
        <v/>
      </c>
      <c r="G329" s="252" t="str">
        <f>IF($B329=FALSE,"",Pressure_1_R3!R40)</f>
        <v/>
      </c>
      <c r="H329" s="252" t="str">
        <f>IF($B329=FALSE,"",Pressure_1_R3!S40)</f>
        <v/>
      </c>
      <c r="I329" s="258" t="b">
        <f t="shared" si="314"/>
        <v>0</v>
      </c>
      <c r="J329" s="253" t="str">
        <f t="shared" si="315"/>
        <v/>
      </c>
      <c r="K329" s="254" t="str">
        <f t="shared" si="316"/>
        <v/>
      </c>
      <c r="L329" s="254" t="str">
        <f t="shared" si="317"/>
        <v/>
      </c>
      <c r="M329" s="244"/>
      <c r="N329" s="255" t="b">
        <f t="shared" si="297"/>
        <v>0</v>
      </c>
      <c r="O329" s="411" t="s">
        <v>517</v>
      </c>
      <c r="P329" s="415">
        <v>7</v>
      </c>
      <c r="Q329" s="412" t="str">
        <f t="shared" ca="1" si="318"/>
        <v/>
      </c>
      <c r="R329" s="255" t="str">
        <f t="shared" ca="1" si="319"/>
        <v/>
      </c>
      <c r="S329" s="255" t="str">
        <f t="shared" ca="1" si="320"/>
        <v/>
      </c>
      <c r="T329" s="416" t="str">
        <f t="shared" si="321"/>
        <v/>
      </c>
      <c r="U329" s="413" t="str">
        <f t="shared" si="325"/>
        <v/>
      </c>
      <c r="V329" s="413" t="str">
        <f t="shared" si="323"/>
        <v/>
      </c>
      <c r="W329" s="413" t="str">
        <f t="shared" si="324"/>
        <v/>
      </c>
      <c r="X329" s="417" t="str">
        <f t="shared" si="322"/>
        <v/>
      </c>
    </row>
    <row r="330" spans="2:24" s="241" customFormat="1" ht="15" customHeight="1">
      <c r="B330" s="249" t="b">
        <f>IF(Pressure_1_R3!A41="",FALSE,TRUE)</f>
        <v>0</v>
      </c>
      <c r="C330" s="250">
        <v>38</v>
      </c>
      <c r="D330" s="251" t="str">
        <f>IF($B330=FALSE,"",표준압력!G245)</f>
        <v/>
      </c>
      <c r="E330" s="251" t="str">
        <f>IF($B330=FALSE,"",표준압력!H245)</f>
        <v/>
      </c>
      <c r="F330" s="251" t="str">
        <f>IF($B330=FALSE,"",Pressure_1_R3!Q41)</f>
        <v/>
      </c>
      <c r="G330" s="252" t="str">
        <f>IF($B330=FALSE,"",Pressure_1_R3!R41)</f>
        <v/>
      </c>
      <c r="H330" s="252" t="str">
        <f>IF($B330=FALSE,"",Pressure_1_R3!S41)</f>
        <v/>
      </c>
      <c r="I330" s="258" t="b">
        <f t="shared" si="314"/>
        <v>0</v>
      </c>
      <c r="J330" s="253" t="str">
        <f t="shared" si="315"/>
        <v/>
      </c>
      <c r="K330" s="254" t="str">
        <f t="shared" si="316"/>
        <v/>
      </c>
      <c r="L330" s="254" t="str">
        <f t="shared" si="317"/>
        <v/>
      </c>
      <c r="M330" s="244"/>
      <c r="N330" s="255" t="b">
        <f t="shared" si="297"/>
        <v>0</v>
      </c>
      <c r="O330" s="411" t="s">
        <v>517</v>
      </c>
      <c r="P330" s="415">
        <v>8</v>
      </c>
      <c r="Q330" s="412" t="str">
        <f t="shared" ca="1" si="318"/>
        <v/>
      </c>
      <c r="R330" s="255" t="str">
        <f t="shared" ca="1" si="319"/>
        <v/>
      </c>
      <c r="S330" s="255" t="str">
        <f t="shared" ca="1" si="320"/>
        <v/>
      </c>
      <c r="T330" s="416" t="str">
        <f t="shared" si="321"/>
        <v/>
      </c>
      <c r="U330" s="413" t="str">
        <f t="shared" si="325"/>
        <v/>
      </c>
      <c r="V330" s="413" t="str">
        <f t="shared" si="323"/>
        <v/>
      </c>
      <c r="W330" s="413" t="str">
        <f t="shared" si="324"/>
        <v/>
      </c>
      <c r="X330" s="417" t="str">
        <f t="shared" si="322"/>
        <v/>
      </c>
    </row>
    <row r="331" spans="2:24" s="241" customFormat="1" ht="15" customHeight="1">
      <c r="B331" s="249" t="b">
        <f>IF(Pressure_1_R3!A42="",FALSE,TRUE)</f>
        <v>0</v>
      </c>
      <c r="C331" s="250">
        <v>39</v>
      </c>
      <c r="D331" s="251" t="str">
        <f>IF($B331=FALSE,"",표준압력!G246)</f>
        <v/>
      </c>
      <c r="E331" s="251" t="str">
        <f>IF($B331=FALSE,"",표준압력!H246)</f>
        <v/>
      </c>
      <c r="F331" s="251" t="str">
        <f>IF($B331=FALSE,"",Pressure_1_R3!Q42)</f>
        <v/>
      </c>
      <c r="G331" s="252" t="str">
        <f>IF($B331=FALSE,"",Pressure_1_R3!R42)</f>
        <v/>
      </c>
      <c r="H331" s="252" t="str">
        <f>IF($B331=FALSE,"",Pressure_1_R3!S42)</f>
        <v/>
      </c>
      <c r="I331" s="258" t="b">
        <f t="shared" si="314"/>
        <v>0</v>
      </c>
      <c r="J331" s="253" t="str">
        <f t="shared" si="315"/>
        <v/>
      </c>
      <c r="K331" s="254" t="str">
        <f t="shared" si="316"/>
        <v/>
      </c>
      <c r="L331" s="254" t="str">
        <f t="shared" si="317"/>
        <v/>
      </c>
      <c r="M331" s="244"/>
      <c r="N331" s="255" t="b">
        <f t="shared" si="297"/>
        <v>0</v>
      </c>
      <c r="O331" s="411" t="s">
        <v>517</v>
      </c>
      <c r="P331" s="415">
        <v>9</v>
      </c>
      <c r="Q331" s="412" t="str">
        <f t="shared" ca="1" si="318"/>
        <v/>
      </c>
      <c r="R331" s="255" t="str">
        <f t="shared" ca="1" si="319"/>
        <v/>
      </c>
      <c r="S331" s="255" t="str">
        <f t="shared" ca="1" si="320"/>
        <v/>
      </c>
      <c r="T331" s="416" t="str">
        <f t="shared" si="321"/>
        <v/>
      </c>
      <c r="U331" s="413" t="str">
        <f t="shared" si="325"/>
        <v/>
      </c>
      <c r="V331" s="413" t="str">
        <f t="shared" si="323"/>
        <v/>
      </c>
      <c r="W331" s="413" t="str">
        <f t="shared" si="324"/>
        <v/>
      </c>
      <c r="X331" s="417" t="str">
        <f t="shared" si="322"/>
        <v/>
      </c>
    </row>
    <row r="332" spans="2:24" s="241" customFormat="1" ht="15" customHeight="1">
      <c r="B332" s="249" t="b">
        <f>IF(Pressure_1_R3!A43="",FALSE,TRUE)</f>
        <v>0</v>
      </c>
      <c r="C332" s="250">
        <v>40</v>
      </c>
      <c r="D332" s="251" t="str">
        <f>IF($B332=FALSE,"",표준압력!G247)</f>
        <v/>
      </c>
      <c r="E332" s="251" t="str">
        <f>IF($B332=FALSE,"",표준압력!H247)</f>
        <v/>
      </c>
      <c r="F332" s="251" t="str">
        <f>IF($B332=FALSE,"",Pressure_1_R3!Q43)</f>
        <v/>
      </c>
      <c r="G332" s="252" t="str">
        <f>IF($B332=FALSE,"",Pressure_1_R3!R43)</f>
        <v/>
      </c>
      <c r="H332" s="252" t="str">
        <f>IF($B332=FALSE,"",Pressure_1_R3!S43)</f>
        <v/>
      </c>
      <c r="I332" s="258" t="b">
        <f t="shared" si="314"/>
        <v>0</v>
      </c>
      <c r="J332" s="253" t="str">
        <f t="shared" si="315"/>
        <v/>
      </c>
      <c r="K332" s="254" t="str">
        <f t="shared" si="316"/>
        <v/>
      </c>
      <c r="L332" s="254" t="str">
        <f t="shared" si="317"/>
        <v/>
      </c>
      <c r="M332" s="244"/>
      <c r="N332" s="255" t="b">
        <f t="shared" si="297"/>
        <v>0</v>
      </c>
      <c r="O332" s="411" t="s">
        <v>517</v>
      </c>
      <c r="P332" s="415">
        <v>10</v>
      </c>
      <c r="Q332" s="412" t="str">
        <f t="shared" ca="1" si="318"/>
        <v/>
      </c>
      <c r="R332" s="255" t="str">
        <f t="shared" ca="1" si="319"/>
        <v/>
      </c>
      <c r="S332" s="255" t="str">
        <f t="shared" ca="1" si="320"/>
        <v/>
      </c>
      <c r="T332" s="416" t="str">
        <f t="shared" si="321"/>
        <v/>
      </c>
      <c r="U332" s="413" t="str">
        <f t="shared" si="325"/>
        <v/>
      </c>
      <c r="V332" s="413" t="str">
        <f t="shared" si="323"/>
        <v/>
      </c>
      <c r="W332" s="413" t="str">
        <f t="shared" si="324"/>
        <v/>
      </c>
      <c r="X332" s="417" t="str">
        <f t="shared" si="322"/>
        <v/>
      </c>
    </row>
    <row r="333" spans="2:24" s="241" customFormat="1" ht="15" customHeight="1">
      <c r="B333" s="249" t="b">
        <f>IF(Pressure_1_R3!A44="",FALSE,TRUE)</f>
        <v>0</v>
      </c>
      <c r="C333" s="250">
        <v>41</v>
      </c>
      <c r="D333" s="251" t="str">
        <f>IF($B333=FALSE,"",표준압력!G248)</f>
        <v/>
      </c>
      <c r="E333" s="251" t="str">
        <f>IF($B333=FALSE,"",표준압력!H248)</f>
        <v/>
      </c>
      <c r="F333" s="251" t="str">
        <f>IF($B333=FALSE,"",Pressure_1_R3!Q44)</f>
        <v/>
      </c>
      <c r="G333" s="252" t="str">
        <f>IF($B333=FALSE,"",Pressure_1_R3!R44)</f>
        <v/>
      </c>
      <c r="H333" s="252" t="str">
        <f>IF($B333=FALSE,"",Pressure_1_R3!S44)</f>
        <v/>
      </c>
      <c r="I333" s="258" t="b">
        <f t="shared" si="314"/>
        <v>0</v>
      </c>
      <c r="J333" s="253" t="str">
        <f t="shared" si="315"/>
        <v/>
      </c>
      <c r="K333" s="254" t="str">
        <f t="shared" si="316"/>
        <v/>
      </c>
      <c r="L333" s="254" t="str">
        <f t="shared" si="317"/>
        <v/>
      </c>
      <c r="M333" s="244"/>
      <c r="N333" s="255" t="b">
        <f t="shared" si="297"/>
        <v>0</v>
      </c>
      <c r="O333" s="411" t="s">
        <v>517</v>
      </c>
      <c r="P333" s="415">
        <v>11</v>
      </c>
      <c r="Q333" s="412" t="str">
        <f t="shared" ca="1" si="318"/>
        <v/>
      </c>
      <c r="R333" s="255" t="str">
        <f t="shared" ca="1" si="319"/>
        <v/>
      </c>
      <c r="S333" s="255" t="str">
        <f t="shared" ca="1" si="320"/>
        <v/>
      </c>
      <c r="T333" s="416" t="str">
        <f t="shared" si="321"/>
        <v/>
      </c>
      <c r="U333" s="413" t="str">
        <f t="shared" si="325"/>
        <v/>
      </c>
      <c r="V333" s="413" t="str">
        <f t="shared" si="323"/>
        <v/>
      </c>
      <c r="W333" s="413" t="str">
        <f t="shared" si="324"/>
        <v/>
      </c>
      <c r="X333" s="417" t="str">
        <f t="shared" si="322"/>
        <v/>
      </c>
    </row>
    <row r="334" spans="2:24" s="241" customFormat="1" ht="15" customHeight="1">
      <c r="B334" s="249" t="b">
        <f>IF(Pressure_1_R3!A45="",FALSE,TRUE)</f>
        <v>0</v>
      </c>
      <c r="C334" s="250">
        <v>42</v>
      </c>
      <c r="D334" s="251" t="str">
        <f>IF($B334=FALSE,"",표준압력!G249)</f>
        <v/>
      </c>
      <c r="E334" s="251" t="str">
        <f>IF($B334=FALSE,"",표준압력!H249)</f>
        <v/>
      </c>
      <c r="F334" s="251" t="str">
        <f>IF($B334=FALSE,"",Pressure_1_R3!Q45)</f>
        <v/>
      </c>
      <c r="G334" s="252" t="str">
        <f>IF($B334=FALSE,"",Pressure_1_R3!R45)</f>
        <v/>
      </c>
      <c r="H334" s="252" t="str">
        <f>IF($B334=FALSE,"",Pressure_1_R3!S45)</f>
        <v/>
      </c>
      <c r="I334" s="258" t="b">
        <f t="shared" si="314"/>
        <v>0</v>
      </c>
      <c r="J334" s="253" t="str">
        <f t="shared" si="315"/>
        <v/>
      </c>
      <c r="K334" s="254" t="str">
        <f t="shared" si="316"/>
        <v/>
      </c>
      <c r="L334" s="254" t="str">
        <f t="shared" si="317"/>
        <v/>
      </c>
      <c r="M334" s="244"/>
      <c r="N334" s="255" t="b">
        <f t="shared" si="297"/>
        <v>0</v>
      </c>
      <c r="O334" s="411" t="s">
        <v>517</v>
      </c>
      <c r="P334" s="415">
        <v>12</v>
      </c>
      <c r="Q334" s="412" t="str">
        <f t="shared" ca="1" si="318"/>
        <v/>
      </c>
      <c r="R334" s="255" t="str">
        <f t="shared" ca="1" si="319"/>
        <v/>
      </c>
      <c r="S334" s="255" t="str">
        <f t="shared" ca="1" si="320"/>
        <v/>
      </c>
      <c r="T334" s="416" t="str">
        <f t="shared" si="321"/>
        <v/>
      </c>
      <c r="U334" s="413" t="str">
        <f t="shared" si="325"/>
        <v/>
      </c>
      <c r="V334" s="413" t="str">
        <f t="shared" si="323"/>
        <v/>
      </c>
      <c r="W334" s="413" t="str">
        <f t="shared" si="324"/>
        <v/>
      </c>
      <c r="X334" s="417" t="str">
        <f t="shared" si="322"/>
        <v/>
      </c>
    </row>
    <row r="335" spans="2:24" s="241" customFormat="1" ht="15" customHeight="1">
      <c r="B335" s="249" t="b">
        <f>IF(Pressure_1_R3!A46="",FALSE,TRUE)</f>
        <v>0</v>
      </c>
      <c r="C335" s="250">
        <v>43</v>
      </c>
      <c r="D335" s="251" t="str">
        <f>IF($B335=FALSE,"",표준압력!G250)</f>
        <v/>
      </c>
      <c r="E335" s="251" t="str">
        <f>IF($B335=FALSE,"",표준압력!H250)</f>
        <v/>
      </c>
      <c r="F335" s="251" t="str">
        <f>IF($B335=FALSE,"",Pressure_1_R3!Q46)</f>
        <v/>
      </c>
      <c r="G335" s="252" t="str">
        <f>IF($B335=FALSE,"",Pressure_1_R3!R46)</f>
        <v/>
      </c>
      <c r="H335" s="252" t="str">
        <f>IF($B335=FALSE,"",Pressure_1_R3!S46)</f>
        <v/>
      </c>
      <c r="I335" s="258" t="b">
        <f t="shared" si="314"/>
        <v>0</v>
      </c>
      <c r="J335" s="253" t="str">
        <f t="shared" si="315"/>
        <v/>
      </c>
      <c r="K335" s="254" t="str">
        <f t="shared" si="316"/>
        <v/>
      </c>
      <c r="L335" s="254" t="str">
        <f t="shared" si="317"/>
        <v/>
      </c>
      <c r="M335" s="244"/>
      <c r="N335" s="255" t="b">
        <f t="shared" si="297"/>
        <v>0</v>
      </c>
      <c r="O335" s="411" t="s">
        <v>517</v>
      </c>
      <c r="P335" s="415">
        <v>13</v>
      </c>
      <c r="Q335" s="412" t="str">
        <f t="shared" ca="1" si="318"/>
        <v/>
      </c>
      <c r="R335" s="255" t="str">
        <f t="shared" ca="1" si="319"/>
        <v/>
      </c>
      <c r="S335" s="255" t="str">
        <f t="shared" ca="1" si="320"/>
        <v/>
      </c>
      <c r="T335" s="416" t="str">
        <f t="shared" si="321"/>
        <v/>
      </c>
      <c r="U335" s="413" t="str">
        <f t="shared" si="325"/>
        <v/>
      </c>
      <c r="V335" s="413" t="str">
        <f t="shared" si="323"/>
        <v/>
      </c>
      <c r="W335" s="413" t="str">
        <f t="shared" si="324"/>
        <v/>
      </c>
      <c r="X335" s="417" t="str">
        <f t="shared" si="322"/>
        <v/>
      </c>
    </row>
    <row r="336" spans="2:24" s="241" customFormat="1" ht="15" customHeight="1">
      <c r="B336" s="249" t="b">
        <f>IF(Pressure_1_R3!A47="",FALSE,TRUE)</f>
        <v>0</v>
      </c>
      <c r="C336" s="250">
        <v>44</v>
      </c>
      <c r="D336" s="251" t="str">
        <f>IF($B336=FALSE,"",표준압력!G251)</f>
        <v/>
      </c>
      <c r="E336" s="251" t="str">
        <f>IF($B336=FALSE,"",표준압력!H251)</f>
        <v/>
      </c>
      <c r="F336" s="251" t="str">
        <f>IF($B336=FALSE,"",Pressure_1_R3!Q47)</f>
        <v/>
      </c>
      <c r="G336" s="252" t="str">
        <f>IF($B336=FALSE,"",Pressure_1_R3!R47)</f>
        <v/>
      </c>
      <c r="H336" s="252" t="str">
        <f>IF($B336=FALSE,"",Pressure_1_R3!S47)</f>
        <v/>
      </c>
      <c r="I336" s="258" t="b">
        <f t="shared" si="314"/>
        <v>0</v>
      </c>
      <c r="J336" s="253" t="str">
        <f t="shared" si="315"/>
        <v/>
      </c>
      <c r="K336" s="254" t="str">
        <f t="shared" si="316"/>
        <v/>
      </c>
      <c r="L336" s="254" t="str">
        <f t="shared" si="317"/>
        <v/>
      </c>
      <c r="M336" s="244"/>
      <c r="N336" s="255" t="b">
        <f t="shared" si="297"/>
        <v>0</v>
      </c>
      <c r="O336" s="411" t="s">
        <v>517</v>
      </c>
      <c r="P336" s="415">
        <v>14</v>
      </c>
      <c r="Q336" s="412" t="str">
        <f t="shared" ca="1" si="318"/>
        <v/>
      </c>
      <c r="R336" s="255" t="str">
        <f t="shared" ca="1" si="319"/>
        <v/>
      </c>
      <c r="S336" s="255" t="str">
        <f t="shared" ca="1" si="320"/>
        <v/>
      </c>
      <c r="T336" s="416" t="str">
        <f t="shared" si="321"/>
        <v/>
      </c>
      <c r="U336" s="413" t="str">
        <f t="shared" si="325"/>
        <v/>
      </c>
      <c r="V336" s="413" t="str">
        <f t="shared" si="323"/>
        <v/>
      </c>
      <c r="W336" s="413" t="str">
        <f t="shared" si="324"/>
        <v/>
      </c>
      <c r="X336" s="417" t="str">
        <f t="shared" si="322"/>
        <v/>
      </c>
    </row>
    <row r="337" spans="2:24" s="241" customFormat="1" ht="15" customHeight="1">
      <c r="B337" s="249" t="b">
        <f>IF(Pressure_1_R3!A48="",FALSE,TRUE)</f>
        <v>0</v>
      </c>
      <c r="C337" s="250">
        <v>45</v>
      </c>
      <c r="D337" s="251" t="str">
        <f>IF($B337=FALSE,"",표준압력!G252)</f>
        <v/>
      </c>
      <c r="E337" s="251" t="str">
        <f>IF($B337=FALSE,"",표준압력!H252)</f>
        <v/>
      </c>
      <c r="F337" s="251" t="str">
        <f>IF($B337=FALSE,"",Pressure_1_R3!Q48)</f>
        <v/>
      </c>
      <c r="G337" s="252" t="str">
        <f>IF($B337=FALSE,"",Pressure_1_R3!R48)</f>
        <v/>
      </c>
      <c r="H337" s="252" t="str">
        <f>IF($B337=FALSE,"",Pressure_1_R3!S48)</f>
        <v/>
      </c>
      <c r="I337" s="258" t="b">
        <f t="shared" si="314"/>
        <v>0</v>
      </c>
      <c r="J337" s="253" t="str">
        <f t="shared" si="315"/>
        <v/>
      </c>
      <c r="K337" s="254" t="str">
        <f t="shared" si="316"/>
        <v/>
      </c>
      <c r="L337" s="254" t="str">
        <f t="shared" si="317"/>
        <v/>
      </c>
      <c r="M337" s="244"/>
      <c r="N337" s="255" t="b">
        <f t="shared" si="297"/>
        <v>0</v>
      </c>
      <c r="O337" s="411" t="s">
        <v>517</v>
      </c>
      <c r="P337" s="415">
        <v>15</v>
      </c>
      <c r="Q337" s="412" t="str">
        <f t="shared" ca="1" si="318"/>
        <v/>
      </c>
      <c r="R337" s="255" t="str">
        <f t="shared" ca="1" si="319"/>
        <v/>
      </c>
      <c r="S337" s="255" t="str">
        <f t="shared" ca="1" si="320"/>
        <v/>
      </c>
      <c r="T337" s="416" t="str">
        <f t="shared" si="321"/>
        <v/>
      </c>
      <c r="U337" s="413" t="str">
        <f t="shared" si="325"/>
        <v/>
      </c>
      <c r="V337" s="413" t="str">
        <f t="shared" si="323"/>
        <v/>
      </c>
      <c r="W337" s="413" t="str">
        <f t="shared" si="324"/>
        <v/>
      </c>
      <c r="X337" s="417" t="str">
        <f t="shared" si="322"/>
        <v/>
      </c>
    </row>
    <row r="338" spans="2:24" s="241" customFormat="1" ht="15" customHeight="1">
      <c r="B338" s="249" t="b">
        <f>IF(Pressure_1_R3!A49="",FALSE,TRUE)</f>
        <v>0</v>
      </c>
      <c r="C338" s="250">
        <v>46</v>
      </c>
      <c r="D338" s="251" t="str">
        <f>IF($B338=FALSE,"",표준압력!G253)</f>
        <v/>
      </c>
      <c r="E338" s="251" t="str">
        <f>IF($B338=FALSE,"",표준압력!H253)</f>
        <v/>
      </c>
      <c r="F338" s="251" t="str">
        <f>IF($B338=FALSE,"",Pressure_1_R3!Q49)</f>
        <v/>
      </c>
      <c r="G338" s="252" t="str">
        <f>IF($B338=FALSE,"",Pressure_1_R3!R49)</f>
        <v/>
      </c>
      <c r="H338" s="252" t="str">
        <f>IF($B338=FALSE,"",Pressure_1_R3!S49)</f>
        <v/>
      </c>
      <c r="I338" s="258" t="b">
        <f t="shared" si="314"/>
        <v>0</v>
      </c>
      <c r="J338" s="253" t="str">
        <f t="shared" si="315"/>
        <v/>
      </c>
      <c r="K338" s="254" t="str">
        <f t="shared" si="316"/>
        <v/>
      </c>
      <c r="L338" s="254" t="str">
        <f t="shared" si="317"/>
        <v/>
      </c>
      <c r="M338" s="244"/>
      <c r="N338" s="255" t="b">
        <f t="shared" si="297"/>
        <v>0</v>
      </c>
      <c r="O338" s="411" t="s">
        <v>517</v>
      </c>
      <c r="P338" s="415">
        <v>16</v>
      </c>
      <c r="Q338" s="412" t="str">
        <f t="shared" ca="1" si="318"/>
        <v/>
      </c>
      <c r="R338" s="255" t="str">
        <f t="shared" ca="1" si="319"/>
        <v/>
      </c>
      <c r="S338" s="255" t="str">
        <f t="shared" ca="1" si="320"/>
        <v/>
      </c>
      <c r="T338" s="416" t="str">
        <f t="shared" si="321"/>
        <v/>
      </c>
      <c r="U338" s="413" t="str">
        <f t="shared" si="325"/>
        <v/>
      </c>
      <c r="V338" s="413" t="str">
        <f t="shared" si="323"/>
        <v/>
      </c>
      <c r="W338" s="413" t="str">
        <f t="shared" si="324"/>
        <v/>
      </c>
      <c r="X338" s="417" t="str">
        <f t="shared" si="322"/>
        <v/>
      </c>
    </row>
    <row r="339" spans="2:24" s="241" customFormat="1" ht="15" customHeight="1">
      <c r="B339" s="249" t="b">
        <f>IF(Pressure_1_R3!A50="",FALSE,TRUE)</f>
        <v>0</v>
      </c>
      <c r="C339" s="250">
        <v>47</v>
      </c>
      <c r="D339" s="251" t="str">
        <f>IF($B339=FALSE,"",표준압력!G254)</f>
        <v/>
      </c>
      <c r="E339" s="251" t="str">
        <f>IF($B339=FALSE,"",표준압력!H254)</f>
        <v/>
      </c>
      <c r="F339" s="251" t="str">
        <f>IF($B339=FALSE,"",Pressure_1_R3!Q50)</f>
        <v/>
      </c>
      <c r="G339" s="252" t="str">
        <f>IF($B339=FALSE,"",Pressure_1_R3!R50)</f>
        <v/>
      </c>
      <c r="H339" s="252" t="str">
        <f>IF($B339=FALSE,"",Pressure_1_R3!S50)</f>
        <v/>
      </c>
      <c r="I339" s="258" t="b">
        <f t="shared" si="314"/>
        <v>0</v>
      </c>
      <c r="J339" s="253" t="str">
        <f t="shared" si="315"/>
        <v/>
      </c>
      <c r="K339" s="254" t="str">
        <f t="shared" si="316"/>
        <v/>
      </c>
      <c r="L339" s="254" t="str">
        <f t="shared" si="317"/>
        <v/>
      </c>
      <c r="M339" s="244"/>
      <c r="N339" s="255" t="b">
        <f t="shared" si="297"/>
        <v>0</v>
      </c>
      <c r="O339" s="411" t="s">
        <v>517</v>
      </c>
      <c r="P339" s="415">
        <v>17</v>
      </c>
      <c r="Q339" s="412" t="str">
        <f t="shared" ca="1" si="318"/>
        <v/>
      </c>
      <c r="R339" s="255" t="str">
        <f t="shared" ca="1" si="319"/>
        <v/>
      </c>
      <c r="S339" s="255" t="str">
        <f t="shared" ca="1" si="320"/>
        <v/>
      </c>
      <c r="T339" s="416" t="str">
        <f t="shared" si="321"/>
        <v/>
      </c>
      <c r="U339" s="413" t="str">
        <f t="shared" si="325"/>
        <v/>
      </c>
      <c r="V339" s="413" t="str">
        <f t="shared" si="323"/>
        <v/>
      </c>
      <c r="W339" s="413" t="str">
        <f t="shared" si="324"/>
        <v/>
      </c>
      <c r="X339" s="417" t="str">
        <f t="shared" si="322"/>
        <v/>
      </c>
    </row>
    <row r="340" spans="2:24" s="241" customFormat="1" ht="15" customHeight="1">
      <c r="B340" s="249" t="b">
        <f>IF(Pressure_1_R3!A51="",FALSE,TRUE)</f>
        <v>0</v>
      </c>
      <c r="C340" s="250">
        <v>48</v>
      </c>
      <c r="D340" s="251" t="str">
        <f>IF($B340=FALSE,"",표준압력!G255)</f>
        <v/>
      </c>
      <c r="E340" s="251" t="str">
        <f>IF($B340=FALSE,"",표준압력!H255)</f>
        <v/>
      </c>
      <c r="F340" s="251" t="str">
        <f>IF($B340=FALSE,"",Pressure_1_R3!Q51)</f>
        <v/>
      </c>
      <c r="G340" s="252" t="str">
        <f>IF($B340=FALSE,"",Pressure_1_R3!R51)</f>
        <v/>
      </c>
      <c r="H340" s="252" t="str">
        <f>IF($B340=FALSE,"",Pressure_1_R3!S51)</f>
        <v/>
      </c>
      <c r="I340" s="258" t="b">
        <f t="shared" si="314"/>
        <v>0</v>
      </c>
      <c r="J340" s="253" t="str">
        <f t="shared" si="315"/>
        <v/>
      </c>
      <c r="K340" s="254" t="str">
        <f t="shared" si="316"/>
        <v/>
      </c>
      <c r="L340" s="254" t="str">
        <f t="shared" si="317"/>
        <v/>
      </c>
      <c r="M340" s="244"/>
      <c r="N340" s="255" t="b">
        <f t="shared" si="297"/>
        <v>0</v>
      </c>
      <c r="O340" s="411" t="s">
        <v>517</v>
      </c>
      <c r="P340" s="415">
        <v>18</v>
      </c>
      <c r="Q340" s="412" t="str">
        <f t="shared" ca="1" si="318"/>
        <v/>
      </c>
      <c r="R340" s="255" t="str">
        <f t="shared" ca="1" si="319"/>
        <v/>
      </c>
      <c r="S340" s="255" t="str">
        <f t="shared" ca="1" si="320"/>
        <v/>
      </c>
      <c r="T340" s="416" t="str">
        <f t="shared" si="321"/>
        <v/>
      </c>
      <c r="U340" s="413" t="str">
        <f t="shared" si="325"/>
        <v/>
      </c>
      <c r="V340" s="413" t="str">
        <f t="shared" si="323"/>
        <v/>
      </c>
      <c r="W340" s="413" t="str">
        <f t="shared" si="324"/>
        <v/>
      </c>
      <c r="X340" s="417" t="str">
        <f t="shared" si="322"/>
        <v/>
      </c>
    </row>
    <row r="341" spans="2:24" s="241" customFormat="1" ht="15" customHeight="1">
      <c r="B341" s="249" t="b">
        <f>IF(Pressure_1_R3!A52="",FALSE,TRUE)</f>
        <v>0</v>
      </c>
      <c r="C341" s="250">
        <v>49</v>
      </c>
      <c r="D341" s="251" t="str">
        <f>IF($B341=FALSE,"",표준압력!G256)</f>
        <v/>
      </c>
      <c r="E341" s="251" t="str">
        <f>IF($B341=FALSE,"",표준압력!H256)</f>
        <v/>
      </c>
      <c r="F341" s="251" t="str">
        <f>IF($B341=FALSE,"",Pressure_1_R3!Q52)</f>
        <v/>
      </c>
      <c r="G341" s="252" t="str">
        <f>IF($B341=FALSE,"",Pressure_1_R3!R52)</f>
        <v/>
      </c>
      <c r="H341" s="252" t="str">
        <f>IF($B341=FALSE,"",Pressure_1_R3!S52)</f>
        <v/>
      </c>
      <c r="I341" s="258" t="b">
        <f t="shared" si="314"/>
        <v>0</v>
      </c>
      <c r="J341" s="253" t="str">
        <f t="shared" si="315"/>
        <v/>
      </c>
      <c r="K341" s="254" t="str">
        <f t="shared" si="316"/>
        <v/>
      </c>
      <c r="L341" s="254" t="str">
        <f t="shared" si="317"/>
        <v/>
      </c>
      <c r="M341" s="244"/>
      <c r="N341" s="255" t="b">
        <f t="shared" si="297"/>
        <v>0</v>
      </c>
      <c r="O341" s="411" t="s">
        <v>517</v>
      </c>
      <c r="P341" s="415">
        <v>19</v>
      </c>
      <c r="Q341" s="412" t="str">
        <f t="shared" ca="1" si="318"/>
        <v/>
      </c>
      <c r="R341" s="255" t="str">
        <f t="shared" ca="1" si="319"/>
        <v/>
      </c>
      <c r="S341" s="255" t="str">
        <f t="shared" ca="1" si="320"/>
        <v/>
      </c>
      <c r="T341" s="416" t="str">
        <f t="shared" si="321"/>
        <v/>
      </c>
      <c r="U341" s="413" t="str">
        <f t="shared" si="325"/>
        <v/>
      </c>
      <c r="V341" s="413" t="str">
        <f t="shared" si="323"/>
        <v/>
      </c>
      <c r="W341" s="413" t="str">
        <f t="shared" si="324"/>
        <v/>
      </c>
      <c r="X341" s="417" t="str">
        <f t="shared" si="322"/>
        <v/>
      </c>
    </row>
    <row r="342" spans="2:24" s="241" customFormat="1" ht="15" customHeight="1">
      <c r="B342" s="249" t="b">
        <f>IF(Pressure_1_R3!A53="",FALSE,TRUE)</f>
        <v>0</v>
      </c>
      <c r="C342" s="250">
        <v>50</v>
      </c>
      <c r="D342" s="251" t="str">
        <f>IF($B342=FALSE,"",표준압력!G257)</f>
        <v/>
      </c>
      <c r="E342" s="251" t="str">
        <f>IF($B342=FALSE,"",표준압력!H257)</f>
        <v/>
      </c>
      <c r="F342" s="251" t="str">
        <f>IF($B342=FALSE,"",Pressure_1_R3!Q53)</f>
        <v/>
      </c>
      <c r="G342" s="252" t="str">
        <f>IF($B342=FALSE,"",Pressure_1_R3!R53)</f>
        <v/>
      </c>
      <c r="H342" s="252" t="str">
        <f>IF($B342=FALSE,"",Pressure_1_R3!S53)</f>
        <v/>
      </c>
      <c r="I342" s="258" t="b">
        <f t="shared" si="314"/>
        <v>0</v>
      </c>
      <c r="J342" s="253" t="str">
        <f t="shared" si="315"/>
        <v/>
      </c>
      <c r="K342" s="254" t="str">
        <f t="shared" si="316"/>
        <v/>
      </c>
      <c r="L342" s="254" t="str">
        <f t="shared" si="317"/>
        <v/>
      </c>
      <c r="M342" s="244"/>
      <c r="N342" s="255" t="b">
        <f t="shared" si="297"/>
        <v>0</v>
      </c>
      <c r="O342" s="411" t="s">
        <v>517</v>
      </c>
      <c r="P342" s="415">
        <v>20</v>
      </c>
      <c r="Q342" s="412" t="str">
        <f t="shared" ca="1" si="318"/>
        <v/>
      </c>
      <c r="R342" s="255" t="str">
        <f t="shared" ca="1" si="319"/>
        <v/>
      </c>
      <c r="S342" s="255" t="str">
        <f t="shared" ca="1" si="320"/>
        <v/>
      </c>
      <c r="T342" s="416" t="str">
        <f t="shared" si="321"/>
        <v/>
      </c>
      <c r="U342" s="413" t="str">
        <f t="shared" si="325"/>
        <v/>
      </c>
      <c r="V342" s="413" t="str">
        <f t="shared" si="323"/>
        <v/>
      </c>
      <c r="W342" s="413" t="str">
        <f t="shared" si="324"/>
        <v/>
      </c>
      <c r="X342" s="417" t="str">
        <f t="shared" si="322"/>
        <v/>
      </c>
    </row>
    <row r="343" spans="2:24" s="241" customFormat="1" ht="15" customHeight="1">
      <c r="B343" s="249" t="b">
        <f>IF(Pressure_1_R3!A54="",FALSE,TRUE)</f>
        <v>0</v>
      </c>
      <c r="C343" s="250">
        <v>51</v>
      </c>
      <c r="D343" s="251" t="str">
        <f>IF($B343=FALSE,"",표준압력!G258)</f>
        <v/>
      </c>
      <c r="E343" s="251" t="str">
        <f>IF($B343=FALSE,"",표준압력!H258)</f>
        <v/>
      </c>
      <c r="F343" s="251" t="str">
        <f>IF($B343=FALSE,"",Pressure_1_R3!Q54)</f>
        <v/>
      </c>
      <c r="G343" s="252" t="str">
        <f>IF($B343=FALSE,"",Pressure_1_R3!R54)</f>
        <v/>
      </c>
      <c r="H343" s="252" t="str">
        <f>IF($B343=FALSE,"",Pressure_1_R3!S54)</f>
        <v/>
      </c>
      <c r="I343" s="258" t="b">
        <f t="shared" si="314"/>
        <v>0</v>
      </c>
      <c r="J343" s="253" t="str">
        <f t="shared" si="315"/>
        <v/>
      </c>
      <c r="K343" s="254" t="str">
        <f t="shared" si="316"/>
        <v/>
      </c>
      <c r="L343" s="254" t="str">
        <f t="shared" si="317"/>
        <v/>
      </c>
      <c r="M343" s="244"/>
      <c r="N343" s="255" t="b">
        <f t="shared" si="297"/>
        <v>0</v>
      </c>
      <c r="O343" s="411" t="s">
        <v>517</v>
      </c>
      <c r="P343" s="415">
        <v>21</v>
      </c>
      <c r="Q343" s="412" t="str">
        <f t="shared" ca="1" si="318"/>
        <v/>
      </c>
      <c r="R343" s="255" t="str">
        <f t="shared" ca="1" si="319"/>
        <v/>
      </c>
      <c r="S343" s="255" t="str">
        <f t="shared" ca="1" si="320"/>
        <v/>
      </c>
      <c r="T343" s="416" t="str">
        <f t="shared" si="321"/>
        <v/>
      </c>
      <c r="U343" s="413" t="str">
        <f t="shared" si="325"/>
        <v/>
      </c>
      <c r="V343" s="413" t="str">
        <f t="shared" si="323"/>
        <v/>
      </c>
      <c r="W343" s="413" t="str">
        <f t="shared" si="324"/>
        <v/>
      </c>
      <c r="X343" s="417" t="str">
        <f t="shared" si="322"/>
        <v/>
      </c>
    </row>
    <row r="344" spans="2:24" s="241" customFormat="1" ht="15" customHeight="1">
      <c r="B344" s="249" t="b">
        <f>IF(Pressure_1_R3!A55="",FALSE,TRUE)</f>
        <v>0</v>
      </c>
      <c r="C344" s="250">
        <v>52</v>
      </c>
      <c r="D344" s="251" t="str">
        <f>IF($B344=FALSE,"",표준압력!G259)</f>
        <v/>
      </c>
      <c r="E344" s="251" t="str">
        <f>IF($B344=FALSE,"",표준압력!H259)</f>
        <v/>
      </c>
      <c r="F344" s="251" t="str">
        <f>IF($B344=FALSE,"",Pressure_1_R3!Q55)</f>
        <v/>
      </c>
      <c r="G344" s="252" t="str">
        <f>IF($B344=FALSE,"",Pressure_1_R3!R55)</f>
        <v/>
      </c>
      <c r="H344" s="252" t="str">
        <f>IF($B344=FALSE,"",Pressure_1_R3!S55)</f>
        <v/>
      </c>
      <c r="I344" s="258" t="b">
        <f t="shared" si="314"/>
        <v>0</v>
      </c>
      <c r="J344" s="253" t="str">
        <f t="shared" si="315"/>
        <v/>
      </c>
      <c r="K344" s="254" t="str">
        <f t="shared" si="316"/>
        <v/>
      </c>
      <c r="L344" s="254" t="str">
        <f t="shared" si="317"/>
        <v/>
      </c>
      <c r="M344" s="244"/>
      <c r="N344" s="255" t="b">
        <f t="shared" si="297"/>
        <v>0</v>
      </c>
      <c r="O344" s="411" t="s">
        <v>517</v>
      </c>
      <c r="P344" s="415">
        <v>22</v>
      </c>
      <c r="Q344" s="412" t="str">
        <f t="shared" ca="1" si="318"/>
        <v/>
      </c>
      <c r="R344" s="255" t="str">
        <f t="shared" ca="1" si="319"/>
        <v/>
      </c>
      <c r="S344" s="255" t="str">
        <f t="shared" ca="1" si="320"/>
        <v/>
      </c>
      <c r="T344" s="416" t="str">
        <f t="shared" si="321"/>
        <v/>
      </c>
      <c r="U344" s="413" t="str">
        <f t="shared" si="325"/>
        <v/>
      </c>
      <c r="V344" s="413" t="str">
        <f t="shared" si="323"/>
        <v/>
      </c>
      <c r="W344" s="413" t="str">
        <f t="shared" si="324"/>
        <v/>
      </c>
      <c r="X344" s="417" t="str">
        <f t="shared" si="322"/>
        <v/>
      </c>
    </row>
    <row r="345" spans="2:24" s="241" customFormat="1" ht="15" customHeight="1">
      <c r="B345" s="249" t="b">
        <f>IF(Pressure_1_R3!A56="",FALSE,TRUE)</f>
        <v>0</v>
      </c>
      <c r="C345" s="250">
        <v>53</v>
      </c>
      <c r="D345" s="251" t="str">
        <f>IF($B345=FALSE,"",표준압력!G260)</f>
        <v/>
      </c>
      <c r="E345" s="251" t="str">
        <f>IF($B345=FALSE,"",표준압력!H260)</f>
        <v/>
      </c>
      <c r="F345" s="251" t="str">
        <f>IF($B345=FALSE,"",Pressure_1_R3!Q56)</f>
        <v/>
      </c>
      <c r="G345" s="252" t="str">
        <f>IF($B345=FALSE,"",Pressure_1_R3!R56)</f>
        <v/>
      </c>
      <c r="H345" s="252" t="str">
        <f>IF($B345=FALSE,"",Pressure_1_R3!S56)</f>
        <v/>
      </c>
      <c r="I345" s="258" t="b">
        <f t="shared" si="314"/>
        <v>0</v>
      </c>
      <c r="J345" s="253" t="str">
        <f t="shared" si="315"/>
        <v/>
      </c>
      <c r="K345" s="254" t="str">
        <f t="shared" si="316"/>
        <v/>
      </c>
      <c r="L345" s="254" t="str">
        <f t="shared" si="317"/>
        <v/>
      </c>
      <c r="M345" s="244"/>
      <c r="N345" s="255" t="b">
        <f t="shared" si="297"/>
        <v>0</v>
      </c>
      <c r="O345" s="411" t="s">
        <v>517</v>
      </c>
      <c r="P345" s="415">
        <v>23</v>
      </c>
      <c r="Q345" s="412" t="str">
        <f t="shared" ca="1" si="318"/>
        <v/>
      </c>
      <c r="R345" s="255" t="str">
        <f t="shared" ca="1" si="319"/>
        <v/>
      </c>
      <c r="S345" s="255" t="str">
        <f t="shared" ca="1" si="320"/>
        <v/>
      </c>
      <c r="T345" s="416" t="str">
        <f t="shared" si="321"/>
        <v/>
      </c>
      <c r="U345" s="413" t="str">
        <f t="shared" si="325"/>
        <v/>
      </c>
      <c r="V345" s="413" t="str">
        <f t="shared" si="323"/>
        <v/>
      </c>
      <c r="W345" s="413" t="str">
        <f t="shared" si="324"/>
        <v/>
      </c>
      <c r="X345" s="417" t="str">
        <f t="shared" si="322"/>
        <v/>
      </c>
    </row>
    <row r="346" spans="2:24" s="241" customFormat="1" ht="15" customHeight="1">
      <c r="B346" s="249" t="b">
        <f>IF(Pressure_1_R3!A57="",FALSE,TRUE)</f>
        <v>0</v>
      </c>
      <c r="C346" s="250">
        <v>54</v>
      </c>
      <c r="D346" s="251" t="str">
        <f>IF($B346=FALSE,"",표준압력!G261)</f>
        <v/>
      </c>
      <c r="E346" s="251" t="str">
        <f>IF($B346=FALSE,"",표준압력!H261)</f>
        <v/>
      </c>
      <c r="F346" s="251" t="str">
        <f>IF($B346=FALSE,"",Pressure_1_R3!Q57)</f>
        <v/>
      </c>
      <c r="G346" s="252" t="str">
        <f>IF($B346=FALSE,"",Pressure_1_R3!R57)</f>
        <v/>
      </c>
      <c r="H346" s="252" t="str">
        <f>IF($B346=FALSE,"",Pressure_1_R3!S57)</f>
        <v/>
      </c>
      <c r="I346" s="258" t="b">
        <f t="shared" si="314"/>
        <v>0</v>
      </c>
      <c r="J346" s="253" t="str">
        <f t="shared" si="315"/>
        <v/>
      </c>
      <c r="K346" s="254" t="str">
        <f t="shared" si="316"/>
        <v/>
      </c>
      <c r="L346" s="254" t="str">
        <f t="shared" si="317"/>
        <v/>
      </c>
      <c r="M346" s="244"/>
      <c r="N346" s="255" t="b">
        <f t="shared" si="297"/>
        <v>0</v>
      </c>
      <c r="O346" s="411" t="s">
        <v>517</v>
      </c>
      <c r="P346" s="415">
        <v>24</v>
      </c>
      <c r="Q346" s="412" t="str">
        <f t="shared" ca="1" si="318"/>
        <v/>
      </c>
      <c r="R346" s="255" t="str">
        <f t="shared" ca="1" si="319"/>
        <v/>
      </c>
      <c r="S346" s="255" t="str">
        <f t="shared" ca="1" si="320"/>
        <v/>
      </c>
      <c r="T346" s="416" t="str">
        <f t="shared" si="321"/>
        <v/>
      </c>
      <c r="U346" s="413" t="str">
        <f t="shared" si="325"/>
        <v/>
      </c>
      <c r="V346" s="413" t="str">
        <f t="shared" si="323"/>
        <v/>
      </c>
      <c r="W346" s="413" t="str">
        <f t="shared" si="324"/>
        <v/>
      </c>
      <c r="X346" s="417" t="str">
        <f t="shared" si="322"/>
        <v/>
      </c>
    </row>
    <row r="347" spans="2:24" s="241" customFormat="1" ht="15" customHeight="1">
      <c r="B347" s="249" t="b">
        <f>IF(Pressure_1_R3!A58="",FALSE,TRUE)</f>
        <v>0</v>
      </c>
      <c r="C347" s="250">
        <v>55</v>
      </c>
      <c r="D347" s="251" t="str">
        <f>IF($B347=FALSE,"",표준압력!G262)</f>
        <v/>
      </c>
      <c r="E347" s="251" t="str">
        <f>IF($B347=FALSE,"",표준압력!H262)</f>
        <v/>
      </c>
      <c r="F347" s="251" t="str">
        <f>IF($B347=FALSE,"",Pressure_1_R3!Q58)</f>
        <v/>
      </c>
      <c r="G347" s="252" t="str">
        <f>IF($B347=FALSE,"",Pressure_1_R3!R58)</f>
        <v/>
      </c>
      <c r="H347" s="252" t="str">
        <f>IF($B347=FALSE,"",Pressure_1_R3!S58)</f>
        <v/>
      </c>
      <c r="I347" s="258" t="b">
        <f t="shared" si="314"/>
        <v>0</v>
      </c>
      <c r="J347" s="253" t="str">
        <f t="shared" si="315"/>
        <v/>
      </c>
      <c r="K347" s="254" t="str">
        <f t="shared" si="316"/>
        <v/>
      </c>
      <c r="L347" s="254" t="str">
        <f t="shared" si="317"/>
        <v/>
      </c>
      <c r="M347" s="244"/>
      <c r="N347" s="255" t="b">
        <f t="shared" si="297"/>
        <v>0</v>
      </c>
      <c r="O347" s="411" t="s">
        <v>517</v>
      </c>
      <c r="P347" s="415">
        <v>25</v>
      </c>
      <c r="Q347" s="412" t="str">
        <f t="shared" ca="1" si="318"/>
        <v/>
      </c>
      <c r="R347" s="255" t="str">
        <f t="shared" ca="1" si="319"/>
        <v/>
      </c>
      <c r="S347" s="255" t="str">
        <f t="shared" ca="1" si="320"/>
        <v/>
      </c>
      <c r="T347" s="416" t="str">
        <f t="shared" si="321"/>
        <v/>
      </c>
      <c r="U347" s="413" t="str">
        <f t="shared" si="325"/>
        <v/>
      </c>
      <c r="V347" s="413" t="str">
        <f t="shared" si="323"/>
        <v/>
      </c>
      <c r="W347" s="413" t="str">
        <f t="shared" si="324"/>
        <v/>
      </c>
      <c r="X347" s="417" t="str">
        <f t="shared" si="322"/>
        <v/>
      </c>
    </row>
    <row r="348" spans="2:24" s="241" customFormat="1" ht="15" customHeight="1">
      <c r="B348" s="249" t="b">
        <f>IF(Pressure_1_R3!A59="",FALSE,TRUE)</f>
        <v>0</v>
      </c>
      <c r="C348" s="250">
        <v>56</v>
      </c>
      <c r="D348" s="251" t="str">
        <f>IF($B348=FALSE,"",표준압력!G263)</f>
        <v/>
      </c>
      <c r="E348" s="251" t="str">
        <f>IF($B348=FALSE,"",표준압력!H263)</f>
        <v/>
      </c>
      <c r="F348" s="251" t="str">
        <f>IF($B348=FALSE,"",Pressure_1_R3!Q59)</f>
        <v/>
      </c>
      <c r="G348" s="252" t="str">
        <f>IF($B348=FALSE,"",Pressure_1_R3!R59)</f>
        <v/>
      </c>
      <c r="H348" s="252" t="str">
        <f>IF($B348=FALSE,"",Pressure_1_R3!S59)</f>
        <v/>
      </c>
      <c r="I348" s="258" t="b">
        <f t="shared" si="314"/>
        <v>0</v>
      </c>
      <c r="J348" s="253" t="str">
        <f t="shared" si="315"/>
        <v/>
      </c>
      <c r="K348" s="254" t="str">
        <f t="shared" si="316"/>
        <v/>
      </c>
      <c r="L348" s="254" t="str">
        <f t="shared" si="317"/>
        <v/>
      </c>
      <c r="M348" s="244"/>
      <c r="N348" s="255" t="b">
        <f t="shared" si="297"/>
        <v>0</v>
      </c>
      <c r="O348" s="411" t="s">
        <v>517</v>
      </c>
      <c r="P348" s="415">
        <v>26</v>
      </c>
      <c r="Q348" s="412" t="str">
        <f t="shared" ca="1" si="318"/>
        <v/>
      </c>
      <c r="R348" s="255" t="str">
        <f t="shared" ca="1" si="319"/>
        <v/>
      </c>
      <c r="S348" s="255" t="str">
        <f t="shared" ca="1" si="320"/>
        <v/>
      </c>
      <c r="T348" s="416" t="str">
        <f t="shared" si="321"/>
        <v/>
      </c>
      <c r="U348" s="413" t="str">
        <f t="shared" si="325"/>
        <v/>
      </c>
      <c r="V348" s="413" t="str">
        <f t="shared" si="323"/>
        <v/>
      </c>
      <c r="W348" s="413" t="str">
        <f t="shared" si="324"/>
        <v/>
      </c>
      <c r="X348" s="417" t="str">
        <f t="shared" si="322"/>
        <v/>
      </c>
    </row>
    <row r="349" spans="2:24" s="241" customFormat="1" ht="15" customHeight="1">
      <c r="B349" s="249" t="b">
        <f>IF(Pressure_1_R3!A60="",FALSE,TRUE)</f>
        <v>0</v>
      </c>
      <c r="C349" s="250">
        <v>57</v>
      </c>
      <c r="D349" s="251" t="str">
        <f>IF($B349=FALSE,"",표준압력!G264)</f>
        <v/>
      </c>
      <c r="E349" s="251" t="str">
        <f>IF($B349=FALSE,"",표준압력!H264)</f>
        <v/>
      </c>
      <c r="F349" s="251" t="str">
        <f>IF($B349=FALSE,"",Pressure_1_R3!Q60)</f>
        <v/>
      </c>
      <c r="G349" s="252" t="str">
        <f>IF($B349=FALSE,"",Pressure_1_R3!R60)</f>
        <v/>
      </c>
      <c r="H349" s="252" t="str">
        <f>IF($B349=FALSE,"",Pressure_1_R3!S60)</f>
        <v/>
      </c>
      <c r="I349" s="258" t="b">
        <f t="shared" si="314"/>
        <v>0</v>
      </c>
      <c r="J349" s="253" t="str">
        <f t="shared" si="315"/>
        <v/>
      </c>
      <c r="K349" s="254" t="str">
        <f t="shared" si="316"/>
        <v/>
      </c>
      <c r="L349" s="254" t="str">
        <f t="shared" si="317"/>
        <v/>
      </c>
      <c r="M349" s="244"/>
      <c r="N349" s="255" t="b">
        <f t="shared" si="297"/>
        <v>0</v>
      </c>
      <c r="O349" s="411" t="s">
        <v>517</v>
      </c>
      <c r="P349" s="415">
        <v>27</v>
      </c>
      <c r="Q349" s="412" t="str">
        <f t="shared" ca="1" si="318"/>
        <v/>
      </c>
      <c r="R349" s="255" t="str">
        <f t="shared" ca="1" si="319"/>
        <v/>
      </c>
      <c r="S349" s="255" t="str">
        <f t="shared" ca="1" si="320"/>
        <v/>
      </c>
      <c r="T349" s="416" t="str">
        <f t="shared" si="321"/>
        <v/>
      </c>
      <c r="U349" s="413" t="str">
        <f t="shared" si="325"/>
        <v/>
      </c>
      <c r="V349" s="413" t="str">
        <f t="shared" si="323"/>
        <v/>
      </c>
      <c r="W349" s="413" t="str">
        <f t="shared" si="324"/>
        <v/>
      </c>
      <c r="X349" s="417" t="str">
        <f t="shared" si="322"/>
        <v/>
      </c>
    </row>
    <row r="350" spans="2:24" s="241" customFormat="1" ht="15" customHeight="1">
      <c r="B350" s="249" t="b">
        <f>IF(Pressure_1_R3!A61="",FALSE,TRUE)</f>
        <v>0</v>
      </c>
      <c r="C350" s="250">
        <v>58</v>
      </c>
      <c r="D350" s="251" t="str">
        <f>IF($B350=FALSE,"",표준압력!G265)</f>
        <v/>
      </c>
      <c r="E350" s="251" t="str">
        <f>IF($B350=FALSE,"",표준압력!H265)</f>
        <v/>
      </c>
      <c r="F350" s="251" t="str">
        <f>IF($B350=FALSE,"",Pressure_1_R3!Q61)</f>
        <v/>
      </c>
      <c r="G350" s="252" t="str">
        <f>IF($B350=FALSE,"",Pressure_1_R3!R61)</f>
        <v/>
      </c>
      <c r="H350" s="252" t="str">
        <f>IF($B350=FALSE,"",Pressure_1_R3!S61)</f>
        <v/>
      </c>
      <c r="I350" s="258" t="b">
        <f t="shared" si="314"/>
        <v>0</v>
      </c>
      <c r="J350" s="253" t="str">
        <f t="shared" si="315"/>
        <v/>
      </c>
      <c r="K350" s="254" t="str">
        <f t="shared" si="316"/>
        <v/>
      </c>
      <c r="L350" s="254" t="str">
        <f t="shared" si="317"/>
        <v/>
      </c>
      <c r="M350" s="244"/>
      <c r="N350" s="255" t="b">
        <f t="shared" si="297"/>
        <v>0</v>
      </c>
      <c r="O350" s="411" t="s">
        <v>517</v>
      </c>
      <c r="P350" s="415">
        <v>28</v>
      </c>
      <c r="Q350" s="412" t="str">
        <f t="shared" ca="1" si="318"/>
        <v/>
      </c>
      <c r="R350" s="255" t="str">
        <f t="shared" ca="1" si="319"/>
        <v/>
      </c>
      <c r="S350" s="255" t="str">
        <f t="shared" ca="1" si="320"/>
        <v/>
      </c>
      <c r="T350" s="416" t="str">
        <f t="shared" si="321"/>
        <v/>
      </c>
      <c r="U350" s="413" t="str">
        <f t="shared" si="325"/>
        <v/>
      </c>
      <c r="V350" s="413" t="str">
        <f t="shared" si="323"/>
        <v/>
      </c>
      <c r="W350" s="413" t="str">
        <f t="shared" si="324"/>
        <v/>
      </c>
      <c r="X350" s="417" t="str">
        <f t="shared" si="322"/>
        <v/>
      </c>
    </row>
    <row r="351" spans="2:24" s="241" customFormat="1" ht="15" customHeight="1">
      <c r="B351" s="249" t="b">
        <f>IF(Pressure_1_R3!A62="",FALSE,TRUE)</f>
        <v>0</v>
      </c>
      <c r="C351" s="250">
        <v>59</v>
      </c>
      <c r="D351" s="251" t="str">
        <f>IF($B351=FALSE,"",표준압력!G266)</f>
        <v/>
      </c>
      <c r="E351" s="251" t="str">
        <f>IF($B351=FALSE,"",표준압력!H266)</f>
        <v/>
      </c>
      <c r="F351" s="251" t="str">
        <f>IF($B351=FALSE,"",Pressure_1_R3!Q62)</f>
        <v/>
      </c>
      <c r="G351" s="252" t="str">
        <f>IF($B351=FALSE,"",Pressure_1_R3!R62)</f>
        <v/>
      </c>
      <c r="H351" s="252" t="str">
        <f>IF($B351=FALSE,"",Pressure_1_R3!S62)</f>
        <v/>
      </c>
      <c r="I351" s="258" t="b">
        <f t="shared" si="314"/>
        <v>0</v>
      </c>
      <c r="J351" s="253" t="str">
        <f t="shared" si="315"/>
        <v/>
      </c>
      <c r="K351" s="254" t="str">
        <f t="shared" si="316"/>
        <v/>
      </c>
      <c r="L351" s="254" t="str">
        <f t="shared" si="317"/>
        <v/>
      </c>
      <c r="M351" s="244"/>
      <c r="N351" s="255" t="b">
        <f t="shared" si="297"/>
        <v>0</v>
      </c>
      <c r="O351" s="411" t="s">
        <v>517</v>
      </c>
      <c r="P351" s="415">
        <v>29</v>
      </c>
      <c r="Q351" s="412" t="str">
        <f t="shared" ca="1" si="318"/>
        <v/>
      </c>
      <c r="R351" s="255" t="str">
        <f t="shared" ca="1" si="319"/>
        <v/>
      </c>
      <c r="S351" s="255" t="str">
        <f t="shared" ca="1" si="320"/>
        <v/>
      </c>
      <c r="T351" s="416" t="str">
        <f t="shared" si="321"/>
        <v/>
      </c>
      <c r="U351" s="413" t="str">
        <f t="shared" si="325"/>
        <v/>
      </c>
      <c r="V351" s="413" t="str">
        <f t="shared" si="323"/>
        <v/>
      </c>
      <c r="W351" s="413" t="str">
        <f t="shared" si="324"/>
        <v/>
      </c>
      <c r="X351" s="417" t="str">
        <f t="shared" si="322"/>
        <v/>
      </c>
    </row>
    <row r="352" spans="2:24" s="241" customFormat="1" ht="15" customHeight="1">
      <c r="B352" s="249" t="b">
        <f>IF(Pressure_1_R3!A63="",FALSE,TRUE)</f>
        <v>0</v>
      </c>
      <c r="C352" s="250">
        <v>60</v>
      </c>
      <c r="D352" s="251" t="str">
        <f>IF($B352=FALSE,"",표준압력!G267)</f>
        <v/>
      </c>
      <c r="E352" s="251" t="str">
        <f>IF($B352=FALSE,"",표준압력!H267)</f>
        <v/>
      </c>
      <c r="F352" s="251" t="str">
        <f>IF($B352=FALSE,"",Pressure_1_R3!Q63)</f>
        <v/>
      </c>
      <c r="G352" s="252" t="str">
        <f>IF($B352=FALSE,"",Pressure_1_R3!R63)</f>
        <v/>
      </c>
      <c r="H352" s="252" t="str">
        <f>IF($B352=FALSE,"",Pressure_1_R3!S63)</f>
        <v/>
      </c>
      <c r="I352" s="258" t="b">
        <f t="shared" si="293"/>
        <v>0</v>
      </c>
      <c r="J352" s="253" t="str">
        <f t="shared" si="294"/>
        <v/>
      </c>
      <c r="K352" s="254" t="str">
        <f t="shared" si="295"/>
        <v/>
      </c>
      <c r="L352" s="254" t="str">
        <f t="shared" si="296"/>
        <v/>
      </c>
      <c r="M352" s="244"/>
      <c r="N352" s="255" t="b">
        <f t="shared" si="297"/>
        <v>0</v>
      </c>
      <c r="O352" s="411" t="s">
        <v>517</v>
      </c>
      <c r="P352" s="415">
        <v>30</v>
      </c>
      <c r="Q352" s="412" t="str">
        <f t="shared" ca="1" si="308"/>
        <v/>
      </c>
      <c r="R352" s="255" t="str">
        <f t="shared" ca="1" si="308"/>
        <v/>
      </c>
      <c r="S352" s="255" t="str">
        <f t="shared" ca="1" si="308"/>
        <v/>
      </c>
      <c r="T352" s="416" t="str">
        <f t="shared" si="299"/>
        <v/>
      </c>
      <c r="U352" s="413" t="str">
        <f t="shared" si="325"/>
        <v/>
      </c>
      <c r="V352" s="413" t="str">
        <f t="shared" si="323"/>
        <v/>
      </c>
      <c r="W352" s="413" t="str">
        <f t="shared" si="324"/>
        <v/>
      </c>
      <c r="X352" s="417" t="str">
        <f t="shared" si="302"/>
        <v/>
      </c>
    </row>
    <row r="353" spans="2:23" ht="15" customHeight="1">
      <c r="B353" s="240"/>
      <c r="C353" s="240"/>
      <c r="D353" s="240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</row>
    <row r="354" spans="2:23" ht="15" customHeight="1">
      <c r="B354" s="246" t="s">
        <v>676</v>
      </c>
      <c r="C354" s="240"/>
      <c r="D354" s="240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</row>
    <row r="355" spans="2:23" ht="15" customHeight="1">
      <c r="B355" s="751" t="s">
        <v>560</v>
      </c>
      <c r="C355" s="785" t="s">
        <v>677</v>
      </c>
      <c r="D355" s="785" t="s">
        <v>374</v>
      </c>
      <c r="E355" s="759" t="s">
        <v>626</v>
      </c>
      <c r="F355" s="759" t="s">
        <v>607</v>
      </c>
      <c r="G355" s="742" t="s">
        <v>746</v>
      </c>
      <c r="H355" s="742"/>
      <c r="I355" s="742"/>
      <c r="J355" s="742"/>
      <c r="K355" s="759" t="s">
        <v>678</v>
      </c>
      <c r="L355" s="747" t="s">
        <v>748</v>
      </c>
      <c r="M355" s="778"/>
      <c r="N355" s="778"/>
      <c r="O355" s="778"/>
      <c r="P355" s="748"/>
      <c r="Q355" s="759" t="s">
        <v>629</v>
      </c>
      <c r="R355" s="753" t="s">
        <v>679</v>
      </c>
      <c r="S355" s="754"/>
      <c r="T355" s="754"/>
      <c r="U355" s="754"/>
      <c r="V355" s="755"/>
      <c r="W355" s="759" t="s">
        <v>680</v>
      </c>
    </row>
    <row r="356" spans="2:23" ht="15" customHeight="1">
      <c r="B356" s="772"/>
      <c r="C356" s="786"/>
      <c r="D356" s="786"/>
      <c r="E356" s="788"/>
      <c r="F356" s="788"/>
      <c r="G356" s="311" t="s">
        <v>681</v>
      </c>
      <c r="H356" s="311" t="s">
        <v>682</v>
      </c>
      <c r="I356" s="311" t="s">
        <v>637</v>
      </c>
      <c r="J356" s="311" t="s">
        <v>683</v>
      </c>
      <c r="K356" s="788"/>
      <c r="L356" s="759" t="s">
        <v>684</v>
      </c>
      <c r="M356" s="759" t="s">
        <v>685</v>
      </c>
      <c r="N356" s="759" t="s">
        <v>634</v>
      </c>
      <c r="O356" s="759" t="s">
        <v>637</v>
      </c>
      <c r="P356" s="759" t="s">
        <v>686</v>
      </c>
      <c r="Q356" s="788"/>
      <c r="R356" s="751" t="s">
        <v>687</v>
      </c>
      <c r="S356" s="751" t="s">
        <v>573</v>
      </c>
      <c r="T356" s="751" t="s">
        <v>688</v>
      </c>
      <c r="U356" s="751" t="s">
        <v>750</v>
      </c>
      <c r="V356" s="751" t="s">
        <v>689</v>
      </c>
      <c r="W356" s="772"/>
    </row>
    <row r="357" spans="2:23" ht="15" customHeight="1">
      <c r="B357" s="772"/>
      <c r="C357" s="787"/>
      <c r="D357" s="787"/>
      <c r="E357" s="760"/>
      <c r="F357" s="760"/>
      <c r="G357" s="311" t="s">
        <v>690</v>
      </c>
      <c r="H357" s="311" t="s">
        <v>643</v>
      </c>
      <c r="I357" s="311" t="s">
        <v>691</v>
      </c>
      <c r="J357" s="311" t="s">
        <v>692</v>
      </c>
      <c r="K357" s="760"/>
      <c r="L357" s="760"/>
      <c r="M357" s="760"/>
      <c r="N357" s="760"/>
      <c r="O357" s="760"/>
      <c r="P357" s="760"/>
      <c r="Q357" s="760"/>
      <c r="R357" s="752"/>
      <c r="S357" s="752"/>
      <c r="T357" s="752"/>
      <c r="U357" s="752"/>
      <c r="V357" s="752"/>
      <c r="W357" s="772"/>
    </row>
    <row r="358" spans="2:23" ht="15" customHeight="1">
      <c r="B358" s="772"/>
      <c r="C358" s="313">
        <f>D292</f>
        <v>0</v>
      </c>
      <c r="D358" s="313">
        <f>E292</f>
        <v>0</v>
      </c>
      <c r="E358" s="314">
        <f t="shared" ref="E358:R358" si="326">D358</f>
        <v>0</v>
      </c>
      <c r="F358" s="314">
        <f t="shared" si="326"/>
        <v>0</v>
      </c>
      <c r="G358" s="314">
        <f t="shared" si="326"/>
        <v>0</v>
      </c>
      <c r="H358" s="314">
        <f t="shared" si="326"/>
        <v>0</v>
      </c>
      <c r="I358" s="314">
        <f t="shared" si="326"/>
        <v>0</v>
      </c>
      <c r="J358" s="314">
        <f t="shared" si="326"/>
        <v>0</v>
      </c>
      <c r="K358" s="314">
        <f t="shared" si="326"/>
        <v>0</v>
      </c>
      <c r="L358" s="314">
        <f t="shared" si="326"/>
        <v>0</v>
      </c>
      <c r="M358" s="314">
        <f t="shared" si="326"/>
        <v>0</v>
      </c>
      <c r="N358" s="314">
        <f t="shared" si="326"/>
        <v>0</v>
      </c>
      <c r="O358" s="314">
        <f t="shared" si="326"/>
        <v>0</v>
      </c>
      <c r="P358" s="314">
        <f t="shared" si="326"/>
        <v>0</v>
      </c>
      <c r="Q358" s="314">
        <f t="shared" si="326"/>
        <v>0</v>
      </c>
      <c r="R358" s="314">
        <f t="shared" si="326"/>
        <v>0</v>
      </c>
      <c r="S358" s="314">
        <f>V358</f>
        <v>0</v>
      </c>
      <c r="T358" s="314">
        <f>S358</f>
        <v>0</v>
      </c>
      <c r="U358" s="335"/>
      <c r="V358" s="314">
        <f>R358</f>
        <v>0</v>
      </c>
      <c r="W358" s="752"/>
    </row>
    <row r="359" spans="2:23" ht="15" customHeight="1">
      <c r="B359" s="258">
        <f t="shared" ref="B359:B372" si="327">C293</f>
        <v>1</v>
      </c>
      <c r="C359" s="258" t="str">
        <f t="shared" ref="C359:D372" si="328">IF($N293=FALSE,"",D293)</f>
        <v/>
      </c>
      <c r="D359" s="255" t="str">
        <f t="shared" si="328"/>
        <v/>
      </c>
      <c r="E359" s="255" t="str">
        <f>IF($N293=FALSE,"",표준압력!U208)</f>
        <v/>
      </c>
      <c r="F359" s="255" t="str">
        <f>IF($N293=FALSE,"",Pressure_1_R3!L4*C$287)</f>
        <v/>
      </c>
      <c r="G359" s="255" t="str">
        <f>IF($N293=FALSE,"",ROUND(AVERAGE(T293,T323),M$393))</f>
        <v/>
      </c>
      <c r="H359" s="255" t="str">
        <f t="shared" ref="H359:H372" si="329">IF($N293=FALSE,"",ROUND(D359,M$393)-G359)</f>
        <v/>
      </c>
      <c r="I359" s="255" t="str">
        <f>IF($N293=FALSE,"",((Q323-Q293)+(R323-R293)+(S323-S293))/3)</f>
        <v/>
      </c>
      <c r="J359" s="255" t="str">
        <f>IF($N293=FALSE,"",MAX(X293,X323))</f>
        <v/>
      </c>
      <c r="K359" s="255" t="str">
        <f t="shared" ref="K359:K372" si="330">IF($N293=FALSE,"",E359/2)</f>
        <v/>
      </c>
      <c r="L359" s="255" t="str">
        <f t="shared" ref="L359:L372" si="331">IF($N293=FALSE,"",F359/2/SQRT(3))</f>
        <v/>
      </c>
      <c r="M359" s="255" t="str">
        <f>IF($N293=FALSE,"",MAX(ABS(Q$323-Q$293),ABS(R$323-R$293),ABS(S$323-S$293))/2/SQRT(3))</f>
        <v/>
      </c>
      <c r="N359" s="255" t="str">
        <f t="shared" ref="N359:N372" si="332">IF($N293=FALSE,"",IF(J359=0,MAX(J$359:J$388),J359)/2/SQRT(3))</f>
        <v/>
      </c>
      <c r="O359" s="255" t="str">
        <f t="shared" ref="O359:O372" si="333">IF($N293=FALSE,"",I359/2/SQRT(3))</f>
        <v/>
      </c>
      <c r="P359" s="255" t="str">
        <f t="shared" ref="P359:P372" si="334">IF($N293=FALSE,"",SQRT(SUMSQ(L359:O359)))</f>
        <v/>
      </c>
      <c r="Q359" s="255" t="str">
        <f t="shared" ref="Q359:Q372" si="335">IF($N293=FALSE,"",SQRT(SUMSQ(K359,P359)))</f>
        <v/>
      </c>
      <c r="R359" s="255" t="str">
        <f t="shared" ref="R359:R372" si="336">IF($N293=FALSE,"",Q359*2)</f>
        <v/>
      </c>
      <c r="S359" s="243" t="str">
        <f>IF($N293=FALSE,"",Pressure_1_R3!G4*C359)</f>
        <v/>
      </c>
      <c r="T359" s="243" t="str">
        <f t="shared" ref="T359:T372" si="337">IF($N293=FALSE,"",MAX(R359:S359))</f>
        <v/>
      </c>
      <c r="U359" s="243" t="str">
        <f t="shared" ref="U359:U372" si="338">IF($N293=FALSE,"",IF(((T359-ROUND(T359,M$393))/T359*100)&gt;=5,TRUE,FALSE))</f>
        <v/>
      </c>
      <c r="V359" s="243" t="str">
        <f t="shared" ref="V359:V372" si="339">IF($N293=FALSE,"",IF(ROUND(T359,M$393)=0,ROUNDUP(T359,M$393),IF(U359=TRUE,ROUNDUP(T359,M$393),ROUND(T359,M$393))))</f>
        <v/>
      </c>
      <c r="W359" s="266" t="str">
        <f t="shared" ref="W359:W372" si="340">IF($N293=FALSE,"",IF(R359=T359,0,1))</f>
        <v/>
      </c>
    </row>
    <row r="360" spans="2:23" ht="15" customHeight="1">
      <c r="B360" s="258">
        <f t="shared" si="327"/>
        <v>2</v>
      </c>
      <c r="C360" s="258" t="str">
        <f t="shared" si="328"/>
        <v/>
      </c>
      <c r="D360" s="255" t="str">
        <f t="shared" si="328"/>
        <v/>
      </c>
      <c r="E360" s="255" t="str">
        <f>IF($N294=FALSE,"",표준압력!U209)</f>
        <v/>
      </c>
      <c r="F360" s="255" t="str">
        <f>IF($N294=FALSE,"",Pressure_1_R3!L5*C$287)</f>
        <v/>
      </c>
      <c r="G360" s="255" t="str">
        <f t="shared" ref="G360:G388" si="341">IF($N294=FALSE,"",ROUND(AVERAGE(T294,T324),M$393))</f>
        <v/>
      </c>
      <c r="H360" s="255" t="str">
        <f t="shared" si="329"/>
        <v/>
      </c>
      <c r="I360" s="255" t="str">
        <f t="shared" ref="I360:I388" si="342">IF($N294=FALSE,"",((Q324-Q294)+(R324-R294)+(S324-S294))/3)</f>
        <v/>
      </c>
      <c r="J360" s="255" t="str">
        <f t="shared" ref="J360:J388" si="343">IF($N294=FALSE,"",MAX(X294,X324))</f>
        <v/>
      </c>
      <c r="K360" s="255" t="str">
        <f t="shared" si="330"/>
        <v/>
      </c>
      <c r="L360" s="255" t="str">
        <f t="shared" si="331"/>
        <v/>
      </c>
      <c r="M360" s="255" t="str">
        <f t="shared" ref="M360:M388" si="344">IF($N294=FALSE,"",MAX(ABS(Q$323-Q$293),ABS(R$323-R$293),ABS(S$323-S$293))/2/SQRT(3))</f>
        <v/>
      </c>
      <c r="N360" s="255" t="str">
        <f t="shared" si="332"/>
        <v/>
      </c>
      <c r="O360" s="255" t="str">
        <f t="shared" si="333"/>
        <v/>
      </c>
      <c r="P360" s="255" t="str">
        <f t="shared" si="334"/>
        <v/>
      </c>
      <c r="Q360" s="255" t="str">
        <f t="shared" si="335"/>
        <v/>
      </c>
      <c r="R360" s="255" t="str">
        <f t="shared" si="336"/>
        <v/>
      </c>
      <c r="S360" s="243" t="str">
        <f>IF($N294=FALSE,"",Pressure_1_R3!G5*C360)</f>
        <v/>
      </c>
      <c r="T360" s="243" t="str">
        <f t="shared" si="337"/>
        <v/>
      </c>
      <c r="U360" s="243" t="str">
        <f t="shared" si="338"/>
        <v/>
      </c>
      <c r="V360" s="243" t="str">
        <f t="shared" si="339"/>
        <v/>
      </c>
      <c r="W360" s="266" t="str">
        <f t="shared" si="340"/>
        <v/>
      </c>
    </row>
    <row r="361" spans="2:23" ht="15" customHeight="1">
      <c r="B361" s="258">
        <f t="shared" si="327"/>
        <v>3</v>
      </c>
      <c r="C361" s="258" t="str">
        <f t="shared" si="328"/>
        <v/>
      </c>
      <c r="D361" s="255" t="str">
        <f t="shared" si="328"/>
        <v/>
      </c>
      <c r="E361" s="255" t="str">
        <f>IF($N295=FALSE,"",표준압력!U210)</f>
        <v/>
      </c>
      <c r="F361" s="255" t="str">
        <f>IF($N295=FALSE,"",Pressure_1_R3!L6*C$287)</f>
        <v/>
      </c>
      <c r="G361" s="255" t="str">
        <f t="shared" si="341"/>
        <v/>
      </c>
      <c r="H361" s="255" t="str">
        <f t="shared" si="329"/>
        <v/>
      </c>
      <c r="I361" s="255" t="str">
        <f t="shared" si="342"/>
        <v/>
      </c>
      <c r="J361" s="255" t="str">
        <f t="shared" si="343"/>
        <v/>
      </c>
      <c r="K361" s="255" t="str">
        <f t="shared" si="330"/>
        <v/>
      </c>
      <c r="L361" s="255" t="str">
        <f t="shared" si="331"/>
        <v/>
      </c>
      <c r="M361" s="255" t="str">
        <f t="shared" si="344"/>
        <v/>
      </c>
      <c r="N361" s="255" t="str">
        <f t="shared" si="332"/>
        <v/>
      </c>
      <c r="O361" s="255" t="str">
        <f t="shared" si="333"/>
        <v/>
      </c>
      <c r="P361" s="255" t="str">
        <f t="shared" si="334"/>
        <v/>
      </c>
      <c r="Q361" s="255" t="str">
        <f t="shared" si="335"/>
        <v/>
      </c>
      <c r="R361" s="255" t="str">
        <f t="shared" si="336"/>
        <v/>
      </c>
      <c r="S361" s="243" t="str">
        <f>IF($N295=FALSE,"",Pressure_1_R3!G6*C361)</f>
        <v/>
      </c>
      <c r="T361" s="243" t="str">
        <f t="shared" si="337"/>
        <v/>
      </c>
      <c r="U361" s="243" t="str">
        <f t="shared" si="338"/>
        <v/>
      </c>
      <c r="V361" s="243" t="str">
        <f t="shared" si="339"/>
        <v/>
      </c>
      <c r="W361" s="266" t="str">
        <f t="shared" si="340"/>
        <v/>
      </c>
    </row>
    <row r="362" spans="2:23" ht="15" customHeight="1">
      <c r="B362" s="258">
        <f t="shared" si="327"/>
        <v>4</v>
      </c>
      <c r="C362" s="258" t="str">
        <f t="shared" si="328"/>
        <v/>
      </c>
      <c r="D362" s="255" t="str">
        <f t="shared" si="328"/>
        <v/>
      </c>
      <c r="E362" s="255" t="str">
        <f>IF($N296=FALSE,"",표준압력!U211)</f>
        <v/>
      </c>
      <c r="F362" s="255" t="str">
        <f>IF($N296=FALSE,"",Pressure_1_R3!L7*C$287)</f>
        <v/>
      </c>
      <c r="G362" s="255" t="str">
        <f t="shared" si="341"/>
        <v/>
      </c>
      <c r="H362" s="255" t="str">
        <f t="shared" si="329"/>
        <v/>
      </c>
      <c r="I362" s="255" t="str">
        <f t="shared" si="342"/>
        <v/>
      </c>
      <c r="J362" s="255" t="str">
        <f t="shared" si="343"/>
        <v/>
      </c>
      <c r="K362" s="255" t="str">
        <f t="shared" si="330"/>
        <v/>
      </c>
      <c r="L362" s="255" t="str">
        <f t="shared" si="331"/>
        <v/>
      </c>
      <c r="M362" s="255" t="str">
        <f t="shared" si="344"/>
        <v/>
      </c>
      <c r="N362" s="255" t="str">
        <f t="shared" si="332"/>
        <v/>
      </c>
      <c r="O362" s="255" t="str">
        <f t="shared" si="333"/>
        <v/>
      </c>
      <c r="P362" s="255" t="str">
        <f t="shared" si="334"/>
        <v/>
      </c>
      <c r="Q362" s="255" t="str">
        <f t="shared" si="335"/>
        <v/>
      </c>
      <c r="R362" s="255" t="str">
        <f t="shared" si="336"/>
        <v/>
      </c>
      <c r="S362" s="243" t="str">
        <f>IF($N296=FALSE,"",Pressure_1_R3!G7*C362)</f>
        <v/>
      </c>
      <c r="T362" s="243" t="str">
        <f t="shared" si="337"/>
        <v/>
      </c>
      <c r="U362" s="243" t="str">
        <f t="shared" si="338"/>
        <v/>
      </c>
      <c r="V362" s="243" t="str">
        <f t="shared" si="339"/>
        <v/>
      </c>
      <c r="W362" s="266" t="str">
        <f t="shared" si="340"/>
        <v/>
      </c>
    </row>
    <row r="363" spans="2:23" ht="15" customHeight="1">
      <c r="B363" s="258">
        <f t="shared" si="327"/>
        <v>5</v>
      </c>
      <c r="C363" s="258" t="str">
        <f t="shared" si="328"/>
        <v/>
      </c>
      <c r="D363" s="255" t="str">
        <f t="shared" si="328"/>
        <v/>
      </c>
      <c r="E363" s="255" t="str">
        <f>IF($N297=FALSE,"",표준압력!U212)</f>
        <v/>
      </c>
      <c r="F363" s="255" t="str">
        <f>IF($N297=FALSE,"",Pressure_1_R3!L8*C$287)</f>
        <v/>
      </c>
      <c r="G363" s="255" t="str">
        <f t="shared" si="341"/>
        <v/>
      </c>
      <c r="H363" s="255" t="str">
        <f t="shared" si="329"/>
        <v/>
      </c>
      <c r="I363" s="255" t="str">
        <f t="shared" si="342"/>
        <v/>
      </c>
      <c r="J363" s="255" t="str">
        <f t="shared" si="343"/>
        <v/>
      </c>
      <c r="K363" s="255" t="str">
        <f t="shared" si="330"/>
        <v/>
      </c>
      <c r="L363" s="255" t="str">
        <f t="shared" si="331"/>
        <v/>
      </c>
      <c r="M363" s="255" t="str">
        <f t="shared" si="344"/>
        <v/>
      </c>
      <c r="N363" s="255" t="str">
        <f t="shared" si="332"/>
        <v/>
      </c>
      <c r="O363" s="255" t="str">
        <f t="shared" si="333"/>
        <v/>
      </c>
      <c r="P363" s="255" t="str">
        <f t="shared" si="334"/>
        <v/>
      </c>
      <c r="Q363" s="255" t="str">
        <f t="shared" si="335"/>
        <v/>
      </c>
      <c r="R363" s="255" t="str">
        <f t="shared" si="336"/>
        <v/>
      </c>
      <c r="S363" s="243" t="str">
        <f>IF($N297=FALSE,"",Pressure_1_R3!G8*C363)</f>
        <v/>
      </c>
      <c r="T363" s="243" t="str">
        <f t="shared" si="337"/>
        <v/>
      </c>
      <c r="U363" s="243" t="str">
        <f t="shared" si="338"/>
        <v/>
      </c>
      <c r="V363" s="243" t="str">
        <f t="shared" si="339"/>
        <v/>
      </c>
      <c r="W363" s="266" t="str">
        <f t="shared" si="340"/>
        <v/>
      </c>
    </row>
    <row r="364" spans="2:23" ht="15" customHeight="1">
      <c r="B364" s="258">
        <f t="shared" si="327"/>
        <v>6</v>
      </c>
      <c r="C364" s="258" t="str">
        <f t="shared" si="328"/>
        <v/>
      </c>
      <c r="D364" s="255" t="str">
        <f t="shared" si="328"/>
        <v/>
      </c>
      <c r="E364" s="255" t="str">
        <f>IF($N298=FALSE,"",표준압력!U213)</f>
        <v/>
      </c>
      <c r="F364" s="255" t="str">
        <f>IF($N298=FALSE,"",Pressure_1_R3!L9*C$287)</f>
        <v/>
      </c>
      <c r="G364" s="255" t="str">
        <f t="shared" si="341"/>
        <v/>
      </c>
      <c r="H364" s="255" t="str">
        <f t="shared" si="329"/>
        <v/>
      </c>
      <c r="I364" s="255" t="str">
        <f t="shared" si="342"/>
        <v/>
      </c>
      <c r="J364" s="255" t="str">
        <f t="shared" si="343"/>
        <v/>
      </c>
      <c r="K364" s="255" t="str">
        <f t="shared" si="330"/>
        <v/>
      </c>
      <c r="L364" s="255" t="str">
        <f t="shared" si="331"/>
        <v/>
      </c>
      <c r="M364" s="255" t="str">
        <f t="shared" si="344"/>
        <v/>
      </c>
      <c r="N364" s="255" t="str">
        <f t="shared" si="332"/>
        <v/>
      </c>
      <c r="O364" s="255" t="str">
        <f t="shared" si="333"/>
        <v/>
      </c>
      <c r="P364" s="255" t="str">
        <f t="shared" si="334"/>
        <v/>
      </c>
      <c r="Q364" s="255" t="str">
        <f t="shared" si="335"/>
        <v/>
      </c>
      <c r="R364" s="255" t="str">
        <f t="shared" si="336"/>
        <v/>
      </c>
      <c r="S364" s="243" t="str">
        <f>IF($N298=FALSE,"",Pressure_1_R3!G9*C364)</f>
        <v/>
      </c>
      <c r="T364" s="243" t="str">
        <f t="shared" si="337"/>
        <v/>
      </c>
      <c r="U364" s="243" t="str">
        <f t="shared" si="338"/>
        <v/>
      </c>
      <c r="V364" s="243" t="str">
        <f t="shared" si="339"/>
        <v/>
      </c>
      <c r="W364" s="266" t="str">
        <f t="shared" si="340"/>
        <v/>
      </c>
    </row>
    <row r="365" spans="2:23" ht="15" customHeight="1">
      <c r="B365" s="258">
        <f t="shared" si="327"/>
        <v>7</v>
      </c>
      <c r="C365" s="258" t="str">
        <f t="shared" si="328"/>
        <v/>
      </c>
      <c r="D365" s="255" t="str">
        <f t="shared" si="328"/>
        <v/>
      </c>
      <c r="E365" s="255" t="str">
        <f>IF($N299=FALSE,"",표준압력!U214)</f>
        <v/>
      </c>
      <c r="F365" s="255" t="str">
        <f>IF($N299=FALSE,"",Pressure_1_R3!L10*C$287)</f>
        <v/>
      </c>
      <c r="G365" s="255" t="str">
        <f t="shared" si="341"/>
        <v/>
      </c>
      <c r="H365" s="255" t="str">
        <f t="shared" si="329"/>
        <v/>
      </c>
      <c r="I365" s="255" t="str">
        <f t="shared" si="342"/>
        <v/>
      </c>
      <c r="J365" s="255" t="str">
        <f t="shared" si="343"/>
        <v/>
      </c>
      <c r="K365" s="255" t="str">
        <f t="shared" si="330"/>
        <v/>
      </c>
      <c r="L365" s="255" t="str">
        <f t="shared" si="331"/>
        <v/>
      </c>
      <c r="M365" s="255" t="str">
        <f t="shared" si="344"/>
        <v/>
      </c>
      <c r="N365" s="255" t="str">
        <f t="shared" si="332"/>
        <v/>
      </c>
      <c r="O365" s="255" t="str">
        <f t="shared" si="333"/>
        <v/>
      </c>
      <c r="P365" s="255" t="str">
        <f t="shared" si="334"/>
        <v/>
      </c>
      <c r="Q365" s="255" t="str">
        <f t="shared" si="335"/>
        <v/>
      </c>
      <c r="R365" s="255" t="str">
        <f t="shared" si="336"/>
        <v/>
      </c>
      <c r="S365" s="243" t="str">
        <f>IF($N299=FALSE,"",Pressure_1_R3!G10*C365)</f>
        <v/>
      </c>
      <c r="T365" s="243" t="str">
        <f t="shared" si="337"/>
        <v/>
      </c>
      <c r="U365" s="243" t="str">
        <f t="shared" si="338"/>
        <v/>
      </c>
      <c r="V365" s="243" t="str">
        <f t="shared" si="339"/>
        <v/>
      </c>
      <c r="W365" s="266" t="str">
        <f t="shared" si="340"/>
        <v/>
      </c>
    </row>
    <row r="366" spans="2:23" ht="15" customHeight="1">
      <c r="B366" s="258">
        <f t="shared" si="327"/>
        <v>8</v>
      </c>
      <c r="C366" s="258" t="str">
        <f t="shared" si="328"/>
        <v/>
      </c>
      <c r="D366" s="255" t="str">
        <f t="shared" si="328"/>
        <v/>
      </c>
      <c r="E366" s="255" t="str">
        <f>IF($N300=FALSE,"",표준압력!U215)</f>
        <v/>
      </c>
      <c r="F366" s="255" t="str">
        <f>IF($N300=FALSE,"",Pressure_1_R3!L11*C$287)</f>
        <v/>
      </c>
      <c r="G366" s="255" t="str">
        <f t="shared" si="341"/>
        <v/>
      </c>
      <c r="H366" s="255" t="str">
        <f t="shared" si="329"/>
        <v/>
      </c>
      <c r="I366" s="255" t="str">
        <f t="shared" si="342"/>
        <v/>
      </c>
      <c r="J366" s="255" t="str">
        <f t="shared" si="343"/>
        <v/>
      </c>
      <c r="K366" s="255" t="str">
        <f t="shared" si="330"/>
        <v/>
      </c>
      <c r="L366" s="255" t="str">
        <f t="shared" si="331"/>
        <v/>
      </c>
      <c r="M366" s="255" t="str">
        <f t="shared" si="344"/>
        <v/>
      </c>
      <c r="N366" s="255" t="str">
        <f t="shared" si="332"/>
        <v/>
      </c>
      <c r="O366" s="255" t="str">
        <f t="shared" si="333"/>
        <v/>
      </c>
      <c r="P366" s="255" t="str">
        <f t="shared" si="334"/>
        <v/>
      </c>
      <c r="Q366" s="255" t="str">
        <f t="shared" si="335"/>
        <v/>
      </c>
      <c r="R366" s="255" t="str">
        <f t="shared" si="336"/>
        <v/>
      </c>
      <c r="S366" s="243" t="str">
        <f>IF($N300=FALSE,"",Pressure_1_R3!G11*C366)</f>
        <v/>
      </c>
      <c r="T366" s="243" t="str">
        <f t="shared" si="337"/>
        <v/>
      </c>
      <c r="U366" s="243" t="str">
        <f t="shared" si="338"/>
        <v/>
      </c>
      <c r="V366" s="243" t="str">
        <f t="shared" si="339"/>
        <v/>
      </c>
      <c r="W366" s="266" t="str">
        <f t="shared" si="340"/>
        <v/>
      </c>
    </row>
    <row r="367" spans="2:23" ht="15" customHeight="1">
      <c r="B367" s="258">
        <f t="shared" si="327"/>
        <v>9</v>
      </c>
      <c r="C367" s="258" t="str">
        <f t="shared" si="328"/>
        <v/>
      </c>
      <c r="D367" s="255" t="str">
        <f t="shared" si="328"/>
        <v/>
      </c>
      <c r="E367" s="255" t="str">
        <f>IF($N301=FALSE,"",표준압력!U216)</f>
        <v/>
      </c>
      <c r="F367" s="255" t="str">
        <f>IF($N301=FALSE,"",Pressure_1_R3!L12*C$287)</f>
        <v/>
      </c>
      <c r="G367" s="255" t="str">
        <f t="shared" si="341"/>
        <v/>
      </c>
      <c r="H367" s="255" t="str">
        <f t="shared" si="329"/>
        <v/>
      </c>
      <c r="I367" s="255" t="str">
        <f t="shared" si="342"/>
        <v/>
      </c>
      <c r="J367" s="255" t="str">
        <f t="shared" si="343"/>
        <v/>
      </c>
      <c r="K367" s="255" t="str">
        <f t="shared" si="330"/>
        <v/>
      </c>
      <c r="L367" s="255" t="str">
        <f t="shared" si="331"/>
        <v/>
      </c>
      <c r="M367" s="255" t="str">
        <f t="shared" si="344"/>
        <v/>
      </c>
      <c r="N367" s="255" t="str">
        <f t="shared" si="332"/>
        <v/>
      </c>
      <c r="O367" s="255" t="str">
        <f t="shared" si="333"/>
        <v/>
      </c>
      <c r="P367" s="255" t="str">
        <f t="shared" si="334"/>
        <v/>
      </c>
      <c r="Q367" s="255" t="str">
        <f t="shared" si="335"/>
        <v/>
      </c>
      <c r="R367" s="255" t="str">
        <f t="shared" si="336"/>
        <v/>
      </c>
      <c r="S367" s="243" t="str">
        <f>IF($N301=FALSE,"",Pressure_1_R3!G12*C367)</f>
        <v/>
      </c>
      <c r="T367" s="243" t="str">
        <f t="shared" si="337"/>
        <v/>
      </c>
      <c r="U367" s="243" t="str">
        <f t="shared" si="338"/>
        <v/>
      </c>
      <c r="V367" s="243" t="str">
        <f t="shared" si="339"/>
        <v/>
      </c>
      <c r="W367" s="266" t="str">
        <f t="shared" si="340"/>
        <v/>
      </c>
    </row>
    <row r="368" spans="2:23" ht="15" customHeight="1">
      <c r="B368" s="258">
        <f t="shared" si="327"/>
        <v>10</v>
      </c>
      <c r="C368" s="258" t="str">
        <f t="shared" si="328"/>
        <v/>
      </c>
      <c r="D368" s="255" t="str">
        <f t="shared" si="328"/>
        <v/>
      </c>
      <c r="E368" s="255" t="str">
        <f>IF($N302=FALSE,"",표준압력!U217)</f>
        <v/>
      </c>
      <c r="F368" s="255" t="str">
        <f>IF($N302=FALSE,"",Pressure_1_R3!L13*C$287)</f>
        <v/>
      </c>
      <c r="G368" s="255" t="str">
        <f t="shared" si="341"/>
        <v/>
      </c>
      <c r="H368" s="255" t="str">
        <f t="shared" si="329"/>
        <v/>
      </c>
      <c r="I368" s="255" t="str">
        <f t="shared" si="342"/>
        <v/>
      </c>
      <c r="J368" s="255" t="str">
        <f t="shared" si="343"/>
        <v/>
      </c>
      <c r="K368" s="255" t="str">
        <f t="shared" si="330"/>
        <v/>
      </c>
      <c r="L368" s="255" t="str">
        <f t="shared" si="331"/>
        <v/>
      </c>
      <c r="M368" s="255" t="str">
        <f t="shared" si="344"/>
        <v/>
      </c>
      <c r="N368" s="255" t="str">
        <f t="shared" si="332"/>
        <v/>
      </c>
      <c r="O368" s="255" t="str">
        <f t="shared" si="333"/>
        <v/>
      </c>
      <c r="P368" s="255" t="str">
        <f t="shared" si="334"/>
        <v/>
      </c>
      <c r="Q368" s="255" t="str">
        <f t="shared" si="335"/>
        <v/>
      </c>
      <c r="R368" s="255" t="str">
        <f t="shared" si="336"/>
        <v/>
      </c>
      <c r="S368" s="243" t="str">
        <f>IF($N302=FALSE,"",Pressure_1_R3!G13*C368)</f>
        <v/>
      </c>
      <c r="T368" s="243" t="str">
        <f t="shared" si="337"/>
        <v/>
      </c>
      <c r="U368" s="243" t="str">
        <f t="shared" si="338"/>
        <v/>
      </c>
      <c r="V368" s="243" t="str">
        <f t="shared" si="339"/>
        <v/>
      </c>
      <c r="W368" s="266" t="str">
        <f t="shared" si="340"/>
        <v/>
      </c>
    </row>
    <row r="369" spans="2:23" ht="15" customHeight="1">
      <c r="B369" s="258">
        <f t="shared" si="327"/>
        <v>11</v>
      </c>
      <c r="C369" s="258" t="str">
        <f t="shared" si="328"/>
        <v/>
      </c>
      <c r="D369" s="255" t="str">
        <f t="shared" si="328"/>
        <v/>
      </c>
      <c r="E369" s="255" t="str">
        <f>IF($N303=FALSE,"",표준압력!U218)</f>
        <v/>
      </c>
      <c r="F369" s="255" t="str">
        <f>IF($N303=FALSE,"",Pressure_1_R3!L14*C$287)</f>
        <v/>
      </c>
      <c r="G369" s="255" t="str">
        <f t="shared" si="341"/>
        <v/>
      </c>
      <c r="H369" s="255" t="str">
        <f t="shared" si="329"/>
        <v/>
      </c>
      <c r="I369" s="255" t="str">
        <f t="shared" si="342"/>
        <v/>
      </c>
      <c r="J369" s="255" t="str">
        <f t="shared" si="343"/>
        <v/>
      </c>
      <c r="K369" s="255" t="str">
        <f t="shared" si="330"/>
        <v/>
      </c>
      <c r="L369" s="255" t="str">
        <f t="shared" si="331"/>
        <v/>
      </c>
      <c r="M369" s="255" t="str">
        <f t="shared" si="344"/>
        <v/>
      </c>
      <c r="N369" s="255" t="str">
        <f t="shared" si="332"/>
        <v/>
      </c>
      <c r="O369" s="255" t="str">
        <f t="shared" si="333"/>
        <v/>
      </c>
      <c r="P369" s="255" t="str">
        <f t="shared" si="334"/>
        <v/>
      </c>
      <c r="Q369" s="255" t="str">
        <f t="shared" si="335"/>
        <v/>
      </c>
      <c r="R369" s="255" t="str">
        <f t="shared" si="336"/>
        <v/>
      </c>
      <c r="S369" s="243" t="str">
        <f>IF($N303=FALSE,"",Pressure_1_R3!G14*C369)</f>
        <v/>
      </c>
      <c r="T369" s="243" t="str">
        <f t="shared" si="337"/>
        <v/>
      </c>
      <c r="U369" s="243" t="str">
        <f t="shared" si="338"/>
        <v/>
      </c>
      <c r="V369" s="243" t="str">
        <f t="shared" si="339"/>
        <v/>
      </c>
      <c r="W369" s="266" t="str">
        <f t="shared" si="340"/>
        <v/>
      </c>
    </row>
    <row r="370" spans="2:23" ht="15" customHeight="1">
      <c r="B370" s="258">
        <f t="shared" si="327"/>
        <v>12</v>
      </c>
      <c r="C370" s="258" t="str">
        <f t="shared" si="328"/>
        <v/>
      </c>
      <c r="D370" s="255" t="str">
        <f t="shared" si="328"/>
        <v/>
      </c>
      <c r="E370" s="255" t="str">
        <f>IF($N304=FALSE,"",표준압력!U219)</f>
        <v/>
      </c>
      <c r="F370" s="255" t="str">
        <f>IF($N304=FALSE,"",Pressure_1_R3!L15*C$287)</f>
        <v/>
      </c>
      <c r="G370" s="255" t="str">
        <f t="shared" si="341"/>
        <v/>
      </c>
      <c r="H370" s="255" t="str">
        <f t="shared" si="329"/>
        <v/>
      </c>
      <c r="I370" s="255" t="str">
        <f t="shared" si="342"/>
        <v/>
      </c>
      <c r="J370" s="255" t="str">
        <f t="shared" si="343"/>
        <v/>
      </c>
      <c r="K370" s="255" t="str">
        <f t="shared" si="330"/>
        <v/>
      </c>
      <c r="L370" s="255" t="str">
        <f t="shared" si="331"/>
        <v/>
      </c>
      <c r="M370" s="255" t="str">
        <f t="shared" si="344"/>
        <v/>
      </c>
      <c r="N370" s="255" t="str">
        <f t="shared" si="332"/>
        <v/>
      </c>
      <c r="O370" s="255" t="str">
        <f t="shared" si="333"/>
        <v/>
      </c>
      <c r="P370" s="255" t="str">
        <f t="shared" si="334"/>
        <v/>
      </c>
      <c r="Q370" s="255" t="str">
        <f t="shared" si="335"/>
        <v/>
      </c>
      <c r="R370" s="255" t="str">
        <f t="shared" si="336"/>
        <v/>
      </c>
      <c r="S370" s="243" t="str">
        <f>IF($N304=FALSE,"",Pressure_1_R3!G15*C370)</f>
        <v/>
      </c>
      <c r="T370" s="243" t="str">
        <f t="shared" si="337"/>
        <v/>
      </c>
      <c r="U370" s="243" t="str">
        <f t="shared" si="338"/>
        <v/>
      </c>
      <c r="V370" s="243" t="str">
        <f t="shared" si="339"/>
        <v/>
      </c>
      <c r="W370" s="266" t="str">
        <f t="shared" si="340"/>
        <v/>
      </c>
    </row>
    <row r="371" spans="2:23" ht="15" customHeight="1">
      <c r="B371" s="258">
        <f t="shared" si="327"/>
        <v>13</v>
      </c>
      <c r="C371" s="258" t="str">
        <f t="shared" si="328"/>
        <v/>
      </c>
      <c r="D371" s="255" t="str">
        <f t="shared" si="328"/>
        <v/>
      </c>
      <c r="E371" s="255" t="str">
        <f>IF($N305=FALSE,"",표준압력!U220)</f>
        <v/>
      </c>
      <c r="F371" s="255" t="str">
        <f>IF($N305=FALSE,"",Pressure_1_R3!L16*C$287)</f>
        <v/>
      </c>
      <c r="G371" s="255" t="str">
        <f t="shared" si="341"/>
        <v/>
      </c>
      <c r="H371" s="255" t="str">
        <f t="shared" si="329"/>
        <v/>
      </c>
      <c r="I371" s="255" t="str">
        <f t="shared" si="342"/>
        <v/>
      </c>
      <c r="J371" s="255" t="str">
        <f t="shared" si="343"/>
        <v/>
      </c>
      <c r="K371" s="255" t="str">
        <f t="shared" si="330"/>
        <v/>
      </c>
      <c r="L371" s="255" t="str">
        <f t="shared" si="331"/>
        <v/>
      </c>
      <c r="M371" s="255" t="str">
        <f t="shared" si="344"/>
        <v/>
      </c>
      <c r="N371" s="255" t="str">
        <f t="shared" si="332"/>
        <v/>
      </c>
      <c r="O371" s="255" t="str">
        <f t="shared" si="333"/>
        <v/>
      </c>
      <c r="P371" s="255" t="str">
        <f t="shared" si="334"/>
        <v/>
      </c>
      <c r="Q371" s="255" t="str">
        <f t="shared" si="335"/>
        <v/>
      </c>
      <c r="R371" s="255" t="str">
        <f t="shared" si="336"/>
        <v/>
      </c>
      <c r="S371" s="243" t="str">
        <f>IF($N305=FALSE,"",Pressure_1_R3!G16*C371)</f>
        <v/>
      </c>
      <c r="T371" s="243" t="str">
        <f t="shared" si="337"/>
        <v/>
      </c>
      <c r="U371" s="243" t="str">
        <f t="shared" si="338"/>
        <v/>
      </c>
      <c r="V371" s="243" t="str">
        <f t="shared" si="339"/>
        <v/>
      </c>
      <c r="W371" s="266" t="str">
        <f t="shared" si="340"/>
        <v/>
      </c>
    </row>
    <row r="372" spans="2:23" ht="15" customHeight="1">
      <c r="B372" s="258">
        <f t="shared" si="327"/>
        <v>14</v>
      </c>
      <c r="C372" s="258" t="str">
        <f t="shared" si="328"/>
        <v/>
      </c>
      <c r="D372" s="255" t="str">
        <f t="shared" si="328"/>
        <v/>
      </c>
      <c r="E372" s="255" t="str">
        <f>IF($N306=FALSE,"",표준압력!U221)</f>
        <v/>
      </c>
      <c r="F372" s="255" t="str">
        <f>IF($N306=FALSE,"",Pressure_1_R3!L17*C$287)</f>
        <v/>
      </c>
      <c r="G372" s="255" t="str">
        <f t="shared" si="341"/>
        <v/>
      </c>
      <c r="H372" s="255" t="str">
        <f t="shared" si="329"/>
        <v/>
      </c>
      <c r="I372" s="255" t="str">
        <f t="shared" si="342"/>
        <v/>
      </c>
      <c r="J372" s="255" t="str">
        <f t="shared" si="343"/>
        <v/>
      </c>
      <c r="K372" s="255" t="str">
        <f t="shared" si="330"/>
        <v/>
      </c>
      <c r="L372" s="255" t="str">
        <f t="shared" si="331"/>
        <v/>
      </c>
      <c r="M372" s="255" t="str">
        <f t="shared" si="344"/>
        <v/>
      </c>
      <c r="N372" s="255" t="str">
        <f t="shared" si="332"/>
        <v/>
      </c>
      <c r="O372" s="255" t="str">
        <f t="shared" si="333"/>
        <v/>
      </c>
      <c r="P372" s="255" t="str">
        <f t="shared" si="334"/>
        <v/>
      </c>
      <c r="Q372" s="255" t="str">
        <f t="shared" si="335"/>
        <v/>
      </c>
      <c r="R372" s="255" t="str">
        <f t="shared" si="336"/>
        <v/>
      </c>
      <c r="S372" s="243" t="str">
        <f>IF($N306=FALSE,"",Pressure_1_R3!G17*C372)</f>
        <v/>
      </c>
      <c r="T372" s="243" t="str">
        <f t="shared" si="337"/>
        <v/>
      </c>
      <c r="U372" s="243" t="str">
        <f t="shared" si="338"/>
        <v/>
      </c>
      <c r="V372" s="243" t="str">
        <f t="shared" si="339"/>
        <v/>
      </c>
      <c r="W372" s="266" t="str">
        <f t="shared" si="340"/>
        <v/>
      </c>
    </row>
    <row r="373" spans="2:23" ht="15" customHeight="1">
      <c r="B373" s="258">
        <f t="shared" ref="B373:B388" si="345">C307</f>
        <v>15</v>
      </c>
      <c r="C373" s="258" t="str">
        <f t="shared" ref="C373:D373" si="346">IF($N307=FALSE,"",D307)</f>
        <v/>
      </c>
      <c r="D373" s="255" t="str">
        <f t="shared" si="346"/>
        <v/>
      </c>
      <c r="E373" s="255" t="str">
        <f>IF($N307=FALSE,"",표준압력!U222)</f>
        <v/>
      </c>
      <c r="F373" s="255" t="str">
        <f>IF($N307=FALSE,"",Pressure_1_R3!L18*C$287)</f>
        <v/>
      </c>
      <c r="G373" s="255" t="str">
        <f t="shared" si="341"/>
        <v/>
      </c>
      <c r="H373" s="255" t="str">
        <f t="shared" ref="H373:H388" si="347">IF($N307=FALSE,"",ROUND(D373,M$393)-G373)</f>
        <v/>
      </c>
      <c r="I373" s="255" t="str">
        <f t="shared" si="342"/>
        <v/>
      </c>
      <c r="J373" s="255" t="str">
        <f t="shared" si="343"/>
        <v/>
      </c>
      <c r="K373" s="255" t="str">
        <f t="shared" ref="K373:K388" si="348">IF($N307=FALSE,"",E373/2)</f>
        <v/>
      </c>
      <c r="L373" s="255" t="str">
        <f t="shared" ref="L373:L388" si="349">IF($N307=FALSE,"",F373/2/SQRT(3))</f>
        <v/>
      </c>
      <c r="M373" s="255" t="str">
        <f t="shared" si="344"/>
        <v/>
      </c>
      <c r="N373" s="255" t="str">
        <f t="shared" ref="N373:N388" si="350">IF($N307=FALSE,"",IF(J373=0,MAX(J$359:J$388),J373)/2/SQRT(3))</f>
        <v/>
      </c>
      <c r="O373" s="255" t="str">
        <f t="shared" ref="O373:O388" si="351">IF($N307=FALSE,"",I373/2/SQRT(3))</f>
        <v/>
      </c>
      <c r="P373" s="255" t="str">
        <f t="shared" ref="P373:P388" si="352">IF($N307=FALSE,"",SQRT(SUMSQ(L373:O373)))</f>
        <v/>
      </c>
      <c r="Q373" s="255" t="str">
        <f t="shared" ref="Q373:Q388" si="353">IF($N307=FALSE,"",SQRT(SUMSQ(K373,P373)))</f>
        <v/>
      </c>
      <c r="R373" s="255" t="str">
        <f t="shared" ref="R373:R388" si="354">IF($N307=FALSE,"",Q373*2)</f>
        <v/>
      </c>
      <c r="S373" s="243" t="str">
        <f>IF($N307=FALSE,"",Pressure_1_R3!G18*C373)</f>
        <v/>
      </c>
      <c r="T373" s="243" t="str">
        <f t="shared" ref="T373:T388" si="355">IF($N307=FALSE,"",MAX(R373:S373))</f>
        <v/>
      </c>
      <c r="U373" s="243" t="str">
        <f t="shared" ref="U373:U388" si="356">IF($N307=FALSE,"",IF(((T373-ROUND(T373,M$393))/T373*100)&gt;=5,TRUE,FALSE))</f>
        <v/>
      </c>
      <c r="V373" s="243" t="str">
        <f t="shared" ref="V373:V388" si="357">IF($N307=FALSE,"",IF(ROUND(T373,M$393)=0,ROUNDUP(T373,M$393),IF(U373=TRUE,ROUNDUP(T373,M$393),ROUND(T373,M$393))))</f>
        <v/>
      </c>
      <c r="W373" s="266" t="str">
        <f t="shared" ref="W373:W388" si="358">IF($N307=FALSE,"",IF(R373=T373,0,1))</f>
        <v/>
      </c>
    </row>
    <row r="374" spans="2:23" ht="15" customHeight="1">
      <c r="B374" s="258">
        <f t="shared" si="345"/>
        <v>16</v>
      </c>
      <c r="C374" s="258" t="str">
        <f t="shared" ref="C374:D374" si="359">IF($N308=FALSE,"",D308)</f>
        <v/>
      </c>
      <c r="D374" s="255" t="str">
        <f t="shared" si="359"/>
        <v/>
      </c>
      <c r="E374" s="255" t="str">
        <f>IF($N308=FALSE,"",표준압력!U223)</f>
        <v/>
      </c>
      <c r="F374" s="255" t="str">
        <f>IF($N308=FALSE,"",Pressure_1_R3!L19*C$287)</f>
        <v/>
      </c>
      <c r="G374" s="255" t="str">
        <f t="shared" si="341"/>
        <v/>
      </c>
      <c r="H374" s="255" t="str">
        <f t="shared" si="347"/>
        <v/>
      </c>
      <c r="I374" s="255" t="str">
        <f t="shared" si="342"/>
        <v/>
      </c>
      <c r="J374" s="255" t="str">
        <f t="shared" si="343"/>
        <v/>
      </c>
      <c r="K374" s="255" t="str">
        <f t="shared" si="348"/>
        <v/>
      </c>
      <c r="L374" s="255" t="str">
        <f t="shared" si="349"/>
        <v/>
      </c>
      <c r="M374" s="255" t="str">
        <f t="shared" si="344"/>
        <v/>
      </c>
      <c r="N374" s="255" t="str">
        <f t="shared" si="350"/>
        <v/>
      </c>
      <c r="O374" s="255" t="str">
        <f t="shared" si="351"/>
        <v/>
      </c>
      <c r="P374" s="255" t="str">
        <f t="shared" si="352"/>
        <v/>
      </c>
      <c r="Q374" s="255" t="str">
        <f t="shared" si="353"/>
        <v/>
      </c>
      <c r="R374" s="255" t="str">
        <f t="shared" si="354"/>
        <v/>
      </c>
      <c r="S374" s="243" t="str">
        <f>IF($N308=FALSE,"",Pressure_1_R3!G19*C374)</f>
        <v/>
      </c>
      <c r="T374" s="243" t="str">
        <f t="shared" si="355"/>
        <v/>
      </c>
      <c r="U374" s="243" t="str">
        <f t="shared" si="356"/>
        <v/>
      </c>
      <c r="V374" s="243" t="str">
        <f t="shared" si="357"/>
        <v/>
      </c>
      <c r="W374" s="266" t="str">
        <f t="shared" si="358"/>
        <v/>
      </c>
    </row>
    <row r="375" spans="2:23" ht="15" customHeight="1">
      <c r="B375" s="258">
        <f t="shared" si="345"/>
        <v>17</v>
      </c>
      <c r="C375" s="258" t="str">
        <f t="shared" ref="C375:D375" si="360">IF($N309=FALSE,"",D309)</f>
        <v/>
      </c>
      <c r="D375" s="255" t="str">
        <f t="shared" si="360"/>
        <v/>
      </c>
      <c r="E375" s="255" t="str">
        <f>IF($N309=FALSE,"",표준압력!U224)</f>
        <v/>
      </c>
      <c r="F375" s="255" t="str">
        <f>IF($N309=FALSE,"",Pressure_1_R3!L20*C$287)</f>
        <v/>
      </c>
      <c r="G375" s="255" t="str">
        <f t="shared" si="341"/>
        <v/>
      </c>
      <c r="H375" s="255" t="str">
        <f t="shared" si="347"/>
        <v/>
      </c>
      <c r="I375" s="255" t="str">
        <f t="shared" si="342"/>
        <v/>
      </c>
      <c r="J375" s="255" t="str">
        <f t="shared" si="343"/>
        <v/>
      </c>
      <c r="K375" s="255" t="str">
        <f t="shared" si="348"/>
        <v/>
      </c>
      <c r="L375" s="255" t="str">
        <f t="shared" si="349"/>
        <v/>
      </c>
      <c r="M375" s="255" t="str">
        <f t="shared" si="344"/>
        <v/>
      </c>
      <c r="N375" s="255" t="str">
        <f t="shared" si="350"/>
        <v/>
      </c>
      <c r="O375" s="255" t="str">
        <f t="shared" si="351"/>
        <v/>
      </c>
      <c r="P375" s="255" t="str">
        <f t="shared" si="352"/>
        <v/>
      </c>
      <c r="Q375" s="255" t="str">
        <f t="shared" si="353"/>
        <v/>
      </c>
      <c r="R375" s="255" t="str">
        <f t="shared" si="354"/>
        <v/>
      </c>
      <c r="S375" s="243" t="str">
        <f>IF($N309=FALSE,"",Pressure_1_R3!G20*C375)</f>
        <v/>
      </c>
      <c r="T375" s="243" t="str">
        <f t="shared" si="355"/>
        <v/>
      </c>
      <c r="U375" s="243" t="str">
        <f t="shared" si="356"/>
        <v/>
      </c>
      <c r="V375" s="243" t="str">
        <f t="shared" si="357"/>
        <v/>
      </c>
      <c r="W375" s="266" t="str">
        <f t="shared" si="358"/>
        <v/>
      </c>
    </row>
    <row r="376" spans="2:23" ht="15" customHeight="1">
      <c r="B376" s="258">
        <f t="shared" si="345"/>
        <v>18</v>
      </c>
      <c r="C376" s="258" t="str">
        <f t="shared" ref="C376:D376" si="361">IF($N310=FALSE,"",D310)</f>
        <v/>
      </c>
      <c r="D376" s="255" t="str">
        <f t="shared" si="361"/>
        <v/>
      </c>
      <c r="E376" s="255" t="str">
        <f>IF($N310=FALSE,"",표준압력!U225)</f>
        <v/>
      </c>
      <c r="F376" s="255" t="str">
        <f>IF($N310=FALSE,"",Pressure_1_R3!L21*C$287)</f>
        <v/>
      </c>
      <c r="G376" s="255" t="str">
        <f t="shared" si="341"/>
        <v/>
      </c>
      <c r="H376" s="255" t="str">
        <f t="shared" si="347"/>
        <v/>
      </c>
      <c r="I376" s="255" t="str">
        <f t="shared" si="342"/>
        <v/>
      </c>
      <c r="J376" s="255" t="str">
        <f t="shared" si="343"/>
        <v/>
      </c>
      <c r="K376" s="255" t="str">
        <f t="shared" si="348"/>
        <v/>
      </c>
      <c r="L376" s="255" t="str">
        <f t="shared" si="349"/>
        <v/>
      </c>
      <c r="M376" s="255" t="str">
        <f t="shared" si="344"/>
        <v/>
      </c>
      <c r="N376" s="255" t="str">
        <f t="shared" si="350"/>
        <v/>
      </c>
      <c r="O376" s="255" t="str">
        <f t="shared" si="351"/>
        <v/>
      </c>
      <c r="P376" s="255" t="str">
        <f t="shared" si="352"/>
        <v/>
      </c>
      <c r="Q376" s="255" t="str">
        <f t="shared" si="353"/>
        <v/>
      </c>
      <c r="R376" s="255" t="str">
        <f t="shared" si="354"/>
        <v/>
      </c>
      <c r="S376" s="243" t="str">
        <f>IF($N310=FALSE,"",Pressure_1_R3!G21*C376)</f>
        <v/>
      </c>
      <c r="T376" s="243" t="str">
        <f t="shared" si="355"/>
        <v/>
      </c>
      <c r="U376" s="243" t="str">
        <f t="shared" si="356"/>
        <v/>
      </c>
      <c r="V376" s="243" t="str">
        <f t="shared" si="357"/>
        <v/>
      </c>
      <c r="W376" s="266" t="str">
        <f t="shared" si="358"/>
        <v/>
      </c>
    </row>
    <row r="377" spans="2:23" ht="15" customHeight="1">
      <c r="B377" s="258">
        <f t="shared" si="345"/>
        <v>19</v>
      </c>
      <c r="C377" s="258" t="str">
        <f t="shared" ref="C377:D377" si="362">IF($N311=FALSE,"",D311)</f>
        <v/>
      </c>
      <c r="D377" s="255" t="str">
        <f t="shared" si="362"/>
        <v/>
      </c>
      <c r="E377" s="255" t="str">
        <f>IF($N311=FALSE,"",표준압력!U226)</f>
        <v/>
      </c>
      <c r="F377" s="255" t="str">
        <f>IF($N311=FALSE,"",Pressure_1_R3!L22*C$287)</f>
        <v/>
      </c>
      <c r="G377" s="255" t="str">
        <f t="shared" si="341"/>
        <v/>
      </c>
      <c r="H377" s="255" t="str">
        <f t="shared" si="347"/>
        <v/>
      </c>
      <c r="I377" s="255" t="str">
        <f t="shared" si="342"/>
        <v/>
      </c>
      <c r="J377" s="255" t="str">
        <f t="shared" si="343"/>
        <v/>
      </c>
      <c r="K377" s="255" t="str">
        <f t="shared" si="348"/>
        <v/>
      </c>
      <c r="L377" s="255" t="str">
        <f t="shared" si="349"/>
        <v/>
      </c>
      <c r="M377" s="255" t="str">
        <f t="shared" si="344"/>
        <v/>
      </c>
      <c r="N377" s="255" t="str">
        <f t="shared" si="350"/>
        <v/>
      </c>
      <c r="O377" s="255" t="str">
        <f t="shared" si="351"/>
        <v/>
      </c>
      <c r="P377" s="255" t="str">
        <f t="shared" si="352"/>
        <v/>
      </c>
      <c r="Q377" s="255" t="str">
        <f t="shared" si="353"/>
        <v/>
      </c>
      <c r="R377" s="255" t="str">
        <f t="shared" si="354"/>
        <v/>
      </c>
      <c r="S377" s="243" t="str">
        <f>IF($N311=FALSE,"",Pressure_1_R3!G22*C377)</f>
        <v/>
      </c>
      <c r="T377" s="243" t="str">
        <f t="shared" si="355"/>
        <v/>
      </c>
      <c r="U377" s="243" t="str">
        <f t="shared" si="356"/>
        <v/>
      </c>
      <c r="V377" s="243" t="str">
        <f t="shared" si="357"/>
        <v/>
      </c>
      <c r="W377" s="266" t="str">
        <f t="shared" si="358"/>
        <v/>
      </c>
    </row>
    <row r="378" spans="2:23" ht="15" customHeight="1">
      <c r="B378" s="258">
        <f t="shared" si="345"/>
        <v>20</v>
      </c>
      <c r="C378" s="258" t="str">
        <f t="shared" ref="C378:D378" si="363">IF($N312=FALSE,"",D312)</f>
        <v/>
      </c>
      <c r="D378" s="255" t="str">
        <f t="shared" si="363"/>
        <v/>
      </c>
      <c r="E378" s="255" t="str">
        <f>IF($N312=FALSE,"",표준압력!U227)</f>
        <v/>
      </c>
      <c r="F378" s="255" t="str">
        <f>IF($N312=FALSE,"",Pressure_1_R3!L23*C$287)</f>
        <v/>
      </c>
      <c r="G378" s="255" t="str">
        <f t="shared" si="341"/>
        <v/>
      </c>
      <c r="H378" s="255" t="str">
        <f t="shared" si="347"/>
        <v/>
      </c>
      <c r="I378" s="255" t="str">
        <f t="shared" si="342"/>
        <v/>
      </c>
      <c r="J378" s="255" t="str">
        <f t="shared" si="343"/>
        <v/>
      </c>
      <c r="K378" s="255" t="str">
        <f t="shared" si="348"/>
        <v/>
      </c>
      <c r="L378" s="255" t="str">
        <f t="shared" si="349"/>
        <v/>
      </c>
      <c r="M378" s="255" t="str">
        <f t="shared" si="344"/>
        <v/>
      </c>
      <c r="N378" s="255" t="str">
        <f t="shared" si="350"/>
        <v/>
      </c>
      <c r="O378" s="255" t="str">
        <f t="shared" si="351"/>
        <v/>
      </c>
      <c r="P378" s="255" t="str">
        <f t="shared" si="352"/>
        <v/>
      </c>
      <c r="Q378" s="255" t="str">
        <f t="shared" si="353"/>
        <v/>
      </c>
      <c r="R378" s="255" t="str">
        <f t="shared" si="354"/>
        <v/>
      </c>
      <c r="S378" s="243" t="str">
        <f>IF($N312=FALSE,"",Pressure_1_R3!G23*C378)</f>
        <v/>
      </c>
      <c r="T378" s="243" t="str">
        <f t="shared" si="355"/>
        <v/>
      </c>
      <c r="U378" s="243" t="str">
        <f t="shared" si="356"/>
        <v/>
      </c>
      <c r="V378" s="243" t="str">
        <f t="shared" si="357"/>
        <v/>
      </c>
      <c r="W378" s="266" t="str">
        <f t="shared" si="358"/>
        <v/>
      </c>
    </row>
    <row r="379" spans="2:23" ht="15" customHeight="1">
      <c r="B379" s="258">
        <f t="shared" si="345"/>
        <v>21</v>
      </c>
      <c r="C379" s="258" t="str">
        <f t="shared" ref="C379:D379" si="364">IF($N313=FALSE,"",D313)</f>
        <v/>
      </c>
      <c r="D379" s="255" t="str">
        <f t="shared" si="364"/>
        <v/>
      </c>
      <c r="E379" s="255" t="str">
        <f>IF($N313=FALSE,"",표준압력!U228)</f>
        <v/>
      </c>
      <c r="F379" s="255" t="str">
        <f>IF($N313=FALSE,"",Pressure_1_R3!L24*C$287)</f>
        <v/>
      </c>
      <c r="G379" s="255" t="str">
        <f t="shared" si="341"/>
        <v/>
      </c>
      <c r="H379" s="255" t="str">
        <f t="shared" si="347"/>
        <v/>
      </c>
      <c r="I379" s="255" t="str">
        <f t="shared" si="342"/>
        <v/>
      </c>
      <c r="J379" s="255" t="str">
        <f t="shared" si="343"/>
        <v/>
      </c>
      <c r="K379" s="255" t="str">
        <f t="shared" si="348"/>
        <v/>
      </c>
      <c r="L379" s="255" t="str">
        <f t="shared" si="349"/>
        <v/>
      </c>
      <c r="M379" s="255" t="str">
        <f t="shared" si="344"/>
        <v/>
      </c>
      <c r="N379" s="255" t="str">
        <f t="shared" si="350"/>
        <v/>
      </c>
      <c r="O379" s="255" t="str">
        <f t="shared" si="351"/>
        <v/>
      </c>
      <c r="P379" s="255" t="str">
        <f t="shared" si="352"/>
        <v/>
      </c>
      <c r="Q379" s="255" t="str">
        <f t="shared" si="353"/>
        <v/>
      </c>
      <c r="R379" s="255" t="str">
        <f t="shared" si="354"/>
        <v/>
      </c>
      <c r="S379" s="243" t="str">
        <f>IF($N313=FALSE,"",Pressure_1_R3!G24*C379)</f>
        <v/>
      </c>
      <c r="T379" s="243" t="str">
        <f t="shared" si="355"/>
        <v/>
      </c>
      <c r="U379" s="243" t="str">
        <f t="shared" si="356"/>
        <v/>
      </c>
      <c r="V379" s="243" t="str">
        <f t="shared" si="357"/>
        <v/>
      </c>
      <c r="W379" s="266" t="str">
        <f t="shared" si="358"/>
        <v/>
      </c>
    </row>
    <row r="380" spans="2:23" ht="15" customHeight="1">
      <c r="B380" s="258">
        <f t="shared" si="345"/>
        <v>22</v>
      </c>
      <c r="C380" s="258" t="str">
        <f t="shared" ref="C380:D380" si="365">IF($N314=FALSE,"",D314)</f>
        <v/>
      </c>
      <c r="D380" s="255" t="str">
        <f t="shared" si="365"/>
        <v/>
      </c>
      <c r="E380" s="255" t="str">
        <f>IF($N314=FALSE,"",표준압력!U229)</f>
        <v/>
      </c>
      <c r="F380" s="255" t="str">
        <f>IF($N314=FALSE,"",Pressure_1_R3!L25*C$287)</f>
        <v/>
      </c>
      <c r="G380" s="255" t="str">
        <f t="shared" si="341"/>
        <v/>
      </c>
      <c r="H380" s="255" t="str">
        <f t="shared" si="347"/>
        <v/>
      </c>
      <c r="I380" s="255" t="str">
        <f t="shared" si="342"/>
        <v/>
      </c>
      <c r="J380" s="255" t="str">
        <f t="shared" si="343"/>
        <v/>
      </c>
      <c r="K380" s="255" t="str">
        <f t="shared" si="348"/>
        <v/>
      </c>
      <c r="L380" s="255" t="str">
        <f t="shared" si="349"/>
        <v/>
      </c>
      <c r="M380" s="255" t="str">
        <f t="shared" si="344"/>
        <v/>
      </c>
      <c r="N380" s="255" t="str">
        <f t="shared" si="350"/>
        <v/>
      </c>
      <c r="O380" s="255" t="str">
        <f t="shared" si="351"/>
        <v/>
      </c>
      <c r="P380" s="255" t="str">
        <f t="shared" si="352"/>
        <v/>
      </c>
      <c r="Q380" s="255" t="str">
        <f t="shared" si="353"/>
        <v/>
      </c>
      <c r="R380" s="255" t="str">
        <f t="shared" si="354"/>
        <v/>
      </c>
      <c r="S380" s="243" t="str">
        <f>IF($N314=FALSE,"",Pressure_1_R3!G25*C380)</f>
        <v/>
      </c>
      <c r="T380" s="243" t="str">
        <f t="shared" si="355"/>
        <v/>
      </c>
      <c r="U380" s="243" t="str">
        <f t="shared" si="356"/>
        <v/>
      </c>
      <c r="V380" s="243" t="str">
        <f t="shared" si="357"/>
        <v/>
      </c>
      <c r="W380" s="266" t="str">
        <f t="shared" si="358"/>
        <v/>
      </c>
    </row>
    <row r="381" spans="2:23" ht="15" customHeight="1">
      <c r="B381" s="258">
        <f t="shared" si="345"/>
        <v>23</v>
      </c>
      <c r="C381" s="258" t="str">
        <f t="shared" ref="C381:D381" si="366">IF($N315=FALSE,"",D315)</f>
        <v/>
      </c>
      <c r="D381" s="255" t="str">
        <f t="shared" si="366"/>
        <v/>
      </c>
      <c r="E381" s="255" t="str">
        <f>IF($N315=FALSE,"",표준압력!U230)</f>
        <v/>
      </c>
      <c r="F381" s="255" t="str">
        <f>IF($N315=FALSE,"",Pressure_1_R3!L26*C$287)</f>
        <v/>
      </c>
      <c r="G381" s="255" t="str">
        <f t="shared" si="341"/>
        <v/>
      </c>
      <c r="H381" s="255" t="str">
        <f t="shared" si="347"/>
        <v/>
      </c>
      <c r="I381" s="255" t="str">
        <f t="shared" si="342"/>
        <v/>
      </c>
      <c r="J381" s="255" t="str">
        <f t="shared" si="343"/>
        <v/>
      </c>
      <c r="K381" s="255" t="str">
        <f t="shared" si="348"/>
        <v/>
      </c>
      <c r="L381" s="255" t="str">
        <f t="shared" si="349"/>
        <v/>
      </c>
      <c r="M381" s="255" t="str">
        <f t="shared" si="344"/>
        <v/>
      </c>
      <c r="N381" s="255" t="str">
        <f t="shared" si="350"/>
        <v/>
      </c>
      <c r="O381" s="255" t="str">
        <f t="shared" si="351"/>
        <v/>
      </c>
      <c r="P381" s="255" t="str">
        <f t="shared" si="352"/>
        <v/>
      </c>
      <c r="Q381" s="255" t="str">
        <f t="shared" si="353"/>
        <v/>
      </c>
      <c r="R381" s="255" t="str">
        <f t="shared" si="354"/>
        <v/>
      </c>
      <c r="S381" s="243" t="str">
        <f>IF($N315=FALSE,"",Pressure_1_R3!G26*C381)</f>
        <v/>
      </c>
      <c r="T381" s="243" t="str">
        <f t="shared" si="355"/>
        <v/>
      </c>
      <c r="U381" s="243" t="str">
        <f t="shared" si="356"/>
        <v/>
      </c>
      <c r="V381" s="243" t="str">
        <f t="shared" si="357"/>
        <v/>
      </c>
      <c r="W381" s="266" t="str">
        <f t="shared" si="358"/>
        <v/>
      </c>
    </row>
    <row r="382" spans="2:23" ht="15" customHeight="1">
      <c r="B382" s="258">
        <f t="shared" si="345"/>
        <v>24</v>
      </c>
      <c r="C382" s="258" t="str">
        <f t="shared" ref="C382:D382" si="367">IF($N316=FALSE,"",D316)</f>
        <v/>
      </c>
      <c r="D382" s="255" t="str">
        <f t="shared" si="367"/>
        <v/>
      </c>
      <c r="E382" s="255" t="str">
        <f>IF($N316=FALSE,"",표준압력!U231)</f>
        <v/>
      </c>
      <c r="F382" s="255" t="str">
        <f>IF($N316=FALSE,"",Pressure_1_R3!L27*C$287)</f>
        <v/>
      </c>
      <c r="G382" s="255" t="str">
        <f t="shared" si="341"/>
        <v/>
      </c>
      <c r="H382" s="255" t="str">
        <f t="shared" si="347"/>
        <v/>
      </c>
      <c r="I382" s="255" t="str">
        <f t="shared" si="342"/>
        <v/>
      </c>
      <c r="J382" s="255" t="str">
        <f t="shared" si="343"/>
        <v/>
      </c>
      <c r="K382" s="255" t="str">
        <f t="shared" si="348"/>
        <v/>
      </c>
      <c r="L382" s="255" t="str">
        <f t="shared" si="349"/>
        <v/>
      </c>
      <c r="M382" s="255" t="str">
        <f t="shared" si="344"/>
        <v/>
      </c>
      <c r="N382" s="255" t="str">
        <f t="shared" si="350"/>
        <v/>
      </c>
      <c r="O382" s="255" t="str">
        <f t="shared" si="351"/>
        <v/>
      </c>
      <c r="P382" s="255" t="str">
        <f t="shared" si="352"/>
        <v/>
      </c>
      <c r="Q382" s="255" t="str">
        <f t="shared" si="353"/>
        <v/>
      </c>
      <c r="R382" s="255" t="str">
        <f t="shared" si="354"/>
        <v/>
      </c>
      <c r="S382" s="243" t="str">
        <f>IF($N316=FALSE,"",Pressure_1_R3!G27*C382)</f>
        <v/>
      </c>
      <c r="T382" s="243" t="str">
        <f t="shared" si="355"/>
        <v/>
      </c>
      <c r="U382" s="243" t="str">
        <f t="shared" si="356"/>
        <v/>
      </c>
      <c r="V382" s="243" t="str">
        <f t="shared" si="357"/>
        <v/>
      </c>
      <c r="W382" s="266" t="str">
        <f t="shared" si="358"/>
        <v/>
      </c>
    </row>
    <row r="383" spans="2:23" ht="15" customHeight="1">
      <c r="B383" s="258">
        <f t="shared" si="345"/>
        <v>25</v>
      </c>
      <c r="C383" s="258" t="str">
        <f t="shared" ref="C383:D383" si="368">IF($N317=FALSE,"",D317)</f>
        <v/>
      </c>
      <c r="D383" s="255" t="str">
        <f t="shared" si="368"/>
        <v/>
      </c>
      <c r="E383" s="255" t="str">
        <f>IF($N317=FALSE,"",표준압력!U232)</f>
        <v/>
      </c>
      <c r="F383" s="255" t="str">
        <f>IF($N317=FALSE,"",Pressure_1_R3!L28*C$287)</f>
        <v/>
      </c>
      <c r="G383" s="255" t="str">
        <f t="shared" si="341"/>
        <v/>
      </c>
      <c r="H383" s="255" t="str">
        <f t="shared" si="347"/>
        <v/>
      </c>
      <c r="I383" s="255" t="str">
        <f t="shared" si="342"/>
        <v/>
      </c>
      <c r="J383" s="255" t="str">
        <f t="shared" si="343"/>
        <v/>
      </c>
      <c r="K383" s="255" t="str">
        <f t="shared" si="348"/>
        <v/>
      </c>
      <c r="L383" s="255" t="str">
        <f t="shared" si="349"/>
        <v/>
      </c>
      <c r="M383" s="255" t="str">
        <f t="shared" si="344"/>
        <v/>
      </c>
      <c r="N383" s="255" t="str">
        <f t="shared" si="350"/>
        <v/>
      </c>
      <c r="O383" s="255" t="str">
        <f t="shared" si="351"/>
        <v/>
      </c>
      <c r="P383" s="255" t="str">
        <f t="shared" si="352"/>
        <v/>
      </c>
      <c r="Q383" s="255" t="str">
        <f t="shared" si="353"/>
        <v/>
      </c>
      <c r="R383" s="255" t="str">
        <f t="shared" si="354"/>
        <v/>
      </c>
      <c r="S383" s="243" t="str">
        <f>IF($N317=FALSE,"",Pressure_1_R3!G28*C383)</f>
        <v/>
      </c>
      <c r="T383" s="243" t="str">
        <f t="shared" si="355"/>
        <v/>
      </c>
      <c r="U383" s="243" t="str">
        <f t="shared" si="356"/>
        <v/>
      </c>
      <c r="V383" s="243" t="str">
        <f t="shared" si="357"/>
        <v/>
      </c>
      <c r="W383" s="266" t="str">
        <f t="shared" si="358"/>
        <v/>
      </c>
    </row>
    <row r="384" spans="2:23" ht="15" customHeight="1">
      <c r="B384" s="258">
        <f t="shared" si="345"/>
        <v>26</v>
      </c>
      <c r="C384" s="258" t="str">
        <f t="shared" ref="C384:D384" si="369">IF($N318=FALSE,"",D318)</f>
        <v/>
      </c>
      <c r="D384" s="255" t="str">
        <f t="shared" si="369"/>
        <v/>
      </c>
      <c r="E384" s="255" t="str">
        <f>IF($N318=FALSE,"",표준압력!U233)</f>
        <v/>
      </c>
      <c r="F384" s="255" t="str">
        <f>IF($N318=FALSE,"",Pressure_1_R3!L29*C$287)</f>
        <v/>
      </c>
      <c r="G384" s="255" t="str">
        <f t="shared" si="341"/>
        <v/>
      </c>
      <c r="H384" s="255" t="str">
        <f t="shared" si="347"/>
        <v/>
      </c>
      <c r="I384" s="255" t="str">
        <f t="shared" si="342"/>
        <v/>
      </c>
      <c r="J384" s="255" t="str">
        <f t="shared" si="343"/>
        <v/>
      </c>
      <c r="K384" s="255" t="str">
        <f t="shared" si="348"/>
        <v/>
      </c>
      <c r="L384" s="255" t="str">
        <f t="shared" si="349"/>
        <v/>
      </c>
      <c r="M384" s="255" t="str">
        <f t="shared" si="344"/>
        <v/>
      </c>
      <c r="N384" s="255" t="str">
        <f t="shared" si="350"/>
        <v/>
      </c>
      <c r="O384" s="255" t="str">
        <f t="shared" si="351"/>
        <v/>
      </c>
      <c r="P384" s="255" t="str">
        <f t="shared" si="352"/>
        <v/>
      </c>
      <c r="Q384" s="255" t="str">
        <f t="shared" si="353"/>
        <v/>
      </c>
      <c r="R384" s="255" t="str">
        <f t="shared" si="354"/>
        <v/>
      </c>
      <c r="S384" s="243" t="str">
        <f>IF($N318=FALSE,"",Pressure_1_R3!G29*C384)</f>
        <v/>
      </c>
      <c r="T384" s="243" t="str">
        <f t="shared" si="355"/>
        <v/>
      </c>
      <c r="U384" s="243" t="str">
        <f t="shared" si="356"/>
        <v/>
      </c>
      <c r="V384" s="243" t="str">
        <f t="shared" si="357"/>
        <v/>
      </c>
      <c r="W384" s="266" t="str">
        <f t="shared" si="358"/>
        <v/>
      </c>
    </row>
    <row r="385" spans="2:24" ht="15" customHeight="1">
      <c r="B385" s="258">
        <f t="shared" si="345"/>
        <v>27</v>
      </c>
      <c r="C385" s="258" t="str">
        <f t="shared" ref="C385:D385" si="370">IF($N319=FALSE,"",D319)</f>
        <v/>
      </c>
      <c r="D385" s="255" t="str">
        <f t="shared" si="370"/>
        <v/>
      </c>
      <c r="E385" s="255" t="str">
        <f>IF($N319=FALSE,"",표준압력!U234)</f>
        <v/>
      </c>
      <c r="F385" s="255" t="str">
        <f>IF($N319=FALSE,"",Pressure_1_R3!L30*C$287)</f>
        <v/>
      </c>
      <c r="G385" s="255" t="str">
        <f t="shared" si="341"/>
        <v/>
      </c>
      <c r="H385" s="255" t="str">
        <f t="shared" si="347"/>
        <v/>
      </c>
      <c r="I385" s="255" t="str">
        <f t="shared" si="342"/>
        <v/>
      </c>
      <c r="J385" s="255" t="str">
        <f t="shared" si="343"/>
        <v/>
      </c>
      <c r="K385" s="255" t="str">
        <f t="shared" si="348"/>
        <v/>
      </c>
      <c r="L385" s="255" t="str">
        <f t="shared" si="349"/>
        <v/>
      </c>
      <c r="M385" s="255" t="str">
        <f t="shared" si="344"/>
        <v/>
      </c>
      <c r="N385" s="255" t="str">
        <f t="shared" si="350"/>
        <v/>
      </c>
      <c r="O385" s="255" t="str">
        <f t="shared" si="351"/>
        <v/>
      </c>
      <c r="P385" s="255" t="str">
        <f t="shared" si="352"/>
        <v/>
      </c>
      <c r="Q385" s="255" t="str">
        <f t="shared" si="353"/>
        <v/>
      </c>
      <c r="R385" s="255" t="str">
        <f t="shared" si="354"/>
        <v/>
      </c>
      <c r="S385" s="243" t="str">
        <f>IF($N319=FALSE,"",Pressure_1_R3!G30*C385)</f>
        <v/>
      </c>
      <c r="T385" s="243" t="str">
        <f t="shared" si="355"/>
        <v/>
      </c>
      <c r="U385" s="243" t="str">
        <f t="shared" si="356"/>
        <v/>
      </c>
      <c r="V385" s="243" t="str">
        <f t="shared" si="357"/>
        <v/>
      </c>
      <c r="W385" s="266" t="str">
        <f t="shared" si="358"/>
        <v/>
      </c>
    </row>
    <row r="386" spans="2:24" ht="15" customHeight="1">
      <c r="B386" s="258">
        <f t="shared" si="345"/>
        <v>28</v>
      </c>
      <c r="C386" s="258" t="str">
        <f t="shared" ref="C386:D386" si="371">IF($N320=FALSE,"",D320)</f>
        <v/>
      </c>
      <c r="D386" s="255" t="str">
        <f t="shared" si="371"/>
        <v/>
      </c>
      <c r="E386" s="255" t="str">
        <f>IF($N320=FALSE,"",표준압력!U235)</f>
        <v/>
      </c>
      <c r="F386" s="255" t="str">
        <f>IF($N320=FALSE,"",Pressure_1_R3!L31*C$287)</f>
        <v/>
      </c>
      <c r="G386" s="255" t="str">
        <f t="shared" si="341"/>
        <v/>
      </c>
      <c r="H386" s="255" t="str">
        <f t="shared" si="347"/>
        <v/>
      </c>
      <c r="I386" s="255" t="str">
        <f t="shared" si="342"/>
        <v/>
      </c>
      <c r="J386" s="255" t="str">
        <f t="shared" si="343"/>
        <v/>
      </c>
      <c r="K386" s="255" t="str">
        <f t="shared" si="348"/>
        <v/>
      </c>
      <c r="L386" s="255" t="str">
        <f t="shared" si="349"/>
        <v/>
      </c>
      <c r="M386" s="255" t="str">
        <f t="shared" si="344"/>
        <v/>
      </c>
      <c r="N386" s="255" t="str">
        <f t="shared" si="350"/>
        <v/>
      </c>
      <c r="O386" s="255" t="str">
        <f t="shared" si="351"/>
        <v/>
      </c>
      <c r="P386" s="255" t="str">
        <f t="shared" si="352"/>
        <v/>
      </c>
      <c r="Q386" s="255" t="str">
        <f t="shared" si="353"/>
        <v/>
      </c>
      <c r="R386" s="255" t="str">
        <f t="shared" si="354"/>
        <v/>
      </c>
      <c r="S386" s="243" t="str">
        <f>IF($N320=FALSE,"",Pressure_1_R3!G31*C386)</f>
        <v/>
      </c>
      <c r="T386" s="243" t="str">
        <f t="shared" si="355"/>
        <v/>
      </c>
      <c r="U386" s="243" t="str">
        <f t="shared" si="356"/>
        <v/>
      </c>
      <c r="V386" s="243" t="str">
        <f t="shared" si="357"/>
        <v/>
      </c>
      <c r="W386" s="266" t="str">
        <f t="shared" si="358"/>
        <v/>
      </c>
    </row>
    <row r="387" spans="2:24" ht="15" customHeight="1">
      <c r="B387" s="258">
        <f t="shared" si="345"/>
        <v>29</v>
      </c>
      <c r="C387" s="258" t="str">
        <f t="shared" ref="C387:D387" si="372">IF($N321=FALSE,"",D321)</f>
        <v/>
      </c>
      <c r="D387" s="255" t="str">
        <f t="shared" si="372"/>
        <v/>
      </c>
      <c r="E387" s="255" t="str">
        <f>IF($N321=FALSE,"",표준압력!U236)</f>
        <v/>
      </c>
      <c r="F387" s="255" t="str">
        <f>IF($N321=FALSE,"",Pressure_1_R3!L32*C$287)</f>
        <v/>
      </c>
      <c r="G387" s="255" t="str">
        <f t="shared" si="341"/>
        <v/>
      </c>
      <c r="H387" s="255" t="str">
        <f t="shared" si="347"/>
        <v/>
      </c>
      <c r="I387" s="255" t="str">
        <f t="shared" si="342"/>
        <v/>
      </c>
      <c r="J387" s="255" t="str">
        <f t="shared" si="343"/>
        <v/>
      </c>
      <c r="K387" s="255" t="str">
        <f t="shared" si="348"/>
        <v/>
      </c>
      <c r="L387" s="255" t="str">
        <f t="shared" si="349"/>
        <v/>
      </c>
      <c r="M387" s="255" t="str">
        <f t="shared" si="344"/>
        <v/>
      </c>
      <c r="N387" s="255" t="str">
        <f t="shared" si="350"/>
        <v/>
      </c>
      <c r="O387" s="255" t="str">
        <f t="shared" si="351"/>
        <v/>
      </c>
      <c r="P387" s="255" t="str">
        <f t="shared" si="352"/>
        <v/>
      </c>
      <c r="Q387" s="255" t="str">
        <f t="shared" si="353"/>
        <v/>
      </c>
      <c r="R387" s="255" t="str">
        <f t="shared" si="354"/>
        <v/>
      </c>
      <c r="S387" s="243" t="str">
        <f>IF($N321=FALSE,"",Pressure_1_R3!G32*C387)</f>
        <v/>
      </c>
      <c r="T387" s="243" t="str">
        <f t="shared" si="355"/>
        <v/>
      </c>
      <c r="U387" s="243" t="str">
        <f t="shared" si="356"/>
        <v/>
      </c>
      <c r="V387" s="243" t="str">
        <f t="shared" si="357"/>
        <v/>
      </c>
      <c r="W387" s="266" t="str">
        <f t="shared" si="358"/>
        <v/>
      </c>
    </row>
    <row r="388" spans="2:24" ht="15" customHeight="1" thickBot="1">
      <c r="B388" s="258">
        <f t="shared" si="345"/>
        <v>30</v>
      </c>
      <c r="C388" s="258" t="str">
        <f t="shared" ref="C388:D388" si="373">IF($N322=FALSE,"",D322)</f>
        <v/>
      </c>
      <c r="D388" s="255" t="str">
        <f t="shared" si="373"/>
        <v/>
      </c>
      <c r="E388" s="255" t="str">
        <f>IF($N322=FALSE,"",표준압력!U237)</f>
        <v/>
      </c>
      <c r="F388" s="255" t="str">
        <f>IF($N322=FALSE,"",Pressure_1_R3!L33*C$287)</f>
        <v/>
      </c>
      <c r="G388" s="255" t="str">
        <f t="shared" si="341"/>
        <v/>
      </c>
      <c r="H388" s="255" t="str">
        <f t="shared" si="347"/>
        <v/>
      </c>
      <c r="I388" s="255" t="str">
        <f t="shared" si="342"/>
        <v/>
      </c>
      <c r="J388" s="255" t="str">
        <f t="shared" si="343"/>
        <v/>
      </c>
      <c r="K388" s="255" t="str">
        <f t="shared" si="348"/>
        <v/>
      </c>
      <c r="L388" s="255" t="str">
        <f t="shared" si="349"/>
        <v/>
      </c>
      <c r="M388" s="255" t="str">
        <f t="shared" si="344"/>
        <v/>
      </c>
      <c r="N388" s="255" t="str">
        <f t="shared" si="350"/>
        <v/>
      </c>
      <c r="O388" s="255" t="str">
        <f t="shared" si="351"/>
        <v/>
      </c>
      <c r="P388" s="255" t="str">
        <f t="shared" si="352"/>
        <v/>
      </c>
      <c r="Q388" s="255" t="str">
        <f t="shared" si="353"/>
        <v/>
      </c>
      <c r="R388" s="255" t="str">
        <f t="shared" si="354"/>
        <v/>
      </c>
      <c r="S388" s="243" t="str">
        <f>IF($N322=FALSE,"",Pressure_1_R3!G33*C388)</f>
        <v/>
      </c>
      <c r="T388" s="243" t="str">
        <f t="shared" si="355"/>
        <v/>
      </c>
      <c r="U388" s="243" t="str">
        <f t="shared" si="356"/>
        <v/>
      </c>
      <c r="V388" s="243" t="str">
        <f t="shared" si="357"/>
        <v/>
      </c>
      <c r="W388" s="266" t="str">
        <f t="shared" si="358"/>
        <v/>
      </c>
    </row>
    <row r="389" spans="2:24" ht="15" customHeight="1" thickBot="1">
      <c r="R389" s="242"/>
      <c r="U389" s="257"/>
      <c r="W389" s="267" t="str">
        <f>IF($N308=FALSE,"",IF(SUM(W359:W388)=0,"","초과"))</f>
        <v/>
      </c>
    </row>
    <row r="390" spans="2:24" ht="15" customHeight="1">
      <c r="B390" s="246" t="s">
        <v>576</v>
      </c>
      <c r="H390" s="246" t="s">
        <v>577</v>
      </c>
      <c r="U390" s="257"/>
      <c r="V390" s="257"/>
    </row>
    <row r="391" spans="2:24" ht="15" customHeight="1">
      <c r="B391" s="777" t="s">
        <v>560</v>
      </c>
      <c r="C391" s="742" t="s">
        <v>375</v>
      </c>
      <c r="D391" s="747" t="s">
        <v>746</v>
      </c>
      <c r="E391" s="778"/>
      <c r="F391" s="748"/>
      <c r="H391" s="779" t="s">
        <v>693</v>
      </c>
      <c r="I391" s="780"/>
      <c r="J391" s="781"/>
      <c r="K391" s="749" t="s">
        <v>649</v>
      </c>
      <c r="M391" s="261" t="s">
        <v>694</v>
      </c>
      <c r="N391" s="766" t="s">
        <v>582</v>
      </c>
      <c r="O391" s="767"/>
      <c r="P391" s="767"/>
      <c r="Q391" s="767"/>
      <c r="R391" s="768"/>
      <c r="T391" s="260" t="s">
        <v>652</v>
      </c>
      <c r="U391" s="260" t="s">
        <v>584</v>
      </c>
      <c r="V391" s="260" t="s">
        <v>695</v>
      </c>
      <c r="W391" s="260" t="s">
        <v>652</v>
      </c>
      <c r="X391" s="260" t="s">
        <v>696</v>
      </c>
    </row>
    <row r="392" spans="2:24" ht="15" customHeight="1">
      <c r="B392" s="777"/>
      <c r="C392" s="742"/>
      <c r="D392" s="311" t="s">
        <v>588</v>
      </c>
      <c r="E392" s="311" t="s">
        <v>589</v>
      </c>
      <c r="F392" s="311" t="s">
        <v>654</v>
      </c>
      <c r="H392" s="316" t="s">
        <v>697</v>
      </c>
      <c r="I392" s="316" t="s">
        <v>592</v>
      </c>
      <c r="J392" s="316" t="s">
        <v>698</v>
      </c>
      <c r="K392" s="750"/>
      <c r="M392" s="268" t="s">
        <v>657</v>
      </c>
      <c r="N392" s="269" t="s">
        <v>178</v>
      </c>
      <c r="O392" s="340" t="s">
        <v>826</v>
      </c>
      <c r="P392" s="340" t="s">
        <v>827</v>
      </c>
      <c r="Q392" s="340" t="s">
        <v>828</v>
      </c>
      <c r="R392" s="340" t="s">
        <v>102</v>
      </c>
      <c r="T392" s="262"/>
      <c r="U392" s="262" t="s">
        <v>145</v>
      </c>
      <c r="V392" s="260" t="s">
        <v>699</v>
      </c>
      <c r="W392" s="262"/>
      <c r="X392" s="262" t="s">
        <v>145</v>
      </c>
    </row>
    <row r="393" spans="2:24" ht="15" customHeight="1">
      <c r="B393" s="777"/>
      <c r="C393" s="315">
        <f>D358</f>
        <v>0</v>
      </c>
      <c r="D393" s="315">
        <f>G358</f>
        <v>0</v>
      </c>
      <c r="E393" s="315">
        <f>H358</f>
        <v>0</v>
      </c>
      <c r="F393" s="315">
        <f>V358</f>
        <v>0</v>
      </c>
      <c r="H393" s="316">
        <f>D393</f>
        <v>0</v>
      </c>
      <c r="I393" s="316">
        <f>H393</f>
        <v>0</v>
      </c>
      <c r="J393" s="316">
        <f>I393</f>
        <v>0</v>
      </c>
      <c r="K393" s="339" t="str">
        <f>IF(TYPE(MATCH("FAIL",K394:K423,0))=16,"","FAIL")</f>
        <v/>
      </c>
      <c r="M393" s="270">
        <f ca="1">IF(M$3=TRUE,MIN(M394:M423),IF(TYPE(MATCH(F287,AA290:AH290,0))=16,MIN(M394:M423),MIN(M394:M423,H287)))</f>
        <v>0</v>
      </c>
      <c r="N393" s="271">
        <f ca="1">OFFSET(U392,MATCH(M393,V393:V403,0),0)</f>
        <v>0</v>
      </c>
      <c r="O393" s="271">
        <f ca="1">N393</f>
        <v>0</v>
      </c>
      <c r="P393" s="271">
        <f ca="1">O393</f>
        <v>0</v>
      </c>
      <c r="Q393" s="271">
        <f ca="1">P393</f>
        <v>0</v>
      </c>
      <c r="R393" s="271" t="str">
        <f ca="1">OFFSET(U392,MATCH(M393+1,V393:V403,0),0)</f>
        <v>0.0</v>
      </c>
      <c r="T393" s="385">
        <v>1E-8</v>
      </c>
      <c r="U393" s="385" t="s">
        <v>970</v>
      </c>
      <c r="V393" s="385">
        <v>8</v>
      </c>
      <c r="W393" s="88">
        <v>0</v>
      </c>
      <c r="X393" s="88"/>
    </row>
    <row r="394" spans="2:24" ht="15" customHeight="1">
      <c r="B394" s="243">
        <f t="shared" ref="B394:B407" si="374">B359</f>
        <v>1</v>
      </c>
      <c r="C394" s="263" t="str">
        <f t="shared" ref="C394:C407" si="375">IF($N293=FALSE,"",TEXT(ROUND(D359,$M$393),N394))</f>
        <v/>
      </c>
      <c r="D394" s="263" t="str">
        <f t="shared" ref="D394:D407" si="376">IF($N293=FALSE,"",TEXT(G359,O394))</f>
        <v/>
      </c>
      <c r="E394" s="263" t="str">
        <f t="shared" ref="E394:E407" si="377">IF($N293=FALSE,"",TEXT(ROUND(H359,$M$393),P394))</f>
        <v/>
      </c>
      <c r="F394" s="263" t="str">
        <f t="shared" ref="F394:F407" si="378">IF($N293=FALSE,"",TEXT(IF(M$3=TRUE,ROUND(V359,$M$393),ROUNDUP(V359,$M$393)),Q394))</f>
        <v/>
      </c>
      <c r="H394" s="272" t="str">
        <f>IF($N293=FALSE,"",ROUND(Pressure_1_R3!N4*$C$287,M$393+1))</f>
        <v/>
      </c>
      <c r="I394" s="272" t="str">
        <f>IF($N293=FALSE,"",ROUND(Pressure_1_R3!O4*$C$287,M$393+1))</f>
        <v/>
      </c>
      <c r="J394" s="272" t="str">
        <f t="shared" ref="J394:J407" si="379">IF($N293=FALSE,"","± "&amp;TEXT((I394-H394)/2,R394))</f>
        <v/>
      </c>
      <c r="K394" s="273" t="str">
        <f t="shared" ref="K394:K407" si="380">IF($N293=FALSE,"",IF(AND(H394&lt;=G359,G359&lt;=I394),"PASS","FAIL"))</f>
        <v/>
      </c>
      <c r="M394" s="258" t="str">
        <f t="shared" ref="M394:M407" ca="1" si="381">IF($N293=FALSE,"",OFFSET(V$392,COUNTIF(T$393:T$403,"&lt;="&amp;T359),0)+N$3)</f>
        <v/>
      </c>
      <c r="N394" s="258" t="str">
        <f t="shared" ref="N394:N407" ca="1" si="382">IF($N293=FALSE,"",SUBSTITUTE(OFFSET($X$392,COUNTIF($W$393:$W$402,"&lt;="&amp;ABS(C359)),0),0,"")&amp;N$393)</f>
        <v/>
      </c>
      <c r="O394" s="258" t="str">
        <f t="shared" ref="O394:O407" ca="1" si="383">IF($N293=FALSE,"",SUBSTITUTE(OFFSET($X$392,COUNTIF($W$393:$W$402,"&lt;="&amp;ABS(G359)),0),0,"")&amp;O$393)</f>
        <v/>
      </c>
      <c r="P394" s="258" t="str">
        <f t="shared" ref="P394:P407" ca="1" si="384">IF($N293=FALSE,"",SUBSTITUTE(OFFSET($X$392,COUNTIF($W$393:$W$402,"&lt;="&amp;ABS(H359)),0),0,"")&amp;P$393)</f>
        <v/>
      </c>
      <c r="Q394" s="258" t="str">
        <f t="shared" ref="Q394:R407" si="385">IF($N293=FALSE,"",Q$393)</f>
        <v/>
      </c>
      <c r="R394" s="258" t="str">
        <f t="shared" si="385"/>
        <v/>
      </c>
      <c r="T394" s="385">
        <v>9.9999999999999995E-8</v>
      </c>
      <c r="U394" s="385" t="s">
        <v>971</v>
      </c>
      <c r="V394" s="385">
        <v>7</v>
      </c>
      <c r="W394" s="88">
        <v>1</v>
      </c>
      <c r="X394" s="88"/>
    </row>
    <row r="395" spans="2:24" ht="15" customHeight="1">
      <c r="B395" s="243">
        <f t="shared" si="374"/>
        <v>2</v>
      </c>
      <c r="C395" s="263" t="str">
        <f t="shared" si="375"/>
        <v/>
      </c>
      <c r="D395" s="263" t="str">
        <f t="shared" si="376"/>
        <v/>
      </c>
      <c r="E395" s="263" t="str">
        <f t="shared" si="377"/>
        <v/>
      </c>
      <c r="F395" s="263" t="str">
        <f t="shared" si="378"/>
        <v/>
      </c>
      <c r="H395" s="272" t="str">
        <f>IF($N294=FALSE,"",ROUND(Pressure_1_R3!N5*$C$287,M$393+1))</f>
        <v/>
      </c>
      <c r="I395" s="272" t="str">
        <f>IF($N294=FALSE,"",ROUND(Pressure_1_R3!O5*$C$287,M$393+1))</f>
        <v/>
      </c>
      <c r="J395" s="272" t="str">
        <f t="shared" si="379"/>
        <v/>
      </c>
      <c r="K395" s="273" t="str">
        <f t="shared" si="380"/>
        <v/>
      </c>
      <c r="M395" s="258" t="str">
        <f t="shared" ca="1" si="381"/>
        <v/>
      </c>
      <c r="N395" s="258" t="str">
        <f t="shared" ca="1" si="382"/>
        <v/>
      </c>
      <c r="O395" s="258" t="str">
        <f t="shared" ca="1" si="383"/>
        <v/>
      </c>
      <c r="P395" s="258" t="str">
        <f t="shared" ca="1" si="384"/>
        <v/>
      </c>
      <c r="Q395" s="258" t="str">
        <f t="shared" si="385"/>
        <v/>
      </c>
      <c r="R395" s="258" t="str">
        <f t="shared" si="385"/>
        <v/>
      </c>
      <c r="T395" s="385">
        <v>9.9999999999999995E-7</v>
      </c>
      <c r="U395" s="385" t="s">
        <v>951</v>
      </c>
      <c r="V395" s="385">
        <v>6</v>
      </c>
      <c r="W395" s="88">
        <v>10</v>
      </c>
      <c r="X395" s="88" t="s">
        <v>146</v>
      </c>
    </row>
    <row r="396" spans="2:24" ht="15" customHeight="1">
      <c r="B396" s="243">
        <f t="shared" si="374"/>
        <v>3</v>
      </c>
      <c r="C396" s="263" t="str">
        <f t="shared" si="375"/>
        <v/>
      </c>
      <c r="D396" s="263" t="str">
        <f t="shared" si="376"/>
        <v/>
      </c>
      <c r="E396" s="263" t="str">
        <f t="shared" si="377"/>
        <v/>
      </c>
      <c r="F396" s="263" t="str">
        <f t="shared" si="378"/>
        <v/>
      </c>
      <c r="H396" s="272" t="str">
        <f>IF($N295=FALSE,"",ROUND(Pressure_1_R3!N6*$C$287,M$393+1))</f>
        <v/>
      </c>
      <c r="I396" s="272" t="str">
        <f>IF($N295=FALSE,"",ROUND(Pressure_1_R3!O6*$C$287,M$393+1))</f>
        <v/>
      </c>
      <c r="J396" s="272" t="str">
        <f t="shared" si="379"/>
        <v/>
      </c>
      <c r="K396" s="273" t="str">
        <f t="shared" si="380"/>
        <v/>
      </c>
      <c r="M396" s="258" t="str">
        <f t="shared" ca="1" si="381"/>
        <v/>
      </c>
      <c r="N396" s="258" t="str">
        <f t="shared" ca="1" si="382"/>
        <v/>
      </c>
      <c r="O396" s="258" t="str">
        <f t="shared" ca="1" si="383"/>
        <v/>
      </c>
      <c r="P396" s="258" t="str">
        <f t="shared" ca="1" si="384"/>
        <v/>
      </c>
      <c r="Q396" s="258" t="str">
        <f t="shared" si="385"/>
        <v/>
      </c>
      <c r="R396" s="258" t="str">
        <f t="shared" si="385"/>
        <v/>
      </c>
      <c r="T396" s="385">
        <v>1.0000000000000001E-5</v>
      </c>
      <c r="U396" s="385" t="s">
        <v>700</v>
      </c>
      <c r="V396" s="385">
        <v>5</v>
      </c>
      <c r="W396" s="88">
        <v>100</v>
      </c>
      <c r="X396" s="88" t="s">
        <v>147</v>
      </c>
    </row>
    <row r="397" spans="2:24" ht="15" customHeight="1">
      <c r="B397" s="243">
        <f t="shared" si="374"/>
        <v>4</v>
      </c>
      <c r="C397" s="263" t="str">
        <f t="shared" si="375"/>
        <v/>
      </c>
      <c r="D397" s="263" t="str">
        <f t="shared" si="376"/>
        <v/>
      </c>
      <c r="E397" s="263" t="str">
        <f t="shared" si="377"/>
        <v/>
      </c>
      <c r="F397" s="263" t="str">
        <f t="shared" si="378"/>
        <v/>
      </c>
      <c r="H397" s="272" t="str">
        <f>IF($N296=FALSE,"",ROUND(Pressure_1_R3!N7*$C$287,M$393+1))</f>
        <v/>
      </c>
      <c r="I397" s="272" t="str">
        <f>IF($N296=FALSE,"",ROUND(Pressure_1_R3!O7*$C$287,M$393+1))</f>
        <v/>
      </c>
      <c r="J397" s="272" t="str">
        <f t="shared" si="379"/>
        <v/>
      </c>
      <c r="K397" s="273" t="str">
        <f t="shared" si="380"/>
        <v/>
      </c>
      <c r="M397" s="258" t="str">
        <f t="shared" ca="1" si="381"/>
        <v/>
      </c>
      <c r="N397" s="258" t="str">
        <f t="shared" ca="1" si="382"/>
        <v/>
      </c>
      <c r="O397" s="258" t="str">
        <f t="shared" ca="1" si="383"/>
        <v/>
      </c>
      <c r="P397" s="258" t="str">
        <f t="shared" ca="1" si="384"/>
        <v/>
      </c>
      <c r="Q397" s="258" t="str">
        <f t="shared" si="385"/>
        <v/>
      </c>
      <c r="R397" s="258" t="str">
        <f t="shared" si="385"/>
        <v/>
      </c>
      <c r="T397" s="385">
        <v>1E-4</v>
      </c>
      <c r="U397" s="385" t="s">
        <v>701</v>
      </c>
      <c r="V397" s="385">
        <v>4</v>
      </c>
      <c r="W397" s="88">
        <v>1000</v>
      </c>
      <c r="X397" s="88" t="s">
        <v>148</v>
      </c>
    </row>
    <row r="398" spans="2:24" ht="15" customHeight="1">
      <c r="B398" s="243">
        <f t="shared" si="374"/>
        <v>5</v>
      </c>
      <c r="C398" s="263" t="str">
        <f t="shared" si="375"/>
        <v/>
      </c>
      <c r="D398" s="263" t="str">
        <f t="shared" si="376"/>
        <v/>
      </c>
      <c r="E398" s="263" t="str">
        <f t="shared" si="377"/>
        <v/>
      </c>
      <c r="F398" s="263" t="str">
        <f t="shared" si="378"/>
        <v/>
      </c>
      <c r="H398" s="272" t="str">
        <f>IF($N297=FALSE,"",ROUND(Pressure_1_R3!N8*$C$287,M$393+1))</f>
        <v/>
      </c>
      <c r="I398" s="272" t="str">
        <f>IF($N297=FALSE,"",ROUND(Pressure_1_R3!O8*$C$287,M$393+1))</f>
        <v/>
      </c>
      <c r="J398" s="272" t="str">
        <f t="shared" si="379"/>
        <v/>
      </c>
      <c r="K398" s="273" t="str">
        <f t="shared" si="380"/>
        <v/>
      </c>
      <c r="M398" s="258" t="str">
        <f t="shared" ca="1" si="381"/>
        <v/>
      </c>
      <c r="N398" s="258" t="str">
        <f t="shared" ca="1" si="382"/>
        <v/>
      </c>
      <c r="O398" s="258" t="str">
        <f t="shared" ca="1" si="383"/>
        <v/>
      </c>
      <c r="P398" s="258" t="str">
        <f t="shared" ca="1" si="384"/>
        <v/>
      </c>
      <c r="Q398" s="258" t="str">
        <f t="shared" si="385"/>
        <v/>
      </c>
      <c r="R398" s="258" t="str">
        <f t="shared" si="385"/>
        <v/>
      </c>
      <c r="T398" s="385">
        <v>1E-3</v>
      </c>
      <c r="U398" s="386" t="s">
        <v>972</v>
      </c>
      <c r="V398" s="385">
        <v>3</v>
      </c>
      <c r="W398" s="88">
        <v>10000</v>
      </c>
      <c r="X398" s="88" t="s">
        <v>149</v>
      </c>
    </row>
    <row r="399" spans="2:24" ht="15" customHeight="1">
      <c r="B399" s="243">
        <f t="shared" si="374"/>
        <v>6</v>
      </c>
      <c r="C399" s="263" t="str">
        <f t="shared" si="375"/>
        <v/>
      </c>
      <c r="D399" s="263" t="str">
        <f t="shared" si="376"/>
        <v/>
      </c>
      <c r="E399" s="263" t="str">
        <f t="shared" si="377"/>
        <v/>
      </c>
      <c r="F399" s="263" t="str">
        <f t="shared" si="378"/>
        <v/>
      </c>
      <c r="H399" s="272" t="str">
        <f>IF($N298=FALSE,"",ROUND(Pressure_1_R3!N9*$C$287,M$393+1))</f>
        <v/>
      </c>
      <c r="I399" s="272" t="str">
        <f>IF($N298=FALSE,"",ROUND(Pressure_1_R3!O9*$C$287,M$393+1))</f>
        <v/>
      </c>
      <c r="J399" s="272" t="str">
        <f t="shared" si="379"/>
        <v/>
      </c>
      <c r="K399" s="273" t="str">
        <f t="shared" si="380"/>
        <v/>
      </c>
      <c r="M399" s="258" t="str">
        <f t="shared" ca="1" si="381"/>
        <v/>
      </c>
      <c r="N399" s="258" t="str">
        <f t="shared" ca="1" si="382"/>
        <v/>
      </c>
      <c r="O399" s="258" t="str">
        <f t="shared" ca="1" si="383"/>
        <v/>
      </c>
      <c r="P399" s="258" t="str">
        <f t="shared" ca="1" si="384"/>
        <v/>
      </c>
      <c r="Q399" s="258" t="str">
        <f t="shared" si="385"/>
        <v/>
      </c>
      <c r="R399" s="258" t="str">
        <f t="shared" si="385"/>
        <v/>
      </c>
      <c r="T399" s="385">
        <v>0.01</v>
      </c>
      <c r="U399" s="386" t="s">
        <v>973</v>
      </c>
      <c r="V399" s="385">
        <v>2</v>
      </c>
      <c r="W399" s="88">
        <v>100000</v>
      </c>
      <c r="X399" s="88" t="s">
        <v>150</v>
      </c>
    </row>
    <row r="400" spans="2:24" ht="15" customHeight="1">
      <c r="B400" s="243">
        <f t="shared" si="374"/>
        <v>7</v>
      </c>
      <c r="C400" s="263" t="str">
        <f t="shared" si="375"/>
        <v/>
      </c>
      <c r="D400" s="263" t="str">
        <f t="shared" si="376"/>
        <v/>
      </c>
      <c r="E400" s="263" t="str">
        <f t="shared" si="377"/>
        <v/>
      </c>
      <c r="F400" s="263" t="str">
        <f t="shared" si="378"/>
        <v/>
      </c>
      <c r="H400" s="272" t="str">
        <f>IF($N299=FALSE,"",ROUND(Pressure_1_R3!N10*$C$287,M$393+1))</f>
        <v/>
      </c>
      <c r="I400" s="272" t="str">
        <f>IF($N299=FALSE,"",ROUND(Pressure_1_R3!O10*$C$287,M$393+1))</f>
        <v/>
      </c>
      <c r="J400" s="272" t="str">
        <f t="shared" si="379"/>
        <v/>
      </c>
      <c r="K400" s="273" t="str">
        <f t="shared" si="380"/>
        <v/>
      </c>
      <c r="M400" s="258" t="str">
        <f t="shared" ca="1" si="381"/>
        <v/>
      </c>
      <c r="N400" s="258" t="str">
        <f t="shared" ca="1" si="382"/>
        <v/>
      </c>
      <c r="O400" s="258" t="str">
        <f t="shared" ca="1" si="383"/>
        <v/>
      </c>
      <c r="P400" s="258" t="str">
        <f t="shared" ca="1" si="384"/>
        <v/>
      </c>
      <c r="Q400" s="258" t="str">
        <f t="shared" si="385"/>
        <v/>
      </c>
      <c r="R400" s="258" t="str">
        <f t="shared" si="385"/>
        <v/>
      </c>
      <c r="T400" s="385">
        <v>0.1</v>
      </c>
      <c r="U400" s="386" t="s">
        <v>956</v>
      </c>
      <c r="V400" s="385">
        <v>1</v>
      </c>
      <c r="W400" s="88">
        <v>1000000</v>
      </c>
      <c r="X400" s="88" t="s">
        <v>151</v>
      </c>
    </row>
    <row r="401" spans="2:24" ht="15" customHeight="1">
      <c r="B401" s="243">
        <f t="shared" si="374"/>
        <v>8</v>
      </c>
      <c r="C401" s="263" t="str">
        <f t="shared" si="375"/>
        <v/>
      </c>
      <c r="D401" s="263" t="str">
        <f t="shared" si="376"/>
        <v/>
      </c>
      <c r="E401" s="263" t="str">
        <f t="shared" si="377"/>
        <v/>
      </c>
      <c r="F401" s="263" t="str">
        <f t="shared" si="378"/>
        <v/>
      </c>
      <c r="H401" s="272" t="str">
        <f>IF($N300=FALSE,"",ROUND(Pressure_1_R3!N11*$C$287,M$393+1))</f>
        <v/>
      </c>
      <c r="I401" s="272" t="str">
        <f>IF($N300=FALSE,"",ROUND(Pressure_1_R3!O11*$C$287,M$393+1))</f>
        <v/>
      </c>
      <c r="J401" s="272" t="str">
        <f t="shared" si="379"/>
        <v/>
      </c>
      <c r="K401" s="273" t="str">
        <f t="shared" si="380"/>
        <v/>
      </c>
      <c r="M401" s="258" t="str">
        <f t="shared" ca="1" si="381"/>
        <v/>
      </c>
      <c r="N401" s="258" t="str">
        <f t="shared" ca="1" si="382"/>
        <v/>
      </c>
      <c r="O401" s="258" t="str">
        <f t="shared" ca="1" si="383"/>
        <v/>
      </c>
      <c r="P401" s="258" t="str">
        <f t="shared" ca="1" si="384"/>
        <v/>
      </c>
      <c r="Q401" s="258" t="str">
        <f t="shared" si="385"/>
        <v/>
      </c>
      <c r="R401" s="258" t="str">
        <f t="shared" si="385"/>
        <v/>
      </c>
      <c r="T401" s="385">
        <v>1</v>
      </c>
      <c r="U401" s="385">
        <v>0</v>
      </c>
      <c r="V401" s="385">
        <v>0</v>
      </c>
      <c r="W401" s="88">
        <v>10000000</v>
      </c>
      <c r="X401" s="88" t="s">
        <v>152</v>
      </c>
    </row>
    <row r="402" spans="2:24" ht="15" customHeight="1">
      <c r="B402" s="243">
        <f t="shared" si="374"/>
        <v>9</v>
      </c>
      <c r="C402" s="263" t="str">
        <f t="shared" si="375"/>
        <v/>
      </c>
      <c r="D402" s="263" t="str">
        <f t="shared" si="376"/>
        <v/>
      </c>
      <c r="E402" s="263" t="str">
        <f t="shared" si="377"/>
        <v/>
      </c>
      <c r="F402" s="263" t="str">
        <f t="shared" si="378"/>
        <v/>
      </c>
      <c r="H402" s="272" t="str">
        <f>IF($N301=FALSE,"",ROUND(Pressure_1_R3!N12*$C$287,M$393+1))</f>
        <v/>
      </c>
      <c r="I402" s="272" t="str">
        <f>IF($N301=FALSE,"",ROUND(Pressure_1_R3!O12*$C$287,M$393+1))</f>
        <v/>
      </c>
      <c r="J402" s="272" t="str">
        <f t="shared" si="379"/>
        <v/>
      </c>
      <c r="K402" s="273" t="str">
        <f t="shared" si="380"/>
        <v/>
      </c>
      <c r="M402" s="258" t="str">
        <f t="shared" ca="1" si="381"/>
        <v/>
      </c>
      <c r="N402" s="258" t="str">
        <f t="shared" ca="1" si="382"/>
        <v/>
      </c>
      <c r="O402" s="258" t="str">
        <f t="shared" ca="1" si="383"/>
        <v/>
      </c>
      <c r="P402" s="258" t="str">
        <f t="shared" ca="1" si="384"/>
        <v/>
      </c>
      <c r="Q402" s="258" t="str">
        <f t="shared" si="385"/>
        <v/>
      </c>
      <c r="R402" s="258" t="str">
        <f t="shared" si="385"/>
        <v/>
      </c>
      <c r="T402" s="385">
        <v>10</v>
      </c>
      <c r="U402" s="385">
        <v>0</v>
      </c>
      <c r="V402" s="385">
        <v>-1</v>
      </c>
      <c r="W402" s="88"/>
      <c r="X402" s="88"/>
    </row>
    <row r="403" spans="2:24" ht="15" customHeight="1">
      <c r="B403" s="243">
        <f t="shared" si="374"/>
        <v>10</v>
      </c>
      <c r="C403" s="263" t="str">
        <f t="shared" si="375"/>
        <v/>
      </c>
      <c r="D403" s="263" t="str">
        <f t="shared" si="376"/>
        <v/>
      </c>
      <c r="E403" s="263" t="str">
        <f t="shared" si="377"/>
        <v/>
      </c>
      <c r="F403" s="263" t="str">
        <f t="shared" si="378"/>
        <v/>
      </c>
      <c r="H403" s="272" t="str">
        <f>IF($N302=FALSE,"",ROUND(Pressure_1_R3!N13*$C$287,M$393+1))</f>
        <v/>
      </c>
      <c r="I403" s="272" t="str">
        <f>IF($N302=FALSE,"",ROUND(Pressure_1_R3!O13*$C$287,M$393+1))</f>
        <v/>
      </c>
      <c r="J403" s="272" t="str">
        <f t="shared" si="379"/>
        <v/>
      </c>
      <c r="K403" s="273" t="str">
        <f t="shared" si="380"/>
        <v/>
      </c>
      <c r="M403" s="258" t="str">
        <f t="shared" ca="1" si="381"/>
        <v/>
      </c>
      <c r="N403" s="258" t="str">
        <f t="shared" ca="1" si="382"/>
        <v/>
      </c>
      <c r="O403" s="258" t="str">
        <f t="shared" ca="1" si="383"/>
        <v/>
      </c>
      <c r="P403" s="258" t="str">
        <f t="shared" ca="1" si="384"/>
        <v/>
      </c>
      <c r="Q403" s="258" t="str">
        <f t="shared" si="385"/>
        <v/>
      </c>
      <c r="R403" s="258" t="str">
        <f t="shared" si="385"/>
        <v/>
      </c>
      <c r="T403" s="385">
        <v>100</v>
      </c>
      <c r="U403" s="385">
        <v>0</v>
      </c>
      <c r="V403" s="385">
        <v>-2</v>
      </c>
    </row>
    <row r="404" spans="2:24" ht="15" customHeight="1">
      <c r="B404" s="243">
        <f t="shared" si="374"/>
        <v>11</v>
      </c>
      <c r="C404" s="263" t="str">
        <f t="shared" si="375"/>
        <v/>
      </c>
      <c r="D404" s="263" t="str">
        <f t="shared" si="376"/>
        <v/>
      </c>
      <c r="E404" s="263" t="str">
        <f t="shared" si="377"/>
        <v/>
      </c>
      <c r="F404" s="263" t="str">
        <f t="shared" si="378"/>
        <v/>
      </c>
      <c r="H404" s="272" t="str">
        <f>IF($N303=FALSE,"",ROUND(Pressure_1_R3!N14*$C$287,M$393+1))</f>
        <v/>
      </c>
      <c r="I404" s="272" t="str">
        <f>IF($N303=FALSE,"",ROUND(Pressure_1_R3!O14*$C$287,M$393+1))</f>
        <v/>
      </c>
      <c r="J404" s="272" t="str">
        <f t="shared" si="379"/>
        <v/>
      </c>
      <c r="K404" s="273" t="str">
        <f t="shared" si="380"/>
        <v/>
      </c>
      <c r="M404" s="258" t="str">
        <f t="shared" ca="1" si="381"/>
        <v/>
      </c>
      <c r="N404" s="258" t="str">
        <f t="shared" ca="1" si="382"/>
        <v/>
      </c>
      <c r="O404" s="258" t="str">
        <f t="shared" ca="1" si="383"/>
        <v/>
      </c>
      <c r="P404" s="258" t="str">
        <f t="shared" ca="1" si="384"/>
        <v/>
      </c>
      <c r="Q404" s="258" t="str">
        <f t="shared" si="385"/>
        <v/>
      </c>
      <c r="R404" s="258" t="str">
        <f t="shared" si="385"/>
        <v/>
      </c>
    </row>
    <row r="405" spans="2:24" ht="15" customHeight="1">
      <c r="B405" s="243">
        <f t="shared" si="374"/>
        <v>12</v>
      </c>
      <c r="C405" s="263" t="str">
        <f t="shared" si="375"/>
        <v/>
      </c>
      <c r="D405" s="263" t="str">
        <f t="shared" si="376"/>
        <v/>
      </c>
      <c r="E405" s="263" t="str">
        <f t="shared" si="377"/>
        <v/>
      </c>
      <c r="F405" s="263" t="str">
        <f t="shared" si="378"/>
        <v/>
      </c>
      <c r="H405" s="272" t="str">
        <f>IF($N304=FALSE,"",ROUND(Pressure_1_R3!N15*$C$287,M$393+1))</f>
        <v/>
      </c>
      <c r="I405" s="272" t="str">
        <f>IF($N304=FALSE,"",ROUND(Pressure_1_R3!O15*$C$287,M$393+1))</f>
        <v/>
      </c>
      <c r="J405" s="272" t="str">
        <f t="shared" si="379"/>
        <v/>
      </c>
      <c r="K405" s="273" t="str">
        <f t="shared" si="380"/>
        <v/>
      </c>
      <c r="M405" s="258" t="str">
        <f t="shared" ca="1" si="381"/>
        <v/>
      </c>
      <c r="N405" s="258" t="str">
        <f t="shared" ca="1" si="382"/>
        <v/>
      </c>
      <c r="O405" s="258" t="str">
        <f t="shared" ca="1" si="383"/>
        <v/>
      </c>
      <c r="P405" s="258" t="str">
        <f t="shared" ca="1" si="384"/>
        <v/>
      </c>
      <c r="Q405" s="258" t="str">
        <f t="shared" si="385"/>
        <v/>
      </c>
      <c r="R405" s="258" t="str">
        <f t="shared" si="385"/>
        <v/>
      </c>
      <c r="T405" s="246" t="s">
        <v>702</v>
      </c>
      <c r="U405" s="257"/>
    </row>
    <row r="406" spans="2:24" ht="15" customHeight="1">
      <c r="B406" s="243">
        <f t="shared" si="374"/>
        <v>13</v>
      </c>
      <c r="C406" s="263" t="str">
        <f t="shared" si="375"/>
        <v/>
      </c>
      <c r="D406" s="263" t="str">
        <f t="shared" si="376"/>
        <v/>
      </c>
      <c r="E406" s="263" t="str">
        <f t="shared" si="377"/>
        <v/>
      </c>
      <c r="F406" s="263" t="str">
        <f t="shared" si="378"/>
        <v/>
      </c>
      <c r="H406" s="272" t="str">
        <f>IF($N305=FALSE,"",ROUND(Pressure_1_R3!N16*$C$287,M$393+1))</f>
        <v/>
      </c>
      <c r="I406" s="272" t="str">
        <f>IF($N305=FALSE,"",ROUND(Pressure_1_R3!O16*$C$287,M$393+1))</f>
        <v/>
      </c>
      <c r="J406" s="272" t="str">
        <f t="shared" si="379"/>
        <v/>
      </c>
      <c r="K406" s="273" t="str">
        <f t="shared" si="380"/>
        <v/>
      </c>
      <c r="M406" s="258" t="str">
        <f t="shared" ca="1" si="381"/>
        <v/>
      </c>
      <c r="N406" s="258" t="str">
        <f t="shared" ca="1" si="382"/>
        <v/>
      </c>
      <c r="O406" s="258" t="str">
        <f t="shared" ca="1" si="383"/>
        <v/>
      </c>
      <c r="P406" s="258" t="str">
        <f t="shared" ca="1" si="384"/>
        <v/>
      </c>
      <c r="Q406" s="258" t="str">
        <f t="shared" si="385"/>
        <v/>
      </c>
      <c r="R406" s="258" t="str">
        <f t="shared" si="385"/>
        <v/>
      </c>
      <c r="T406" s="764" t="s">
        <v>703</v>
      </c>
      <c r="U406" s="765"/>
    </row>
    <row r="407" spans="2:24" ht="15" customHeight="1">
      <c r="B407" s="243">
        <f t="shared" si="374"/>
        <v>14</v>
      </c>
      <c r="C407" s="263" t="str">
        <f t="shared" si="375"/>
        <v/>
      </c>
      <c r="D407" s="263" t="str">
        <f t="shared" si="376"/>
        <v/>
      </c>
      <c r="E407" s="263" t="str">
        <f t="shared" si="377"/>
        <v/>
      </c>
      <c r="F407" s="263" t="str">
        <f t="shared" si="378"/>
        <v/>
      </c>
      <c r="H407" s="272" t="str">
        <f>IF($N306=FALSE,"",ROUND(Pressure_1_R3!N17*$C$287,M$393+1))</f>
        <v/>
      </c>
      <c r="I407" s="272" t="str">
        <f>IF($N306=FALSE,"",ROUND(Pressure_1_R3!O17*$C$287,M$393+1))</f>
        <v/>
      </c>
      <c r="J407" s="272" t="str">
        <f t="shared" si="379"/>
        <v/>
      </c>
      <c r="K407" s="273" t="str">
        <f t="shared" si="380"/>
        <v/>
      </c>
      <c r="M407" s="258" t="str">
        <f t="shared" ca="1" si="381"/>
        <v/>
      </c>
      <c r="N407" s="258" t="str">
        <f t="shared" ca="1" si="382"/>
        <v/>
      </c>
      <c r="O407" s="258" t="str">
        <f t="shared" ca="1" si="383"/>
        <v/>
      </c>
      <c r="P407" s="258" t="str">
        <f t="shared" ca="1" si="384"/>
        <v/>
      </c>
      <c r="Q407" s="258" t="str">
        <f t="shared" si="385"/>
        <v/>
      </c>
      <c r="R407" s="258" t="str">
        <f t="shared" si="385"/>
        <v/>
      </c>
      <c r="T407" s="264" t="s">
        <v>704</v>
      </c>
      <c r="U407" s="265" t="e">
        <f>SLOPE(D359:D388,G359:G388)</f>
        <v>#DIV/0!</v>
      </c>
    </row>
    <row r="408" spans="2:24" ht="15" customHeight="1">
      <c r="B408" s="243">
        <f t="shared" ref="B408:B423" si="386">B373</f>
        <v>15</v>
      </c>
      <c r="C408" s="263" t="str">
        <f t="shared" ref="C408:C423" si="387">IF($N307=FALSE,"",TEXT(ROUND(D373,$M$393),N408))</f>
        <v/>
      </c>
      <c r="D408" s="263" t="str">
        <f t="shared" ref="D408:D423" si="388">IF($N307=FALSE,"",TEXT(G373,O408))</f>
        <v/>
      </c>
      <c r="E408" s="263" t="str">
        <f t="shared" ref="E408:E423" si="389">IF($N307=FALSE,"",TEXT(ROUND(H373,$M$393),P408))</f>
        <v/>
      </c>
      <c r="F408" s="263" t="str">
        <f t="shared" ref="F408:F423" si="390">IF($N307=FALSE,"",TEXT(IF(M$3=TRUE,ROUND(V373,$M$393),ROUNDUP(V373,$M$393)),Q408))</f>
        <v/>
      </c>
      <c r="H408" s="272" t="str">
        <f>IF($N307=FALSE,"",ROUND(Pressure_1_R3!N18*$C$287,M$393+1))</f>
        <v/>
      </c>
      <c r="I408" s="272" t="str">
        <f>IF($N307=FALSE,"",ROUND(Pressure_1_R3!O18*$C$287,M$393+1))</f>
        <v/>
      </c>
      <c r="J408" s="272" t="str">
        <f t="shared" ref="J408:J423" si="391">IF($N307=FALSE,"","± "&amp;TEXT((I408-H408)/2,R408))</f>
        <v/>
      </c>
      <c r="K408" s="273" t="str">
        <f t="shared" ref="K408:K423" si="392">IF($N307=FALSE,"",IF(AND(H408&lt;=G373,G373&lt;=I408),"PASS","FAIL"))</f>
        <v/>
      </c>
      <c r="M408" s="258" t="str">
        <f t="shared" ref="M408:M423" ca="1" si="393">IF($N307=FALSE,"",OFFSET(V$392,COUNTIF(T$393:T$403,"&lt;="&amp;T373),0)+N$3)</f>
        <v/>
      </c>
      <c r="N408" s="258" t="str">
        <f t="shared" ref="N408:N423" ca="1" si="394">IF($N307=FALSE,"",SUBSTITUTE(OFFSET($X$392,COUNTIF($W$393:$W$402,"&lt;="&amp;ABS(C373)),0),0,"")&amp;N$393)</f>
        <v/>
      </c>
      <c r="O408" s="258" t="str">
        <f t="shared" ref="O408:P408" ca="1" si="395">IF($N307=FALSE,"",SUBSTITUTE(OFFSET($X$392,COUNTIF($W$393:$W$402,"&lt;="&amp;ABS(G373)),0),0,"")&amp;O$393)</f>
        <v/>
      </c>
      <c r="P408" s="258" t="str">
        <f t="shared" ca="1" si="395"/>
        <v/>
      </c>
      <c r="Q408" s="258" t="str">
        <f t="shared" ref="Q408:R408" si="396">IF($N307=FALSE,"",Q$393)</f>
        <v/>
      </c>
      <c r="R408" s="258" t="str">
        <f t="shared" si="396"/>
        <v/>
      </c>
      <c r="S408" s="242"/>
      <c r="T408" s="264" t="s">
        <v>705</v>
      </c>
      <c r="U408" s="265" t="e">
        <f>INTERCEPT(D359:D388,G359:G388)</f>
        <v>#DIV/0!</v>
      </c>
    </row>
    <row r="409" spans="2:24" ht="15" customHeight="1">
      <c r="B409" s="243">
        <f t="shared" si="386"/>
        <v>16</v>
      </c>
      <c r="C409" s="263" t="str">
        <f t="shared" si="387"/>
        <v/>
      </c>
      <c r="D409" s="263" t="str">
        <f t="shared" si="388"/>
        <v/>
      </c>
      <c r="E409" s="263" t="str">
        <f t="shared" si="389"/>
        <v/>
      </c>
      <c r="F409" s="263" t="str">
        <f t="shared" si="390"/>
        <v/>
      </c>
      <c r="H409" s="272" t="str">
        <f>IF($N308=FALSE,"",ROUND(Pressure_1_R3!N19*$C$287,M$393+1))</f>
        <v/>
      </c>
      <c r="I409" s="272" t="str">
        <f>IF($N308=FALSE,"",ROUND(Pressure_1_R3!O19*$C$287,M$393+1))</f>
        <v/>
      </c>
      <c r="J409" s="272" t="str">
        <f t="shared" si="391"/>
        <v/>
      </c>
      <c r="K409" s="273" t="str">
        <f t="shared" si="392"/>
        <v/>
      </c>
      <c r="M409" s="258" t="str">
        <f t="shared" ca="1" si="393"/>
        <v/>
      </c>
      <c r="N409" s="258" t="str">
        <f t="shared" ca="1" si="394"/>
        <v/>
      </c>
      <c r="O409" s="258" t="str">
        <f t="shared" ref="O409:P409" ca="1" si="397">IF($N308=FALSE,"",SUBSTITUTE(OFFSET($X$392,COUNTIF($W$393:$W$402,"&lt;="&amp;ABS(G374)),0),0,"")&amp;O$393)</f>
        <v/>
      </c>
      <c r="P409" s="258" t="str">
        <f t="shared" ca="1" si="397"/>
        <v/>
      </c>
      <c r="Q409" s="258" t="str">
        <f t="shared" ref="Q409:R409" si="398">IF($N308=FALSE,"",Q$393)</f>
        <v/>
      </c>
      <c r="R409" s="258" t="str">
        <f t="shared" si="398"/>
        <v/>
      </c>
      <c r="S409" s="242"/>
      <c r="T409" s="464"/>
      <c r="U409" s="465"/>
    </row>
    <row r="410" spans="2:24" ht="15" customHeight="1">
      <c r="B410" s="243">
        <f t="shared" si="386"/>
        <v>17</v>
      </c>
      <c r="C410" s="263" t="str">
        <f t="shared" si="387"/>
        <v/>
      </c>
      <c r="D410" s="263" t="str">
        <f t="shared" si="388"/>
        <v/>
      </c>
      <c r="E410" s="263" t="str">
        <f t="shared" si="389"/>
        <v/>
      </c>
      <c r="F410" s="263" t="str">
        <f t="shared" si="390"/>
        <v/>
      </c>
      <c r="H410" s="272" t="str">
        <f>IF($N309=FALSE,"",ROUND(Pressure_1_R3!N20*$C$287,M$393+1))</f>
        <v/>
      </c>
      <c r="I410" s="272" t="str">
        <f>IF($N309=FALSE,"",ROUND(Pressure_1_R3!O20*$C$287,M$393+1))</f>
        <v/>
      </c>
      <c r="J410" s="272" t="str">
        <f t="shared" si="391"/>
        <v/>
      </c>
      <c r="K410" s="273" t="str">
        <f t="shared" si="392"/>
        <v/>
      </c>
      <c r="M410" s="258" t="str">
        <f t="shared" ca="1" si="393"/>
        <v/>
      </c>
      <c r="N410" s="258" t="str">
        <f t="shared" ca="1" si="394"/>
        <v/>
      </c>
      <c r="O410" s="258" t="str">
        <f t="shared" ref="O410:P410" ca="1" si="399">IF($N309=FALSE,"",SUBSTITUTE(OFFSET($X$392,COUNTIF($W$393:$W$402,"&lt;="&amp;ABS(G375)),0),0,"")&amp;O$393)</f>
        <v/>
      </c>
      <c r="P410" s="258" t="str">
        <f t="shared" ca="1" si="399"/>
        <v/>
      </c>
      <c r="Q410" s="258" t="str">
        <f t="shared" ref="Q410:R410" si="400">IF($N309=FALSE,"",Q$393)</f>
        <v/>
      </c>
      <c r="R410" s="258" t="str">
        <f t="shared" si="400"/>
        <v/>
      </c>
      <c r="S410" s="242"/>
      <c r="T410" s="464"/>
      <c r="U410" s="465"/>
    </row>
    <row r="411" spans="2:24" ht="15" customHeight="1">
      <c r="B411" s="243">
        <f t="shared" si="386"/>
        <v>18</v>
      </c>
      <c r="C411" s="263" t="str">
        <f t="shared" si="387"/>
        <v/>
      </c>
      <c r="D411" s="263" t="str">
        <f t="shared" si="388"/>
        <v/>
      </c>
      <c r="E411" s="263" t="str">
        <f t="shared" si="389"/>
        <v/>
      </c>
      <c r="F411" s="263" t="str">
        <f t="shared" si="390"/>
        <v/>
      </c>
      <c r="H411" s="272" t="str">
        <f>IF($N310=FALSE,"",ROUND(Pressure_1_R3!N21*$C$287,M$393+1))</f>
        <v/>
      </c>
      <c r="I411" s="272" t="str">
        <f>IF($N310=FALSE,"",ROUND(Pressure_1_R3!O21*$C$287,M$393+1))</f>
        <v/>
      </c>
      <c r="J411" s="272" t="str">
        <f t="shared" si="391"/>
        <v/>
      </c>
      <c r="K411" s="273" t="str">
        <f t="shared" si="392"/>
        <v/>
      </c>
      <c r="M411" s="258" t="str">
        <f t="shared" ca="1" si="393"/>
        <v/>
      </c>
      <c r="N411" s="258" t="str">
        <f t="shared" ca="1" si="394"/>
        <v/>
      </c>
      <c r="O411" s="258" t="str">
        <f t="shared" ref="O411:P411" ca="1" si="401">IF($N310=FALSE,"",SUBSTITUTE(OFFSET($X$392,COUNTIF($W$393:$W$402,"&lt;="&amp;ABS(G376)),0),0,"")&amp;O$393)</f>
        <v/>
      </c>
      <c r="P411" s="258" t="str">
        <f t="shared" ca="1" si="401"/>
        <v/>
      </c>
      <c r="Q411" s="258" t="str">
        <f t="shared" ref="Q411:R411" si="402">IF($N310=FALSE,"",Q$393)</f>
        <v/>
      </c>
      <c r="R411" s="258" t="str">
        <f t="shared" si="402"/>
        <v/>
      </c>
      <c r="S411" s="242"/>
      <c r="T411" s="464"/>
      <c r="U411" s="465"/>
    </row>
    <row r="412" spans="2:24" ht="15" customHeight="1">
      <c r="B412" s="243">
        <f t="shared" si="386"/>
        <v>19</v>
      </c>
      <c r="C412" s="263" t="str">
        <f t="shared" si="387"/>
        <v/>
      </c>
      <c r="D412" s="263" t="str">
        <f t="shared" si="388"/>
        <v/>
      </c>
      <c r="E412" s="263" t="str">
        <f t="shared" si="389"/>
        <v/>
      </c>
      <c r="F412" s="263" t="str">
        <f t="shared" si="390"/>
        <v/>
      </c>
      <c r="H412" s="272" t="str">
        <f>IF($N311=FALSE,"",ROUND(Pressure_1_R3!N22*$C$287,M$393+1))</f>
        <v/>
      </c>
      <c r="I412" s="272" t="str">
        <f>IF($N311=FALSE,"",ROUND(Pressure_1_R3!O22*$C$287,M$393+1))</f>
        <v/>
      </c>
      <c r="J412" s="272" t="str">
        <f t="shared" si="391"/>
        <v/>
      </c>
      <c r="K412" s="273" t="str">
        <f t="shared" si="392"/>
        <v/>
      </c>
      <c r="M412" s="258" t="str">
        <f t="shared" ca="1" si="393"/>
        <v/>
      </c>
      <c r="N412" s="258" t="str">
        <f t="shared" ca="1" si="394"/>
        <v/>
      </c>
      <c r="O412" s="258" t="str">
        <f t="shared" ref="O412:P412" ca="1" si="403">IF($N311=FALSE,"",SUBSTITUTE(OFFSET($X$392,COUNTIF($W$393:$W$402,"&lt;="&amp;ABS(G377)),0),0,"")&amp;O$393)</f>
        <v/>
      </c>
      <c r="P412" s="258" t="str">
        <f t="shared" ca="1" si="403"/>
        <v/>
      </c>
      <c r="Q412" s="258" t="str">
        <f t="shared" ref="Q412:R412" si="404">IF($N311=FALSE,"",Q$393)</f>
        <v/>
      </c>
      <c r="R412" s="258" t="str">
        <f t="shared" si="404"/>
        <v/>
      </c>
      <c r="S412" s="242"/>
      <c r="T412" s="464"/>
      <c r="U412" s="465"/>
    </row>
    <row r="413" spans="2:24" ht="15" customHeight="1">
      <c r="B413" s="243">
        <f t="shared" si="386"/>
        <v>20</v>
      </c>
      <c r="C413" s="263" t="str">
        <f t="shared" si="387"/>
        <v/>
      </c>
      <c r="D413" s="263" t="str">
        <f t="shared" si="388"/>
        <v/>
      </c>
      <c r="E413" s="263" t="str">
        <f t="shared" si="389"/>
        <v/>
      </c>
      <c r="F413" s="263" t="str">
        <f t="shared" si="390"/>
        <v/>
      </c>
      <c r="H413" s="272" t="str">
        <f>IF($N312=FALSE,"",ROUND(Pressure_1_R3!N23*$C$287,M$393+1))</f>
        <v/>
      </c>
      <c r="I413" s="272" t="str">
        <f>IF($N312=FALSE,"",ROUND(Pressure_1_R3!O23*$C$287,M$393+1))</f>
        <v/>
      </c>
      <c r="J413" s="272" t="str">
        <f t="shared" si="391"/>
        <v/>
      </c>
      <c r="K413" s="273" t="str">
        <f t="shared" si="392"/>
        <v/>
      </c>
      <c r="M413" s="258" t="str">
        <f t="shared" ca="1" si="393"/>
        <v/>
      </c>
      <c r="N413" s="258" t="str">
        <f t="shared" ca="1" si="394"/>
        <v/>
      </c>
      <c r="O413" s="258" t="str">
        <f t="shared" ref="O413:P413" ca="1" si="405">IF($N312=FALSE,"",SUBSTITUTE(OFFSET($X$392,COUNTIF($W$393:$W$402,"&lt;="&amp;ABS(G378)),0),0,"")&amp;O$393)</f>
        <v/>
      </c>
      <c r="P413" s="258" t="str">
        <f t="shared" ca="1" si="405"/>
        <v/>
      </c>
      <c r="Q413" s="258" t="str">
        <f t="shared" ref="Q413:R413" si="406">IF($N312=FALSE,"",Q$393)</f>
        <v/>
      </c>
      <c r="R413" s="258" t="str">
        <f t="shared" si="406"/>
        <v/>
      </c>
      <c r="S413" s="242"/>
      <c r="T413" s="464"/>
      <c r="U413" s="465"/>
    </row>
    <row r="414" spans="2:24" ht="15" customHeight="1">
      <c r="B414" s="243">
        <f t="shared" si="386"/>
        <v>21</v>
      </c>
      <c r="C414" s="263" t="str">
        <f t="shared" si="387"/>
        <v/>
      </c>
      <c r="D414" s="263" t="str">
        <f t="shared" si="388"/>
        <v/>
      </c>
      <c r="E414" s="263" t="str">
        <f t="shared" si="389"/>
        <v/>
      </c>
      <c r="F414" s="263" t="str">
        <f t="shared" si="390"/>
        <v/>
      </c>
      <c r="H414" s="272" t="str">
        <f>IF($N313=FALSE,"",ROUND(Pressure_1_R3!N24*$C$287,M$393+1))</f>
        <v/>
      </c>
      <c r="I414" s="272" t="str">
        <f>IF($N313=FALSE,"",ROUND(Pressure_1_R3!O24*$C$287,M$393+1))</f>
        <v/>
      </c>
      <c r="J414" s="272" t="str">
        <f t="shared" si="391"/>
        <v/>
      </c>
      <c r="K414" s="273" t="str">
        <f t="shared" si="392"/>
        <v/>
      </c>
      <c r="M414" s="258" t="str">
        <f t="shared" ca="1" si="393"/>
        <v/>
      </c>
      <c r="N414" s="258" t="str">
        <f t="shared" ca="1" si="394"/>
        <v/>
      </c>
      <c r="O414" s="258" t="str">
        <f t="shared" ref="O414:P414" ca="1" si="407">IF($N313=FALSE,"",SUBSTITUTE(OFFSET($X$392,COUNTIF($W$393:$W$402,"&lt;="&amp;ABS(G379)),0),0,"")&amp;O$393)</f>
        <v/>
      </c>
      <c r="P414" s="258" t="str">
        <f t="shared" ca="1" si="407"/>
        <v/>
      </c>
      <c r="Q414" s="258" t="str">
        <f t="shared" ref="Q414:R414" si="408">IF($N313=FALSE,"",Q$393)</f>
        <v/>
      </c>
      <c r="R414" s="258" t="str">
        <f t="shared" si="408"/>
        <v/>
      </c>
      <c r="S414" s="242"/>
      <c r="T414" s="464"/>
      <c r="U414" s="465"/>
    </row>
    <row r="415" spans="2:24" ht="15" customHeight="1">
      <c r="B415" s="243">
        <f t="shared" si="386"/>
        <v>22</v>
      </c>
      <c r="C415" s="263" t="str">
        <f t="shared" si="387"/>
        <v/>
      </c>
      <c r="D415" s="263" t="str">
        <f t="shared" si="388"/>
        <v/>
      </c>
      <c r="E415" s="263" t="str">
        <f t="shared" si="389"/>
        <v/>
      </c>
      <c r="F415" s="263" t="str">
        <f t="shared" si="390"/>
        <v/>
      </c>
      <c r="H415" s="272" t="str">
        <f>IF($N314=FALSE,"",ROUND(Pressure_1_R3!N25*$C$287,M$393+1))</f>
        <v/>
      </c>
      <c r="I415" s="272" t="str">
        <f>IF($N314=FALSE,"",ROUND(Pressure_1_R3!O25*$C$287,M$393+1))</f>
        <v/>
      </c>
      <c r="J415" s="272" t="str">
        <f t="shared" si="391"/>
        <v/>
      </c>
      <c r="K415" s="273" t="str">
        <f t="shared" si="392"/>
        <v/>
      </c>
      <c r="M415" s="258" t="str">
        <f t="shared" ca="1" si="393"/>
        <v/>
      </c>
      <c r="N415" s="258" t="str">
        <f t="shared" ca="1" si="394"/>
        <v/>
      </c>
      <c r="O415" s="258" t="str">
        <f t="shared" ref="O415:P415" ca="1" si="409">IF($N314=FALSE,"",SUBSTITUTE(OFFSET($X$392,COUNTIF($W$393:$W$402,"&lt;="&amp;ABS(G380)),0),0,"")&amp;O$393)</f>
        <v/>
      </c>
      <c r="P415" s="258" t="str">
        <f t="shared" ca="1" si="409"/>
        <v/>
      </c>
      <c r="Q415" s="258" t="str">
        <f t="shared" ref="Q415:R415" si="410">IF($N314=FALSE,"",Q$393)</f>
        <v/>
      </c>
      <c r="R415" s="258" t="str">
        <f t="shared" si="410"/>
        <v/>
      </c>
      <c r="S415" s="242"/>
      <c r="T415" s="464"/>
      <c r="U415" s="465"/>
    </row>
    <row r="416" spans="2:24" ht="15" customHeight="1">
      <c r="B416" s="243">
        <f t="shared" si="386"/>
        <v>23</v>
      </c>
      <c r="C416" s="263" t="str">
        <f t="shared" si="387"/>
        <v/>
      </c>
      <c r="D416" s="263" t="str">
        <f t="shared" si="388"/>
        <v/>
      </c>
      <c r="E416" s="263" t="str">
        <f t="shared" si="389"/>
        <v/>
      </c>
      <c r="F416" s="263" t="str">
        <f t="shared" si="390"/>
        <v/>
      </c>
      <c r="H416" s="272" t="str">
        <f>IF($N315=FALSE,"",ROUND(Pressure_1_R3!N26*$C$287,M$393+1))</f>
        <v/>
      </c>
      <c r="I416" s="272" t="str">
        <f>IF($N315=FALSE,"",ROUND(Pressure_1_R3!O26*$C$287,M$393+1))</f>
        <v/>
      </c>
      <c r="J416" s="272" t="str">
        <f t="shared" si="391"/>
        <v/>
      </c>
      <c r="K416" s="273" t="str">
        <f t="shared" si="392"/>
        <v/>
      </c>
      <c r="M416" s="258" t="str">
        <f t="shared" ca="1" si="393"/>
        <v/>
      </c>
      <c r="N416" s="258" t="str">
        <f t="shared" ca="1" si="394"/>
        <v/>
      </c>
      <c r="O416" s="258" t="str">
        <f t="shared" ref="O416:P416" ca="1" si="411">IF($N315=FALSE,"",SUBSTITUTE(OFFSET($X$392,COUNTIF($W$393:$W$402,"&lt;="&amp;ABS(G381)),0),0,"")&amp;O$393)</f>
        <v/>
      </c>
      <c r="P416" s="258" t="str">
        <f t="shared" ca="1" si="411"/>
        <v/>
      </c>
      <c r="Q416" s="258" t="str">
        <f t="shared" ref="Q416:R416" si="412">IF($N315=FALSE,"",Q$393)</f>
        <v/>
      </c>
      <c r="R416" s="258" t="str">
        <f t="shared" si="412"/>
        <v/>
      </c>
      <c r="S416" s="242"/>
      <c r="T416" s="464"/>
      <c r="U416" s="465"/>
    </row>
    <row r="417" spans="1:34" ht="15" customHeight="1">
      <c r="B417" s="243">
        <f t="shared" si="386"/>
        <v>24</v>
      </c>
      <c r="C417" s="263" t="str">
        <f t="shared" si="387"/>
        <v/>
      </c>
      <c r="D417" s="263" t="str">
        <f t="shared" si="388"/>
        <v/>
      </c>
      <c r="E417" s="263" t="str">
        <f t="shared" si="389"/>
        <v/>
      </c>
      <c r="F417" s="263" t="str">
        <f t="shared" si="390"/>
        <v/>
      </c>
      <c r="H417" s="272" t="str">
        <f>IF($N316=FALSE,"",ROUND(Pressure_1_R3!N27*$C$287,M$393+1))</f>
        <v/>
      </c>
      <c r="I417" s="272" t="str">
        <f>IF($N316=FALSE,"",ROUND(Pressure_1_R3!O27*$C$287,M$393+1))</f>
        <v/>
      </c>
      <c r="J417" s="272" t="str">
        <f t="shared" si="391"/>
        <v/>
      </c>
      <c r="K417" s="273" t="str">
        <f t="shared" si="392"/>
        <v/>
      </c>
      <c r="M417" s="258" t="str">
        <f t="shared" ca="1" si="393"/>
        <v/>
      </c>
      <c r="N417" s="258" t="str">
        <f t="shared" ca="1" si="394"/>
        <v/>
      </c>
      <c r="O417" s="258" t="str">
        <f t="shared" ref="O417:P417" ca="1" si="413">IF($N316=FALSE,"",SUBSTITUTE(OFFSET($X$392,COUNTIF($W$393:$W$402,"&lt;="&amp;ABS(G382)),0),0,"")&amp;O$393)</f>
        <v/>
      </c>
      <c r="P417" s="258" t="str">
        <f t="shared" ca="1" si="413"/>
        <v/>
      </c>
      <c r="Q417" s="258" t="str">
        <f t="shared" ref="Q417:R417" si="414">IF($N316=FALSE,"",Q$393)</f>
        <v/>
      </c>
      <c r="R417" s="258" t="str">
        <f t="shared" si="414"/>
        <v/>
      </c>
      <c r="S417" s="242"/>
      <c r="T417" s="464"/>
      <c r="U417" s="465"/>
    </row>
    <row r="418" spans="1:34" ht="15" customHeight="1">
      <c r="B418" s="243">
        <f t="shared" si="386"/>
        <v>25</v>
      </c>
      <c r="C418" s="263" t="str">
        <f t="shared" si="387"/>
        <v/>
      </c>
      <c r="D418" s="263" t="str">
        <f t="shared" si="388"/>
        <v/>
      </c>
      <c r="E418" s="263" t="str">
        <f t="shared" si="389"/>
        <v/>
      </c>
      <c r="F418" s="263" t="str">
        <f t="shared" si="390"/>
        <v/>
      </c>
      <c r="H418" s="272" t="str">
        <f>IF($N317=FALSE,"",ROUND(Pressure_1_R3!N28*$C$287,M$393+1))</f>
        <v/>
      </c>
      <c r="I418" s="272" t="str">
        <f>IF($N317=FALSE,"",ROUND(Pressure_1_R3!O28*$C$287,M$393+1))</f>
        <v/>
      </c>
      <c r="J418" s="272" t="str">
        <f t="shared" si="391"/>
        <v/>
      </c>
      <c r="K418" s="273" t="str">
        <f t="shared" si="392"/>
        <v/>
      </c>
      <c r="M418" s="258" t="str">
        <f t="shared" ca="1" si="393"/>
        <v/>
      </c>
      <c r="N418" s="258" t="str">
        <f t="shared" ca="1" si="394"/>
        <v/>
      </c>
      <c r="O418" s="258" t="str">
        <f t="shared" ref="O418:P418" ca="1" si="415">IF($N317=FALSE,"",SUBSTITUTE(OFFSET($X$392,COUNTIF($W$393:$W$402,"&lt;="&amp;ABS(G383)),0),0,"")&amp;O$393)</f>
        <v/>
      </c>
      <c r="P418" s="258" t="str">
        <f t="shared" ca="1" si="415"/>
        <v/>
      </c>
      <c r="Q418" s="258" t="str">
        <f t="shared" ref="Q418:R418" si="416">IF($N317=FALSE,"",Q$393)</f>
        <v/>
      </c>
      <c r="R418" s="258" t="str">
        <f t="shared" si="416"/>
        <v/>
      </c>
      <c r="S418" s="242"/>
      <c r="T418" s="464"/>
      <c r="U418" s="465"/>
    </row>
    <row r="419" spans="1:34" ht="15" customHeight="1">
      <c r="B419" s="243">
        <f t="shared" si="386"/>
        <v>26</v>
      </c>
      <c r="C419" s="263" t="str">
        <f t="shared" si="387"/>
        <v/>
      </c>
      <c r="D419" s="263" t="str">
        <f t="shared" si="388"/>
        <v/>
      </c>
      <c r="E419" s="263" t="str">
        <f t="shared" si="389"/>
        <v/>
      </c>
      <c r="F419" s="263" t="str">
        <f t="shared" si="390"/>
        <v/>
      </c>
      <c r="H419" s="272" t="str">
        <f>IF($N318=FALSE,"",ROUND(Pressure_1_R3!N29*$C$287,M$393+1))</f>
        <v/>
      </c>
      <c r="I419" s="272" t="str">
        <f>IF($N318=FALSE,"",ROUND(Pressure_1_R3!O29*$C$287,M$393+1))</f>
        <v/>
      </c>
      <c r="J419" s="272" t="str">
        <f t="shared" si="391"/>
        <v/>
      </c>
      <c r="K419" s="273" t="str">
        <f t="shared" si="392"/>
        <v/>
      </c>
      <c r="M419" s="258" t="str">
        <f t="shared" ca="1" si="393"/>
        <v/>
      </c>
      <c r="N419" s="258" t="str">
        <f t="shared" ca="1" si="394"/>
        <v/>
      </c>
      <c r="O419" s="258" t="str">
        <f t="shared" ref="O419:P419" ca="1" si="417">IF($N318=FALSE,"",SUBSTITUTE(OFFSET($X$392,COUNTIF($W$393:$W$402,"&lt;="&amp;ABS(G384)),0),0,"")&amp;O$393)</f>
        <v/>
      </c>
      <c r="P419" s="258" t="str">
        <f t="shared" ca="1" si="417"/>
        <v/>
      </c>
      <c r="Q419" s="258" t="str">
        <f t="shared" ref="Q419:R419" si="418">IF($N318=FALSE,"",Q$393)</f>
        <v/>
      </c>
      <c r="R419" s="258" t="str">
        <f t="shared" si="418"/>
        <v/>
      </c>
      <c r="S419" s="242"/>
      <c r="T419" s="464"/>
      <c r="U419" s="465"/>
    </row>
    <row r="420" spans="1:34" ht="15" customHeight="1">
      <c r="B420" s="243">
        <f t="shared" si="386"/>
        <v>27</v>
      </c>
      <c r="C420" s="263" t="str">
        <f t="shared" si="387"/>
        <v/>
      </c>
      <c r="D420" s="263" t="str">
        <f t="shared" si="388"/>
        <v/>
      </c>
      <c r="E420" s="263" t="str">
        <f t="shared" si="389"/>
        <v/>
      </c>
      <c r="F420" s="263" t="str">
        <f t="shared" si="390"/>
        <v/>
      </c>
      <c r="H420" s="272" t="str">
        <f>IF($N319=FALSE,"",ROUND(Pressure_1_R3!N30*$C$287,M$393+1))</f>
        <v/>
      </c>
      <c r="I420" s="272" t="str">
        <f>IF($N319=FALSE,"",ROUND(Pressure_1_R3!O30*$C$287,M$393+1))</f>
        <v/>
      </c>
      <c r="J420" s="272" t="str">
        <f t="shared" si="391"/>
        <v/>
      </c>
      <c r="K420" s="273" t="str">
        <f t="shared" si="392"/>
        <v/>
      </c>
      <c r="M420" s="258" t="str">
        <f t="shared" ca="1" si="393"/>
        <v/>
      </c>
      <c r="N420" s="258" t="str">
        <f t="shared" ca="1" si="394"/>
        <v/>
      </c>
      <c r="O420" s="258" t="str">
        <f t="shared" ref="O420:P420" ca="1" si="419">IF($N319=FALSE,"",SUBSTITUTE(OFFSET($X$392,COUNTIF($W$393:$W$402,"&lt;="&amp;ABS(G385)),0),0,"")&amp;O$393)</f>
        <v/>
      </c>
      <c r="P420" s="258" t="str">
        <f t="shared" ca="1" si="419"/>
        <v/>
      </c>
      <c r="Q420" s="258" t="str">
        <f t="shared" ref="Q420:R420" si="420">IF($N319=FALSE,"",Q$393)</f>
        <v/>
      </c>
      <c r="R420" s="258" t="str">
        <f t="shared" si="420"/>
        <v/>
      </c>
      <c r="S420" s="242"/>
      <c r="T420" s="464"/>
      <c r="U420" s="465"/>
    </row>
    <row r="421" spans="1:34" ht="15" customHeight="1">
      <c r="B421" s="243">
        <f t="shared" si="386"/>
        <v>28</v>
      </c>
      <c r="C421" s="263" t="str">
        <f t="shared" si="387"/>
        <v/>
      </c>
      <c r="D421" s="263" t="str">
        <f t="shared" si="388"/>
        <v/>
      </c>
      <c r="E421" s="263" t="str">
        <f t="shared" si="389"/>
        <v/>
      </c>
      <c r="F421" s="263" t="str">
        <f t="shared" si="390"/>
        <v/>
      </c>
      <c r="H421" s="272" t="str">
        <f>IF($N320=FALSE,"",ROUND(Pressure_1_R3!N31*$C$287,M$393+1))</f>
        <v/>
      </c>
      <c r="I421" s="272" t="str">
        <f>IF($N320=FALSE,"",ROUND(Pressure_1_R3!O31*$C$287,M$393+1))</f>
        <v/>
      </c>
      <c r="J421" s="272" t="str">
        <f t="shared" si="391"/>
        <v/>
      </c>
      <c r="K421" s="273" t="str">
        <f t="shared" si="392"/>
        <v/>
      </c>
      <c r="M421" s="258" t="str">
        <f t="shared" ca="1" si="393"/>
        <v/>
      </c>
      <c r="N421" s="258" t="str">
        <f t="shared" ca="1" si="394"/>
        <v/>
      </c>
      <c r="O421" s="258" t="str">
        <f t="shared" ref="O421:P421" ca="1" si="421">IF($N320=FALSE,"",SUBSTITUTE(OFFSET($X$392,COUNTIF($W$393:$W$402,"&lt;="&amp;ABS(G386)),0),0,"")&amp;O$393)</f>
        <v/>
      </c>
      <c r="P421" s="258" t="str">
        <f t="shared" ca="1" si="421"/>
        <v/>
      </c>
      <c r="Q421" s="258" t="str">
        <f t="shared" ref="Q421:R421" si="422">IF($N320=FALSE,"",Q$393)</f>
        <v/>
      </c>
      <c r="R421" s="258" t="str">
        <f t="shared" si="422"/>
        <v/>
      </c>
      <c r="S421" s="242"/>
      <c r="T421" s="464"/>
      <c r="U421" s="465"/>
    </row>
    <row r="422" spans="1:34" ht="15" customHeight="1">
      <c r="B422" s="243">
        <f t="shared" si="386"/>
        <v>29</v>
      </c>
      <c r="C422" s="263" t="str">
        <f t="shared" si="387"/>
        <v/>
      </c>
      <c r="D422" s="263" t="str">
        <f t="shared" si="388"/>
        <v/>
      </c>
      <c r="E422" s="263" t="str">
        <f t="shared" si="389"/>
        <v/>
      </c>
      <c r="F422" s="263" t="str">
        <f t="shared" si="390"/>
        <v/>
      </c>
      <c r="H422" s="272" t="str">
        <f>IF($N321=FALSE,"",ROUND(Pressure_1_R3!N32*$C$287,M$393+1))</f>
        <v/>
      </c>
      <c r="I422" s="272" t="str">
        <f>IF($N321=FALSE,"",ROUND(Pressure_1_R3!O32*$C$287,M$393+1))</f>
        <v/>
      </c>
      <c r="J422" s="272" t="str">
        <f t="shared" si="391"/>
        <v/>
      </c>
      <c r="K422" s="273" t="str">
        <f t="shared" si="392"/>
        <v/>
      </c>
      <c r="M422" s="258" t="str">
        <f t="shared" ca="1" si="393"/>
        <v/>
      </c>
      <c r="N422" s="258" t="str">
        <f t="shared" ca="1" si="394"/>
        <v/>
      </c>
      <c r="O422" s="258" t="str">
        <f t="shared" ref="O422:P422" ca="1" si="423">IF($N321=FALSE,"",SUBSTITUTE(OFFSET($X$392,COUNTIF($W$393:$W$402,"&lt;="&amp;ABS(G387)),0),0,"")&amp;O$393)</f>
        <v/>
      </c>
      <c r="P422" s="258" t="str">
        <f t="shared" ca="1" si="423"/>
        <v/>
      </c>
      <c r="Q422" s="258" t="str">
        <f t="shared" ref="Q422:R422" si="424">IF($N321=FALSE,"",Q$393)</f>
        <v/>
      </c>
      <c r="R422" s="258" t="str">
        <f t="shared" si="424"/>
        <v/>
      </c>
      <c r="S422" s="242"/>
      <c r="T422" s="464"/>
      <c r="U422" s="465"/>
    </row>
    <row r="423" spans="1:34" ht="15" customHeight="1">
      <c r="B423" s="243">
        <f t="shared" si="386"/>
        <v>30</v>
      </c>
      <c r="C423" s="263" t="str">
        <f t="shared" si="387"/>
        <v/>
      </c>
      <c r="D423" s="263" t="str">
        <f t="shared" si="388"/>
        <v/>
      </c>
      <c r="E423" s="263" t="str">
        <f t="shared" si="389"/>
        <v/>
      </c>
      <c r="F423" s="263" t="str">
        <f t="shared" si="390"/>
        <v/>
      </c>
      <c r="H423" s="272" t="str">
        <f>IF($N322=FALSE,"",ROUND(Pressure_1_R3!N33*$C$287,M$393+1))</f>
        <v/>
      </c>
      <c r="I423" s="272" t="str">
        <f>IF($N322=FALSE,"",ROUND(Pressure_1_R3!O33*$C$287,M$393+1))</f>
        <v/>
      </c>
      <c r="J423" s="272" t="str">
        <f t="shared" si="391"/>
        <v/>
      </c>
      <c r="K423" s="273" t="str">
        <f t="shared" si="392"/>
        <v/>
      </c>
      <c r="M423" s="258" t="str">
        <f t="shared" ca="1" si="393"/>
        <v/>
      </c>
      <c r="N423" s="258" t="str">
        <f t="shared" ca="1" si="394"/>
        <v/>
      </c>
      <c r="O423" s="258" t="str">
        <f t="shared" ref="O423:P423" ca="1" si="425">IF($N322=FALSE,"",SUBSTITUTE(OFFSET($X$392,COUNTIF($W$393:$W$402,"&lt;="&amp;ABS(G388)),0),0,"")&amp;O$393)</f>
        <v/>
      </c>
      <c r="P423" s="258" t="str">
        <f t="shared" ca="1" si="425"/>
        <v/>
      </c>
      <c r="Q423" s="258" t="str">
        <f t="shared" ref="Q423:R423" si="426">IF($N322=FALSE,"",Q$393)</f>
        <v/>
      </c>
      <c r="R423" s="258" t="str">
        <f t="shared" si="426"/>
        <v/>
      </c>
      <c r="S423" s="242"/>
      <c r="T423" s="464"/>
      <c r="U423" s="465"/>
    </row>
    <row r="424" spans="1:34" ht="15" customHeight="1">
      <c r="B424" s="242"/>
      <c r="C424" s="242"/>
      <c r="D424" s="242"/>
      <c r="E424" s="242"/>
      <c r="T424" s="242"/>
    </row>
    <row r="425" spans="1:34" ht="15" customHeight="1">
      <c r="B425" s="242"/>
      <c r="C425" s="242"/>
      <c r="D425" s="242"/>
      <c r="E425" s="242"/>
      <c r="F425" s="259"/>
      <c r="T425" s="242"/>
    </row>
    <row r="426" spans="1:34" ht="15" customHeight="1">
      <c r="B426" s="242"/>
      <c r="C426" s="242"/>
      <c r="D426" s="242"/>
      <c r="E426" s="242"/>
      <c r="H426" s="259"/>
      <c r="I426" s="259"/>
      <c r="J426" s="259"/>
      <c r="K426" s="259"/>
      <c r="L426" s="259"/>
      <c r="M426" s="259"/>
      <c r="N426" s="259"/>
    </row>
    <row r="427" spans="1:34" ht="15" customHeight="1">
      <c r="A427" s="239" t="s">
        <v>706</v>
      </c>
      <c r="B427" s="240"/>
      <c r="C427" s="240"/>
      <c r="D427" s="240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</row>
    <row r="428" spans="1:34" ht="15" customHeight="1">
      <c r="B428" s="311" t="s">
        <v>707</v>
      </c>
      <c r="C428" s="315" t="s">
        <v>371</v>
      </c>
      <c r="D428" s="383" t="s">
        <v>945</v>
      </c>
      <c r="E428" s="315" t="s">
        <v>684</v>
      </c>
      <c r="F428" s="381" t="s">
        <v>941</v>
      </c>
      <c r="G428" s="344">
        <f>E434</f>
        <v>0</v>
      </c>
      <c r="H428" s="344" t="s">
        <v>983</v>
      </c>
      <c r="I428" s="315" t="s">
        <v>708</v>
      </c>
      <c r="J428" s="315" t="s">
        <v>709</v>
      </c>
      <c r="K428" s="241"/>
      <c r="L428" s="241"/>
      <c r="M428" s="241"/>
      <c r="N428" s="241"/>
      <c r="O428" s="241"/>
      <c r="P428" s="241"/>
      <c r="Q428" s="241"/>
      <c r="R428" s="241"/>
      <c r="S428" s="242"/>
      <c r="T428" s="242"/>
    </row>
    <row r="429" spans="1:34" ht="15" customHeight="1">
      <c r="B429" s="243">
        <f>COUNTIF(B435:B494,TRUE)/2</f>
        <v>0</v>
      </c>
      <c r="C429" s="248" t="e">
        <f ca="1">OFFSET(Z432,MATCH(F434,Z433:Z457,0),MATCH(E434,AA432:AH432,0))</f>
        <v>#N/A</v>
      </c>
      <c r="D429" s="248">
        <f>Pressure_1_R4!K4</f>
        <v>0</v>
      </c>
      <c r="E429" s="248">
        <f>Pressure_1_R4!L4</f>
        <v>0</v>
      </c>
      <c r="F429" s="248">
        <f>Pressure_1_R4!M$4</f>
        <v>0</v>
      </c>
      <c r="G429" s="345" t="e">
        <f ca="1">E429*C429</f>
        <v>#N/A</v>
      </c>
      <c r="H429" s="345" t="str">
        <f ca="1">OFFSET(V534,COUNTIF(T535:T545,"&lt;="&amp;G429),0)</f>
        <v>자리수</v>
      </c>
      <c r="I429" s="248" t="e">
        <f ca="1">OFFSET(U534,MATCH(H429,V535:V545,0),0)</f>
        <v>#N/A</v>
      </c>
      <c r="J429" s="248">
        <f>Pressure_1_R4!J$4</f>
        <v>0</v>
      </c>
      <c r="K429" s="241"/>
      <c r="L429" s="241"/>
      <c r="M429" s="241"/>
      <c r="N429" s="241"/>
      <c r="O429" s="241"/>
      <c r="P429" s="241"/>
      <c r="Q429" s="241"/>
      <c r="R429" s="241"/>
      <c r="S429" s="242"/>
      <c r="T429" s="242"/>
    </row>
    <row r="430" spans="1:34" ht="15" customHeight="1">
      <c r="B430" s="240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2"/>
      <c r="S430" s="242"/>
      <c r="T430" s="242"/>
    </row>
    <row r="431" spans="1:34" s="247" customFormat="1" ht="15" customHeight="1">
      <c r="B431" s="246" t="s">
        <v>610</v>
      </c>
      <c r="C431" s="244"/>
      <c r="D431" s="244"/>
      <c r="E431" s="245"/>
      <c r="F431" s="244"/>
      <c r="G431" s="240"/>
      <c r="H431" s="244"/>
      <c r="I431" s="244"/>
      <c r="J431" s="244"/>
      <c r="K431" s="244"/>
      <c r="L431" s="244"/>
      <c r="M431" s="244"/>
      <c r="N431" s="246" t="s">
        <v>710</v>
      </c>
    </row>
    <row r="432" spans="1:34" s="241" customFormat="1" ht="15" customHeight="1">
      <c r="B432" s="773" t="s">
        <v>612</v>
      </c>
      <c r="C432" s="773" t="s">
        <v>613</v>
      </c>
      <c r="D432" s="782" t="s">
        <v>677</v>
      </c>
      <c r="E432" s="784" t="s">
        <v>379</v>
      </c>
      <c r="F432" s="773" t="s">
        <v>738</v>
      </c>
      <c r="G432" s="773"/>
      <c r="H432" s="773"/>
      <c r="I432" s="773" t="s">
        <v>711</v>
      </c>
      <c r="J432" s="774" t="s">
        <v>740</v>
      </c>
      <c r="K432" s="775"/>
      <c r="L432" s="776"/>
      <c r="M432" s="244"/>
      <c r="N432" s="773" t="s">
        <v>666</v>
      </c>
      <c r="O432" s="773" t="s">
        <v>615</v>
      </c>
      <c r="P432" s="773" t="s">
        <v>613</v>
      </c>
      <c r="Q432" s="774" t="s">
        <v>742</v>
      </c>
      <c r="R432" s="775"/>
      <c r="S432" s="775"/>
      <c r="T432" s="776"/>
      <c r="U432" s="774" t="s">
        <v>744</v>
      </c>
      <c r="V432" s="775"/>
      <c r="W432" s="775"/>
      <c r="X432" s="776"/>
      <c r="Z432" s="344" t="s">
        <v>847</v>
      </c>
      <c r="AA432" s="343" t="s">
        <v>887</v>
      </c>
      <c r="AB432" s="343" t="s">
        <v>904</v>
      </c>
      <c r="AC432" s="343" t="s">
        <v>882</v>
      </c>
      <c r="AD432" s="343" t="s">
        <v>883</v>
      </c>
      <c r="AE432" s="343" t="s">
        <v>884</v>
      </c>
      <c r="AF432" s="343" t="s">
        <v>885</v>
      </c>
      <c r="AG432" s="343" t="s">
        <v>886</v>
      </c>
      <c r="AH432" s="343" t="s">
        <v>900</v>
      </c>
    </row>
    <row r="433" spans="2:34" s="241" customFormat="1" ht="15" customHeight="1">
      <c r="B433" s="773"/>
      <c r="C433" s="773"/>
      <c r="D433" s="783"/>
      <c r="E433" s="784"/>
      <c r="F433" s="317" t="s">
        <v>617</v>
      </c>
      <c r="G433" s="317" t="s">
        <v>618</v>
      </c>
      <c r="H433" s="317" t="s">
        <v>0</v>
      </c>
      <c r="I433" s="773"/>
      <c r="J433" s="318" t="s">
        <v>617</v>
      </c>
      <c r="K433" s="318" t="s">
        <v>618</v>
      </c>
      <c r="L433" s="318" t="s">
        <v>621</v>
      </c>
      <c r="M433" s="244"/>
      <c r="N433" s="773"/>
      <c r="O433" s="773"/>
      <c r="P433" s="773"/>
      <c r="Q433" s="318" t="s">
        <v>617</v>
      </c>
      <c r="R433" s="318" t="s">
        <v>618</v>
      </c>
      <c r="S433" s="318" t="s">
        <v>621</v>
      </c>
      <c r="T433" s="318" t="s">
        <v>673</v>
      </c>
      <c r="U433" s="318" t="s">
        <v>674</v>
      </c>
      <c r="V433" s="318" t="s">
        <v>618</v>
      </c>
      <c r="W433" s="318" t="s">
        <v>554</v>
      </c>
      <c r="X433" s="318" t="s">
        <v>712</v>
      </c>
      <c r="Z433" s="343" t="s">
        <v>182</v>
      </c>
      <c r="AA433" s="345">
        <f t="shared" ref="AA433:AA447" si="427">AC433*1000</f>
        <v>1</v>
      </c>
      <c r="AB433" s="345">
        <f>AC433*10</f>
        <v>0.01</v>
      </c>
      <c r="AC433" s="345">
        <f t="shared" ref="AC433:AC447" si="428">AD433*1000</f>
        <v>1E-3</v>
      </c>
      <c r="AD433" s="345">
        <v>9.9999999999999995E-7</v>
      </c>
      <c r="AE433" s="345">
        <f t="shared" ref="AE433:AE447" si="429">AG433*1000</f>
        <v>1</v>
      </c>
      <c r="AF433" s="345">
        <f>AG433*10</f>
        <v>0.01</v>
      </c>
      <c r="AG433" s="345">
        <f t="shared" ref="AG433:AG447" si="430">AH433*1000</f>
        <v>1E-3</v>
      </c>
      <c r="AH433" s="345">
        <v>9.9999999999999995E-7</v>
      </c>
    </row>
    <row r="434" spans="2:34" s="241" customFormat="1" ht="15" customHeight="1">
      <c r="B434" s="773"/>
      <c r="C434" s="773"/>
      <c r="D434" s="318">
        <f>E434</f>
        <v>0</v>
      </c>
      <c r="E434" s="318">
        <f>표준압력!I301</f>
        <v>0</v>
      </c>
      <c r="F434" s="318">
        <f>F429</f>
        <v>0</v>
      </c>
      <c r="G434" s="318">
        <f>F434</f>
        <v>0</v>
      </c>
      <c r="H434" s="318">
        <f>G434</f>
        <v>0</v>
      </c>
      <c r="I434" s="773"/>
      <c r="J434" s="317">
        <f>$E434</f>
        <v>0</v>
      </c>
      <c r="K434" s="317">
        <f>$E434</f>
        <v>0</v>
      </c>
      <c r="L434" s="317">
        <f>$E434</f>
        <v>0</v>
      </c>
      <c r="M434" s="244"/>
      <c r="N434" s="773"/>
      <c r="O434" s="773"/>
      <c r="P434" s="773"/>
      <c r="Q434" s="317">
        <f>J434</f>
        <v>0</v>
      </c>
      <c r="R434" s="317">
        <f>K434</f>
        <v>0</v>
      </c>
      <c r="S434" s="317">
        <f>L434</f>
        <v>0</v>
      </c>
      <c r="T434" s="317">
        <f>S434</f>
        <v>0</v>
      </c>
      <c r="U434" s="317">
        <f>Q434</f>
        <v>0</v>
      </c>
      <c r="V434" s="317">
        <f>R434</f>
        <v>0</v>
      </c>
      <c r="W434" s="317">
        <f>S434</f>
        <v>0</v>
      </c>
      <c r="X434" s="317">
        <f>T434</f>
        <v>0</v>
      </c>
      <c r="Z434" s="343" t="s">
        <v>904</v>
      </c>
      <c r="AA434" s="345">
        <f t="shared" si="427"/>
        <v>100</v>
      </c>
      <c r="AB434" s="345">
        <f t="shared" ref="AB434:AB455" si="431">AC434*10</f>
        <v>1</v>
      </c>
      <c r="AC434" s="345">
        <f t="shared" si="428"/>
        <v>0.1</v>
      </c>
      <c r="AD434" s="345">
        <v>1E-4</v>
      </c>
      <c r="AE434" s="345">
        <f t="shared" si="429"/>
        <v>100</v>
      </c>
      <c r="AF434" s="345">
        <f t="shared" ref="AF434:AF455" si="432">AG434*10</f>
        <v>1</v>
      </c>
      <c r="AG434" s="345">
        <f t="shared" si="430"/>
        <v>0.1</v>
      </c>
      <c r="AH434" s="345">
        <v>1E-4</v>
      </c>
    </row>
    <row r="435" spans="2:34" s="241" customFormat="1" ht="15" customHeight="1">
      <c r="B435" s="249" t="b">
        <f>IF(Pressure_1_R4!A4="",FALSE,TRUE)</f>
        <v>0</v>
      </c>
      <c r="C435" s="250">
        <v>1</v>
      </c>
      <c r="D435" s="251" t="str">
        <f>IF($B435=FALSE,"",표준압력!G301)</f>
        <v/>
      </c>
      <c r="E435" s="251" t="str">
        <f>IF($B435=FALSE,"",표준압력!H301)</f>
        <v/>
      </c>
      <c r="F435" s="251" t="str">
        <f>IF($B435=FALSE,"",Pressure_1_R4!Q4)</f>
        <v/>
      </c>
      <c r="G435" s="252" t="str">
        <f>IF($B435=FALSE,"",Pressure_1_R4!R4)</f>
        <v/>
      </c>
      <c r="H435" s="252" t="str">
        <f>IF($B435=FALSE,"",Pressure_1_R4!S4)</f>
        <v/>
      </c>
      <c r="I435" s="258" t="b">
        <f t="shared" ref="I435:I494" si="433">TYPE(G435)=1</f>
        <v>0</v>
      </c>
      <c r="J435" s="253" t="str">
        <f t="shared" ref="J435:J494" si="434">IF($B435=FALSE,"",F435*$C$429)</f>
        <v/>
      </c>
      <c r="K435" s="254" t="str">
        <f t="shared" ref="K435:K494" si="435">IF($B435=FALSE,"",IF(G435="ⅹ",J435,G435*$C$429))</f>
        <v/>
      </c>
      <c r="L435" s="254" t="str">
        <f t="shared" ref="L435:L494" si="436">IF($B435=FALSE,"",IF(H435="ⅹ",K435,H435*$C$429))</f>
        <v/>
      </c>
      <c r="M435" s="244"/>
      <c r="N435" s="255" t="b">
        <f t="shared" ref="N435:N494" si="437">IF($P435&gt;$B$429,FALSE,TRUE)</f>
        <v>0</v>
      </c>
      <c r="O435" s="410" t="s">
        <v>558</v>
      </c>
      <c r="P435" s="414">
        <v>1</v>
      </c>
      <c r="Q435" s="412" t="str">
        <f t="shared" ref="Q435:S449" si="438">IF($N435=FALSE,"",J435)</f>
        <v/>
      </c>
      <c r="R435" s="255" t="str">
        <f t="shared" si="438"/>
        <v/>
      </c>
      <c r="S435" s="255" t="str">
        <f t="shared" si="438"/>
        <v/>
      </c>
      <c r="T435" s="416" t="str">
        <f t="shared" ref="T435:T494" si="439">IF($N435=FALSE,"",AVERAGE(Q435:S435))</f>
        <v/>
      </c>
      <c r="U435" s="412" t="str">
        <f>IF($N435=FALSE,"",Q435-Q$435)</f>
        <v/>
      </c>
      <c r="V435" s="412" t="str">
        <f t="shared" ref="V435:V449" si="440">IF($N435=FALSE,"",R435-R$435)</f>
        <v/>
      </c>
      <c r="W435" s="412" t="str">
        <f t="shared" ref="W435:W449" si="441">IF($N435=FALSE,"",S435-S$435)</f>
        <v/>
      </c>
      <c r="X435" s="417" t="str">
        <f t="shared" ref="X435:X494" si="442">IF($N435=FALSE,"",MAX(U435:W435)-MIN(U435:W435))</f>
        <v/>
      </c>
      <c r="Z435" s="343" t="s">
        <v>888</v>
      </c>
      <c r="AA435" s="345">
        <f t="shared" si="427"/>
        <v>1000</v>
      </c>
      <c r="AB435" s="345">
        <f t="shared" si="431"/>
        <v>10</v>
      </c>
      <c r="AC435" s="345">
        <f t="shared" si="428"/>
        <v>1</v>
      </c>
      <c r="AD435" s="345">
        <v>1E-3</v>
      </c>
      <c r="AE435" s="345">
        <f t="shared" si="429"/>
        <v>1000</v>
      </c>
      <c r="AF435" s="345">
        <f t="shared" si="432"/>
        <v>10</v>
      </c>
      <c r="AG435" s="345">
        <f t="shared" si="430"/>
        <v>1</v>
      </c>
      <c r="AH435" s="345">
        <v>1E-3</v>
      </c>
    </row>
    <row r="436" spans="2:34" s="241" customFormat="1" ht="15" customHeight="1">
      <c r="B436" s="249" t="b">
        <f>IF(Pressure_1_R4!A5="",FALSE,TRUE)</f>
        <v>0</v>
      </c>
      <c r="C436" s="250">
        <v>2</v>
      </c>
      <c r="D436" s="251" t="str">
        <f>IF($B436=FALSE,"",표준압력!G302)</f>
        <v/>
      </c>
      <c r="E436" s="251" t="str">
        <f>IF($B436=FALSE,"",표준압력!H302)</f>
        <v/>
      </c>
      <c r="F436" s="251" t="str">
        <f>IF($B436=FALSE,"",Pressure_1_R4!Q5)</f>
        <v/>
      </c>
      <c r="G436" s="252" t="str">
        <f>IF($B436=FALSE,"",Pressure_1_R4!R5)</f>
        <v/>
      </c>
      <c r="H436" s="252" t="str">
        <f>IF($B436=FALSE,"",Pressure_1_R4!S5)</f>
        <v/>
      </c>
      <c r="I436" s="258" t="b">
        <f t="shared" si="433"/>
        <v>0</v>
      </c>
      <c r="J436" s="253" t="str">
        <f t="shared" si="434"/>
        <v/>
      </c>
      <c r="K436" s="254" t="str">
        <f t="shared" si="435"/>
        <v/>
      </c>
      <c r="L436" s="254" t="str">
        <f t="shared" si="436"/>
        <v/>
      </c>
      <c r="M436" s="244"/>
      <c r="N436" s="255" t="b">
        <f t="shared" si="437"/>
        <v>0</v>
      </c>
      <c r="O436" s="410" t="s">
        <v>558</v>
      </c>
      <c r="P436" s="414">
        <v>2</v>
      </c>
      <c r="Q436" s="412" t="str">
        <f t="shared" si="438"/>
        <v/>
      </c>
      <c r="R436" s="255" t="str">
        <f t="shared" si="438"/>
        <v/>
      </c>
      <c r="S436" s="255" t="str">
        <f t="shared" si="438"/>
        <v/>
      </c>
      <c r="T436" s="416" t="str">
        <f t="shared" si="439"/>
        <v/>
      </c>
      <c r="U436" s="412" t="str">
        <f t="shared" ref="U436:U449" si="443">IF($N436=FALSE,"",Q436-Q$435)</f>
        <v/>
      </c>
      <c r="V436" s="412" t="str">
        <f t="shared" si="440"/>
        <v/>
      </c>
      <c r="W436" s="412" t="str">
        <f t="shared" si="441"/>
        <v/>
      </c>
      <c r="X436" s="417" t="str">
        <f t="shared" si="442"/>
        <v/>
      </c>
      <c r="Z436" s="343" t="s">
        <v>842</v>
      </c>
      <c r="AA436" s="345">
        <f t="shared" si="427"/>
        <v>1000000</v>
      </c>
      <c r="AB436" s="345">
        <f t="shared" si="431"/>
        <v>10000</v>
      </c>
      <c r="AC436" s="345">
        <f t="shared" si="428"/>
        <v>1000</v>
      </c>
      <c r="AD436" s="345">
        <v>1</v>
      </c>
      <c r="AE436" s="345">
        <f t="shared" si="429"/>
        <v>1000000</v>
      </c>
      <c r="AF436" s="345">
        <f t="shared" si="432"/>
        <v>10000</v>
      </c>
      <c r="AG436" s="345">
        <f t="shared" si="430"/>
        <v>1000</v>
      </c>
      <c r="AH436" s="345">
        <v>1</v>
      </c>
    </row>
    <row r="437" spans="2:34" s="241" customFormat="1" ht="15" customHeight="1">
      <c r="B437" s="249" t="b">
        <f>IF(Pressure_1_R4!A6="",FALSE,TRUE)</f>
        <v>0</v>
      </c>
      <c r="C437" s="250">
        <v>3</v>
      </c>
      <c r="D437" s="251" t="str">
        <f>IF($B437=FALSE,"",표준압력!G303)</f>
        <v/>
      </c>
      <c r="E437" s="251" t="str">
        <f>IF($B437=FALSE,"",표준압력!H303)</f>
        <v/>
      </c>
      <c r="F437" s="251" t="str">
        <f>IF($B437=FALSE,"",Pressure_1_R4!Q6)</f>
        <v/>
      </c>
      <c r="G437" s="252" t="str">
        <f>IF($B437=FALSE,"",Pressure_1_R4!R6)</f>
        <v/>
      </c>
      <c r="H437" s="252" t="str">
        <f>IF($B437=FALSE,"",Pressure_1_R4!S6)</f>
        <v/>
      </c>
      <c r="I437" s="258" t="b">
        <f t="shared" si="433"/>
        <v>0</v>
      </c>
      <c r="J437" s="253" t="str">
        <f t="shared" si="434"/>
        <v/>
      </c>
      <c r="K437" s="254" t="str">
        <f t="shared" si="435"/>
        <v/>
      </c>
      <c r="L437" s="254" t="str">
        <f t="shared" si="436"/>
        <v/>
      </c>
      <c r="M437" s="244"/>
      <c r="N437" s="255" t="b">
        <f t="shared" si="437"/>
        <v>0</v>
      </c>
      <c r="O437" s="410" t="s">
        <v>558</v>
      </c>
      <c r="P437" s="414">
        <v>3</v>
      </c>
      <c r="Q437" s="412" t="str">
        <f t="shared" si="438"/>
        <v/>
      </c>
      <c r="R437" s="255" t="str">
        <f t="shared" si="438"/>
        <v/>
      </c>
      <c r="S437" s="255" t="str">
        <f t="shared" si="438"/>
        <v/>
      </c>
      <c r="T437" s="416" t="str">
        <f t="shared" si="439"/>
        <v/>
      </c>
      <c r="U437" s="412" t="str">
        <f t="shared" si="443"/>
        <v/>
      </c>
      <c r="V437" s="412" t="str">
        <f t="shared" si="440"/>
        <v/>
      </c>
      <c r="W437" s="412" t="str">
        <f t="shared" si="441"/>
        <v/>
      </c>
      <c r="X437" s="417" t="str">
        <f t="shared" si="442"/>
        <v/>
      </c>
      <c r="Z437" s="343" t="s">
        <v>905</v>
      </c>
      <c r="AA437" s="345">
        <f t="shared" si="427"/>
        <v>100</v>
      </c>
      <c r="AB437" s="345">
        <f t="shared" si="431"/>
        <v>1</v>
      </c>
      <c r="AC437" s="345">
        <f t="shared" si="428"/>
        <v>0.1</v>
      </c>
      <c r="AD437" s="345">
        <v>1E-4</v>
      </c>
      <c r="AE437" s="345">
        <f t="shared" si="429"/>
        <v>100</v>
      </c>
      <c r="AF437" s="345">
        <f t="shared" si="432"/>
        <v>1</v>
      </c>
      <c r="AG437" s="345">
        <f t="shared" si="430"/>
        <v>0.1</v>
      </c>
      <c r="AH437" s="345">
        <v>1E-4</v>
      </c>
    </row>
    <row r="438" spans="2:34" s="241" customFormat="1" ht="15" customHeight="1">
      <c r="B438" s="249" t="b">
        <f>IF(Pressure_1_R4!A7="",FALSE,TRUE)</f>
        <v>0</v>
      </c>
      <c r="C438" s="250">
        <v>4</v>
      </c>
      <c r="D438" s="251" t="str">
        <f>IF($B438=FALSE,"",표준압력!G304)</f>
        <v/>
      </c>
      <c r="E438" s="251" t="str">
        <f>IF($B438=FALSE,"",표준압력!H304)</f>
        <v/>
      </c>
      <c r="F438" s="251" t="str">
        <f>IF($B438=FALSE,"",Pressure_1_R4!Q7)</f>
        <v/>
      </c>
      <c r="G438" s="252" t="str">
        <f>IF($B438=FALSE,"",Pressure_1_R4!R7)</f>
        <v/>
      </c>
      <c r="H438" s="252" t="str">
        <f>IF($B438=FALSE,"",Pressure_1_R4!S7)</f>
        <v/>
      </c>
      <c r="I438" s="258" t="b">
        <f t="shared" si="433"/>
        <v>0</v>
      </c>
      <c r="J438" s="253" t="str">
        <f t="shared" si="434"/>
        <v/>
      </c>
      <c r="K438" s="254" t="str">
        <f t="shared" si="435"/>
        <v/>
      </c>
      <c r="L438" s="254" t="str">
        <f t="shared" si="436"/>
        <v/>
      </c>
      <c r="M438" s="244"/>
      <c r="N438" s="255" t="b">
        <f t="shared" si="437"/>
        <v>0</v>
      </c>
      <c r="O438" s="410" t="s">
        <v>558</v>
      </c>
      <c r="P438" s="414">
        <v>4</v>
      </c>
      <c r="Q438" s="412" t="str">
        <f t="shared" si="438"/>
        <v/>
      </c>
      <c r="R438" s="255" t="str">
        <f t="shared" si="438"/>
        <v/>
      </c>
      <c r="S438" s="255" t="str">
        <f t="shared" si="438"/>
        <v/>
      </c>
      <c r="T438" s="416" t="str">
        <f t="shared" si="439"/>
        <v/>
      </c>
      <c r="U438" s="412" t="str">
        <f t="shared" si="443"/>
        <v/>
      </c>
      <c r="V438" s="412" t="str">
        <f t="shared" si="440"/>
        <v/>
      </c>
      <c r="W438" s="412" t="str">
        <f t="shared" si="441"/>
        <v/>
      </c>
      <c r="X438" s="417" t="str">
        <f t="shared" si="442"/>
        <v/>
      </c>
      <c r="Z438" s="343" t="s">
        <v>852</v>
      </c>
      <c r="AA438" s="345">
        <f t="shared" si="427"/>
        <v>100000</v>
      </c>
      <c r="AB438" s="345">
        <f t="shared" si="431"/>
        <v>1000</v>
      </c>
      <c r="AC438" s="345">
        <f t="shared" si="428"/>
        <v>100</v>
      </c>
      <c r="AD438" s="345">
        <v>0.1</v>
      </c>
      <c r="AE438" s="345">
        <f t="shared" si="429"/>
        <v>100000</v>
      </c>
      <c r="AF438" s="345">
        <f t="shared" si="432"/>
        <v>1000</v>
      </c>
      <c r="AG438" s="345">
        <f t="shared" si="430"/>
        <v>100</v>
      </c>
      <c r="AH438" s="345">
        <v>0.1</v>
      </c>
    </row>
    <row r="439" spans="2:34" s="241" customFormat="1" ht="15" customHeight="1">
      <c r="B439" s="249" t="b">
        <f>IF(Pressure_1_R4!A8="",FALSE,TRUE)</f>
        <v>0</v>
      </c>
      <c r="C439" s="250">
        <v>5</v>
      </c>
      <c r="D439" s="251" t="str">
        <f>IF($B439=FALSE,"",표준압력!G305)</f>
        <v/>
      </c>
      <c r="E439" s="251" t="str">
        <f>IF($B439=FALSE,"",표준압력!H305)</f>
        <v/>
      </c>
      <c r="F439" s="251" t="str">
        <f>IF($B439=FALSE,"",Pressure_1_R4!Q8)</f>
        <v/>
      </c>
      <c r="G439" s="252" t="str">
        <f>IF($B439=FALSE,"",Pressure_1_R4!R8)</f>
        <v/>
      </c>
      <c r="H439" s="252" t="str">
        <f>IF($B439=FALSE,"",Pressure_1_R4!S8)</f>
        <v/>
      </c>
      <c r="I439" s="258" t="b">
        <f t="shared" si="433"/>
        <v>0</v>
      </c>
      <c r="J439" s="253" t="str">
        <f t="shared" si="434"/>
        <v/>
      </c>
      <c r="K439" s="254" t="str">
        <f t="shared" si="435"/>
        <v/>
      </c>
      <c r="L439" s="254" t="str">
        <f t="shared" si="436"/>
        <v/>
      </c>
      <c r="M439" s="244"/>
      <c r="N439" s="255" t="b">
        <f t="shared" si="437"/>
        <v>0</v>
      </c>
      <c r="O439" s="410" t="s">
        <v>558</v>
      </c>
      <c r="P439" s="414">
        <v>5</v>
      </c>
      <c r="Q439" s="412" t="str">
        <f t="shared" si="438"/>
        <v/>
      </c>
      <c r="R439" s="255" t="str">
        <f t="shared" si="438"/>
        <v/>
      </c>
      <c r="S439" s="255" t="str">
        <f t="shared" si="438"/>
        <v/>
      </c>
      <c r="T439" s="416" t="str">
        <f t="shared" si="439"/>
        <v/>
      </c>
      <c r="U439" s="412" t="str">
        <f t="shared" si="443"/>
        <v/>
      </c>
      <c r="V439" s="412" t="str">
        <f t="shared" si="440"/>
        <v/>
      </c>
      <c r="W439" s="412" t="str">
        <f t="shared" si="441"/>
        <v/>
      </c>
      <c r="X439" s="417" t="str">
        <f t="shared" si="442"/>
        <v/>
      </c>
      <c r="Z439" s="343" t="s">
        <v>906</v>
      </c>
      <c r="AA439" s="345">
        <f t="shared" si="427"/>
        <v>6894.7569999999996</v>
      </c>
      <c r="AB439" s="345">
        <f t="shared" si="431"/>
        <v>68.947569999999999</v>
      </c>
      <c r="AC439" s="345">
        <f t="shared" si="428"/>
        <v>6.8947569999999994</v>
      </c>
      <c r="AD439" s="345">
        <v>6.8947569999999996E-3</v>
      </c>
      <c r="AE439" s="345">
        <f t="shared" si="429"/>
        <v>6894.7569999999996</v>
      </c>
      <c r="AF439" s="345">
        <f t="shared" si="432"/>
        <v>68.947569999999999</v>
      </c>
      <c r="AG439" s="345">
        <f t="shared" si="430"/>
        <v>6.8947569999999994</v>
      </c>
      <c r="AH439" s="345">
        <v>6.8947569999999996E-3</v>
      </c>
    </row>
    <row r="440" spans="2:34" s="241" customFormat="1" ht="15" customHeight="1">
      <c r="B440" s="249" t="b">
        <f>IF(Pressure_1_R4!A9="",FALSE,TRUE)</f>
        <v>0</v>
      </c>
      <c r="C440" s="250">
        <v>6</v>
      </c>
      <c r="D440" s="251" t="str">
        <f>IF($B440=FALSE,"",표준압력!G306)</f>
        <v/>
      </c>
      <c r="E440" s="251" t="str">
        <f>IF($B440=FALSE,"",표준압력!H306)</f>
        <v/>
      </c>
      <c r="F440" s="251" t="str">
        <f>IF($B440=FALSE,"",Pressure_1_R4!Q9)</f>
        <v/>
      </c>
      <c r="G440" s="252" t="str">
        <f>IF($B440=FALSE,"",Pressure_1_R4!R9)</f>
        <v/>
      </c>
      <c r="H440" s="252" t="str">
        <f>IF($B440=FALSE,"",Pressure_1_R4!S9)</f>
        <v/>
      </c>
      <c r="I440" s="258" t="b">
        <f t="shared" si="433"/>
        <v>0</v>
      </c>
      <c r="J440" s="253" t="str">
        <f t="shared" si="434"/>
        <v/>
      </c>
      <c r="K440" s="254" t="str">
        <f t="shared" si="435"/>
        <v/>
      </c>
      <c r="L440" s="254" t="str">
        <f t="shared" si="436"/>
        <v/>
      </c>
      <c r="M440" s="244"/>
      <c r="N440" s="255" t="b">
        <f t="shared" si="437"/>
        <v>0</v>
      </c>
      <c r="O440" s="410" t="s">
        <v>558</v>
      </c>
      <c r="P440" s="414">
        <v>6</v>
      </c>
      <c r="Q440" s="412" t="str">
        <f t="shared" si="438"/>
        <v/>
      </c>
      <c r="R440" s="255" t="str">
        <f t="shared" si="438"/>
        <v/>
      </c>
      <c r="S440" s="255" t="str">
        <f t="shared" si="438"/>
        <v/>
      </c>
      <c r="T440" s="416" t="str">
        <f t="shared" si="439"/>
        <v/>
      </c>
      <c r="U440" s="412" t="str">
        <f t="shared" si="443"/>
        <v/>
      </c>
      <c r="V440" s="412" t="str">
        <f t="shared" si="440"/>
        <v/>
      </c>
      <c r="W440" s="412" t="str">
        <f t="shared" si="441"/>
        <v/>
      </c>
      <c r="X440" s="417" t="str">
        <f t="shared" si="442"/>
        <v/>
      </c>
      <c r="Z440" s="343" t="s">
        <v>907</v>
      </c>
      <c r="AA440" s="345">
        <f t="shared" si="427"/>
        <v>98066.5</v>
      </c>
      <c r="AB440" s="345">
        <f t="shared" si="431"/>
        <v>980.66500000000008</v>
      </c>
      <c r="AC440" s="345">
        <f t="shared" si="428"/>
        <v>98.066500000000005</v>
      </c>
      <c r="AD440" s="345">
        <v>9.8066500000000001E-2</v>
      </c>
      <c r="AE440" s="345">
        <f t="shared" si="429"/>
        <v>98066.5</v>
      </c>
      <c r="AF440" s="345">
        <f t="shared" si="432"/>
        <v>980.66500000000008</v>
      </c>
      <c r="AG440" s="345">
        <f t="shared" si="430"/>
        <v>98.066500000000005</v>
      </c>
      <c r="AH440" s="345">
        <v>9.8066500000000001E-2</v>
      </c>
    </row>
    <row r="441" spans="2:34" s="241" customFormat="1" ht="15" customHeight="1">
      <c r="B441" s="249" t="b">
        <f>IF(Pressure_1_R4!A10="",FALSE,TRUE)</f>
        <v>0</v>
      </c>
      <c r="C441" s="250">
        <v>7</v>
      </c>
      <c r="D441" s="251" t="str">
        <f>IF($B441=FALSE,"",표준압력!G307)</f>
        <v/>
      </c>
      <c r="E441" s="251" t="str">
        <f>IF($B441=FALSE,"",표준압력!H307)</f>
        <v/>
      </c>
      <c r="F441" s="251" t="str">
        <f>IF($B441=FALSE,"",Pressure_1_R4!Q10)</f>
        <v/>
      </c>
      <c r="G441" s="252" t="str">
        <f>IF($B441=FALSE,"",Pressure_1_R4!R10)</f>
        <v/>
      </c>
      <c r="H441" s="252" t="str">
        <f>IF($B441=FALSE,"",Pressure_1_R4!S10)</f>
        <v/>
      </c>
      <c r="I441" s="258" t="b">
        <f t="shared" si="433"/>
        <v>0</v>
      </c>
      <c r="J441" s="253" t="str">
        <f t="shared" si="434"/>
        <v/>
      </c>
      <c r="K441" s="254" t="str">
        <f t="shared" si="435"/>
        <v/>
      </c>
      <c r="L441" s="254" t="str">
        <f t="shared" si="436"/>
        <v/>
      </c>
      <c r="M441" s="244"/>
      <c r="N441" s="255" t="b">
        <f t="shared" si="437"/>
        <v>0</v>
      </c>
      <c r="O441" s="410" t="s">
        <v>558</v>
      </c>
      <c r="P441" s="414">
        <v>7</v>
      </c>
      <c r="Q441" s="412" t="str">
        <f t="shared" si="438"/>
        <v/>
      </c>
      <c r="R441" s="255" t="str">
        <f t="shared" si="438"/>
        <v/>
      </c>
      <c r="S441" s="255" t="str">
        <f t="shared" si="438"/>
        <v/>
      </c>
      <c r="T441" s="416" t="str">
        <f t="shared" si="439"/>
        <v/>
      </c>
      <c r="U441" s="412" t="str">
        <f t="shared" si="443"/>
        <v/>
      </c>
      <c r="V441" s="412" t="str">
        <f t="shared" si="440"/>
        <v/>
      </c>
      <c r="W441" s="412" t="str">
        <f t="shared" si="441"/>
        <v/>
      </c>
      <c r="X441" s="417" t="str">
        <f t="shared" si="442"/>
        <v/>
      </c>
      <c r="Z441" s="343" t="s">
        <v>144</v>
      </c>
      <c r="AA441" s="345">
        <f t="shared" si="427"/>
        <v>9.8066499999999994</v>
      </c>
      <c r="AB441" s="345">
        <f t="shared" si="431"/>
        <v>9.8066500000000001E-2</v>
      </c>
      <c r="AC441" s="345">
        <f t="shared" si="428"/>
        <v>9.8066500000000001E-3</v>
      </c>
      <c r="AD441" s="346">
        <v>9.8066500000000004E-6</v>
      </c>
      <c r="AE441" s="345">
        <f t="shared" si="429"/>
        <v>9.8066499999999994</v>
      </c>
      <c r="AF441" s="345">
        <f t="shared" si="432"/>
        <v>9.8066500000000001E-2</v>
      </c>
      <c r="AG441" s="345">
        <f t="shared" si="430"/>
        <v>9.8066500000000001E-3</v>
      </c>
      <c r="AH441" s="346">
        <v>9.8066500000000004E-6</v>
      </c>
    </row>
    <row r="442" spans="2:34" s="241" customFormat="1" ht="15" customHeight="1">
      <c r="B442" s="249" t="b">
        <f>IF(Pressure_1_R4!A11="",FALSE,TRUE)</f>
        <v>0</v>
      </c>
      <c r="C442" s="250">
        <v>8</v>
      </c>
      <c r="D442" s="251" t="str">
        <f>IF($B442=FALSE,"",표준압력!G308)</f>
        <v/>
      </c>
      <c r="E442" s="251" t="str">
        <f>IF($B442=FALSE,"",표준압력!H308)</f>
        <v/>
      </c>
      <c r="F442" s="251" t="str">
        <f>IF($B442=FALSE,"",Pressure_1_R4!Q11)</f>
        <v/>
      </c>
      <c r="G442" s="252" t="str">
        <f>IF($B442=FALSE,"",Pressure_1_R4!R11)</f>
        <v/>
      </c>
      <c r="H442" s="252" t="str">
        <f>IF($B442=FALSE,"",Pressure_1_R4!S11)</f>
        <v/>
      </c>
      <c r="I442" s="258" t="b">
        <f t="shared" si="433"/>
        <v>0</v>
      </c>
      <c r="J442" s="253" t="str">
        <f t="shared" si="434"/>
        <v/>
      </c>
      <c r="K442" s="254" t="str">
        <f t="shared" si="435"/>
        <v/>
      </c>
      <c r="L442" s="254" t="str">
        <f t="shared" si="436"/>
        <v/>
      </c>
      <c r="M442" s="244"/>
      <c r="N442" s="255" t="b">
        <f t="shared" si="437"/>
        <v>0</v>
      </c>
      <c r="O442" s="410" t="s">
        <v>558</v>
      </c>
      <c r="P442" s="414">
        <v>8</v>
      </c>
      <c r="Q442" s="412" t="str">
        <f t="shared" si="438"/>
        <v/>
      </c>
      <c r="R442" s="255" t="str">
        <f t="shared" si="438"/>
        <v/>
      </c>
      <c r="S442" s="255" t="str">
        <f t="shared" si="438"/>
        <v/>
      </c>
      <c r="T442" s="416" t="str">
        <f t="shared" si="439"/>
        <v/>
      </c>
      <c r="U442" s="412" t="str">
        <f t="shared" si="443"/>
        <v/>
      </c>
      <c r="V442" s="412" t="str">
        <f t="shared" si="440"/>
        <v/>
      </c>
      <c r="W442" s="412" t="str">
        <f t="shared" si="441"/>
        <v/>
      </c>
      <c r="X442" s="417" t="str">
        <f t="shared" si="442"/>
        <v/>
      </c>
      <c r="Z442" s="343" t="s">
        <v>893</v>
      </c>
      <c r="AA442" s="345">
        <f t="shared" si="427"/>
        <v>3386.3889999999997</v>
      </c>
      <c r="AB442" s="345">
        <f t="shared" si="431"/>
        <v>33.863889999999998</v>
      </c>
      <c r="AC442" s="345">
        <f t="shared" si="428"/>
        <v>3.3863889999999999</v>
      </c>
      <c r="AD442" s="345">
        <v>3.3863890000000001E-3</v>
      </c>
      <c r="AE442" s="345">
        <f t="shared" si="429"/>
        <v>3386.3889999999997</v>
      </c>
      <c r="AF442" s="345">
        <f t="shared" si="432"/>
        <v>33.863889999999998</v>
      </c>
      <c r="AG442" s="345">
        <f t="shared" si="430"/>
        <v>3.3863889999999999</v>
      </c>
      <c r="AH442" s="345">
        <v>3.3863890000000001E-3</v>
      </c>
    </row>
    <row r="443" spans="2:34" s="241" customFormat="1" ht="15" customHeight="1">
      <c r="B443" s="249" t="b">
        <f>IF(Pressure_1_R4!A12="",FALSE,TRUE)</f>
        <v>0</v>
      </c>
      <c r="C443" s="250">
        <v>9</v>
      </c>
      <c r="D443" s="251" t="str">
        <f>IF($B443=FALSE,"",표준압력!G309)</f>
        <v/>
      </c>
      <c r="E443" s="251" t="str">
        <f>IF($B443=FALSE,"",표준압력!H309)</f>
        <v/>
      </c>
      <c r="F443" s="251" t="str">
        <f>IF($B443=FALSE,"",Pressure_1_R4!Q12)</f>
        <v/>
      </c>
      <c r="G443" s="252" t="str">
        <f>IF($B443=FALSE,"",Pressure_1_R4!R12)</f>
        <v/>
      </c>
      <c r="H443" s="252" t="str">
        <f>IF($B443=FALSE,"",Pressure_1_R4!S12)</f>
        <v/>
      </c>
      <c r="I443" s="258" t="b">
        <f t="shared" si="433"/>
        <v>0</v>
      </c>
      <c r="J443" s="253" t="str">
        <f t="shared" si="434"/>
        <v/>
      </c>
      <c r="K443" s="254" t="str">
        <f t="shared" si="435"/>
        <v/>
      </c>
      <c r="L443" s="254" t="str">
        <f t="shared" si="436"/>
        <v/>
      </c>
      <c r="M443" s="244"/>
      <c r="N443" s="255" t="b">
        <f t="shared" si="437"/>
        <v>0</v>
      </c>
      <c r="O443" s="410" t="s">
        <v>558</v>
      </c>
      <c r="P443" s="414">
        <v>9</v>
      </c>
      <c r="Q443" s="412" t="str">
        <f t="shared" si="438"/>
        <v/>
      </c>
      <c r="R443" s="255" t="str">
        <f t="shared" si="438"/>
        <v/>
      </c>
      <c r="S443" s="255" t="str">
        <f t="shared" si="438"/>
        <v/>
      </c>
      <c r="T443" s="416" t="str">
        <f t="shared" si="439"/>
        <v/>
      </c>
      <c r="U443" s="412" t="str">
        <f t="shared" si="443"/>
        <v/>
      </c>
      <c r="V443" s="412" t="str">
        <f t="shared" si="440"/>
        <v/>
      </c>
      <c r="W443" s="412" t="str">
        <f t="shared" si="441"/>
        <v/>
      </c>
      <c r="X443" s="417" t="str">
        <f t="shared" si="442"/>
        <v/>
      </c>
      <c r="Z443" s="343" t="s">
        <v>894</v>
      </c>
      <c r="AA443" s="345">
        <f t="shared" si="427"/>
        <v>133.32240000000002</v>
      </c>
      <c r="AB443" s="345">
        <f t="shared" si="431"/>
        <v>1.333224</v>
      </c>
      <c r="AC443" s="345">
        <f t="shared" si="428"/>
        <v>0.13332240000000001</v>
      </c>
      <c r="AD443" s="345">
        <v>1.3332240000000001E-4</v>
      </c>
      <c r="AE443" s="345">
        <f t="shared" si="429"/>
        <v>133.32240000000002</v>
      </c>
      <c r="AF443" s="345">
        <f t="shared" si="432"/>
        <v>1.333224</v>
      </c>
      <c r="AG443" s="345">
        <f t="shared" si="430"/>
        <v>0.13332240000000001</v>
      </c>
      <c r="AH443" s="345">
        <v>1.3332240000000001E-4</v>
      </c>
    </row>
    <row r="444" spans="2:34" s="241" customFormat="1" ht="15" customHeight="1">
      <c r="B444" s="249" t="b">
        <f>IF(Pressure_1_R4!A13="",FALSE,TRUE)</f>
        <v>0</v>
      </c>
      <c r="C444" s="250">
        <v>10</v>
      </c>
      <c r="D444" s="251" t="str">
        <f>IF($B444=FALSE,"",표준압력!G310)</f>
        <v/>
      </c>
      <c r="E444" s="251" t="str">
        <f>IF($B444=FALSE,"",표준압력!H310)</f>
        <v/>
      </c>
      <c r="F444" s="251" t="str">
        <f>IF($B444=FALSE,"",Pressure_1_R4!Q13)</f>
        <v/>
      </c>
      <c r="G444" s="252" t="str">
        <f>IF($B444=FALSE,"",Pressure_1_R4!R13)</f>
        <v/>
      </c>
      <c r="H444" s="252" t="str">
        <f>IF($B444=FALSE,"",Pressure_1_R4!S13)</f>
        <v/>
      </c>
      <c r="I444" s="258" t="b">
        <f t="shared" si="433"/>
        <v>0</v>
      </c>
      <c r="J444" s="253" t="str">
        <f t="shared" si="434"/>
        <v/>
      </c>
      <c r="K444" s="254" t="str">
        <f t="shared" si="435"/>
        <v/>
      </c>
      <c r="L444" s="254" t="str">
        <f t="shared" si="436"/>
        <v/>
      </c>
      <c r="M444" s="244"/>
      <c r="N444" s="255" t="b">
        <f t="shared" si="437"/>
        <v>0</v>
      </c>
      <c r="O444" s="410" t="s">
        <v>558</v>
      </c>
      <c r="P444" s="414">
        <v>10</v>
      </c>
      <c r="Q444" s="412" t="str">
        <f t="shared" si="438"/>
        <v/>
      </c>
      <c r="R444" s="255" t="str">
        <f t="shared" si="438"/>
        <v/>
      </c>
      <c r="S444" s="255" t="str">
        <f t="shared" si="438"/>
        <v/>
      </c>
      <c r="T444" s="416" t="str">
        <f t="shared" si="439"/>
        <v/>
      </c>
      <c r="U444" s="412" t="str">
        <f t="shared" si="443"/>
        <v/>
      </c>
      <c r="V444" s="412" t="str">
        <f t="shared" si="440"/>
        <v/>
      </c>
      <c r="W444" s="412" t="str">
        <f t="shared" si="441"/>
        <v/>
      </c>
      <c r="X444" s="417" t="str">
        <f t="shared" si="442"/>
        <v/>
      </c>
      <c r="Z444" s="343" t="s">
        <v>908</v>
      </c>
      <c r="AA444" s="345">
        <f t="shared" si="427"/>
        <v>1333.2239999999999</v>
      </c>
      <c r="AB444" s="345">
        <f t="shared" si="431"/>
        <v>13.332239999999999</v>
      </c>
      <c r="AC444" s="345">
        <f t="shared" si="428"/>
        <v>1.333224</v>
      </c>
      <c r="AD444" s="345">
        <v>1.333224E-3</v>
      </c>
      <c r="AE444" s="345">
        <f t="shared" si="429"/>
        <v>1333.2239999999999</v>
      </c>
      <c r="AF444" s="345">
        <f t="shared" si="432"/>
        <v>13.332239999999999</v>
      </c>
      <c r="AG444" s="345">
        <f t="shared" si="430"/>
        <v>1.333224</v>
      </c>
      <c r="AH444" s="345">
        <v>1.333224E-3</v>
      </c>
    </row>
    <row r="445" spans="2:34" s="241" customFormat="1" ht="15" customHeight="1">
      <c r="B445" s="249" t="b">
        <f>IF(Pressure_1_R4!A14="",FALSE,TRUE)</f>
        <v>0</v>
      </c>
      <c r="C445" s="250">
        <v>11</v>
      </c>
      <c r="D445" s="251" t="str">
        <f>IF($B445=FALSE,"",표준압력!G311)</f>
        <v/>
      </c>
      <c r="E445" s="251" t="str">
        <f>IF($B445=FALSE,"",표준압력!H311)</f>
        <v/>
      </c>
      <c r="F445" s="251" t="str">
        <f>IF($B445=FALSE,"",Pressure_1_R4!Q14)</f>
        <v/>
      </c>
      <c r="G445" s="252" t="str">
        <f>IF($B445=FALSE,"",Pressure_1_R4!R14)</f>
        <v/>
      </c>
      <c r="H445" s="252" t="str">
        <f>IF($B445=FALSE,"",Pressure_1_R4!S14)</f>
        <v/>
      </c>
      <c r="I445" s="258" t="b">
        <f t="shared" si="433"/>
        <v>0</v>
      </c>
      <c r="J445" s="253" t="str">
        <f t="shared" si="434"/>
        <v/>
      </c>
      <c r="K445" s="254" t="str">
        <f t="shared" si="435"/>
        <v/>
      </c>
      <c r="L445" s="254" t="str">
        <f t="shared" si="436"/>
        <v/>
      </c>
      <c r="M445" s="244"/>
      <c r="N445" s="255" t="b">
        <f t="shared" si="437"/>
        <v>0</v>
      </c>
      <c r="O445" s="410" t="s">
        <v>558</v>
      </c>
      <c r="P445" s="414">
        <v>11</v>
      </c>
      <c r="Q445" s="412" t="str">
        <f t="shared" si="438"/>
        <v/>
      </c>
      <c r="R445" s="255" t="str">
        <f t="shared" si="438"/>
        <v/>
      </c>
      <c r="S445" s="255" t="str">
        <f t="shared" si="438"/>
        <v/>
      </c>
      <c r="T445" s="416" t="str">
        <f t="shared" si="439"/>
        <v/>
      </c>
      <c r="U445" s="412" t="str">
        <f t="shared" si="443"/>
        <v/>
      </c>
      <c r="V445" s="412" t="str">
        <f t="shared" si="440"/>
        <v/>
      </c>
      <c r="W445" s="412" t="str">
        <f t="shared" si="441"/>
        <v/>
      </c>
      <c r="X445" s="417" t="str">
        <f t="shared" si="442"/>
        <v/>
      </c>
      <c r="Z445" s="343" t="s">
        <v>896</v>
      </c>
      <c r="AA445" s="345">
        <f t="shared" si="427"/>
        <v>249.0889</v>
      </c>
      <c r="AB445" s="345">
        <f t="shared" si="431"/>
        <v>2.4908890000000001</v>
      </c>
      <c r="AC445" s="345">
        <f t="shared" si="428"/>
        <v>0.2490889</v>
      </c>
      <c r="AD445" s="345">
        <v>2.4908889999999999E-4</v>
      </c>
      <c r="AE445" s="345">
        <f t="shared" si="429"/>
        <v>249.0889</v>
      </c>
      <c r="AF445" s="345">
        <f t="shared" si="432"/>
        <v>2.4908890000000001</v>
      </c>
      <c r="AG445" s="345">
        <f t="shared" si="430"/>
        <v>0.2490889</v>
      </c>
      <c r="AH445" s="345">
        <v>2.4908889999999999E-4</v>
      </c>
    </row>
    <row r="446" spans="2:34" s="241" customFormat="1" ht="15" customHeight="1">
      <c r="B446" s="249" t="b">
        <f>IF(Pressure_1_R4!A15="",FALSE,TRUE)</f>
        <v>0</v>
      </c>
      <c r="C446" s="250">
        <v>12</v>
      </c>
      <c r="D446" s="251" t="str">
        <f>IF($B446=FALSE,"",표준압력!G312)</f>
        <v/>
      </c>
      <c r="E446" s="251" t="str">
        <f>IF($B446=FALSE,"",표준압력!H312)</f>
        <v/>
      </c>
      <c r="F446" s="251" t="str">
        <f>IF($B446=FALSE,"",Pressure_1_R4!Q15)</f>
        <v/>
      </c>
      <c r="G446" s="252" t="str">
        <f>IF($B446=FALSE,"",Pressure_1_R4!R15)</f>
        <v/>
      </c>
      <c r="H446" s="252" t="str">
        <f>IF($B446=FALSE,"",Pressure_1_R4!S15)</f>
        <v/>
      </c>
      <c r="I446" s="258" t="b">
        <f t="shared" si="433"/>
        <v>0</v>
      </c>
      <c r="J446" s="253" t="str">
        <f t="shared" si="434"/>
        <v/>
      </c>
      <c r="K446" s="254" t="str">
        <f t="shared" si="435"/>
        <v/>
      </c>
      <c r="L446" s="254" t="str">
        <f t="shared" si="436"/>
        <v/>
      </c>
      <c r="M446" s="244"/>
      <c r="N446" s="255" t="b">
        <f t="shared" si="437"/>
        <v>0</v>
      </c>
      <c r="O446" s="410" t="s">
        <v>558</v>
      </c>
      <c r="P446" s="414">
        <v>12</v>
      </c>
      <c r="Q446" s="412" t="str">
        <f t="shared" si="438"/>
        <v/>
      </c>
      <c r="R446" s="255" t="str">
        <f t="shared" si="438"/>
        <v/>
      </c>
      <c r="S446" s="255" t="str">
        <f t="shared" si="438"/>
        <v/>
      </c>
      <c r="T446" s="416" t="str">
        <f t="shared" si="439"/>
        <v/>
      </c>
      <c r="U446" s="412" t="str">
        <f t="shared" si="443"/>
        <v/>
      </c>
      <c r="V446" s="412" t="str">
        <f t="shared" si="440"/>
        <v/>
      </c>
      <c r="W446" s="412" t="str">
        <f t="shared" si="441"/>
        <v/>
      </c>
      <c r="X446" s="417" t="str">
        <f t="shared" si="442"/>
        <v/>
      </c>
      <c r="Z446" s="343" t="s">
        <v>909</v>
      </c>
      <c r="AA446" s="345">
        <f t="shared" si="427"/>
        <v>9.8066499999999994</v>
      </c>
      <c r="AB446" s="345">
        <f t="shared" si="431"/>
        <v>9.8066500000000001E-2</v>
      </c>
      <c r="AC446" s="345">
        <f t="shared" si="428"/>
        <v>9.8066500000000001E-3</v>
      </c>
      <c r="AD446" s="345">
        <v>9.8066500000000004E-6</v>
      </c>
      <c r="AE446" s="345">
        <f t="shared" si="429"/>
        <v>9.8066499999999994</v>
      </c>
      <c r="AF446" s="345">
        <f t="shared" si="432"/>
        <v>9.8066500000000001E-2</v>
      </c>
      <c r="AG446" s="345">
        <f t="shared" si="430"/>
        <v>9.8066500000000001E-3</v>
      </c>
      <c r="AH446" s="345">
        <v>9.8066500000000004E-6</v>
      </c>
    </row>
    <row r="447" spans="2:34" s="241" customFormat="1" ht="15" customHeight="1">
      <c r="B447" s="249" t="b">
        <f>IF(Pressure_1_R4!A16="",FALSE,TRUE)</f>
        <v>0</v>
      </c>
      <c r="C447" s="250">
        <v>13</v>
      </c>
      <c r="D447" s="251" t="str">
        <f>IF($B447=FALSE,"",표준압력!G313)</f>
        <v/>
      </c>
      <c r="E447" s="251" t="str">
        <f>IF($B447=FALSE,"",표준압력!H313)</f>
        <v/>
      </c>
      <c r="F447" s="251" t="str">
        <f>IF($B447=FALSE,"",Pressure_1_R4!Q16)</f>
        <v/>
      </c>
      <c r="G447" s="252" t="str">
        <f>IF($B447=FALSE,"",Pressure_1_R4!R16)</f>
        <v/>
      </c>
      <c r="H447" s="252" t="str">
        <f>IF($B447=FALSE,"",Pressure_1_R4!S16)</f>
        <v/>
      </c>
      <c r="I447" s="258" t="b">
        <f t="shared" si="433"/>
        <v>0</v>
      </c>
      <c r="J447" s="253" t="str">
        <f t="shared" si="434"/>
        <v/>
      </c>
      <c r="K447" s="254" t="str">
        <f t="shared" si="435"/>
        <v/>
      </c>
      <c r="L447" s="254" t="str">
        <f t="shared" si="436"/>
        <v/>
      </c>
      <c r="M447" s="244"/>
      <c r="N447" s="255" t="b">
        <f t="shared" si="437"/>
        <v>0</v>
      </c>
      <c r="O447" s="410" t="s">
        <v>558</v>
      </c>
      <c r="P447" s="414">
        <v>13</v>
      </c>
      <c r="Q447" s="412" t="str">
        <f t="shared" si="438"/>
        <v/>
      </c>
      <c r="R447" s="255" t="str">
        <f t="shared" si="438"/>
        <v/>
      </c>
      <c r="S447" s="255" t="str">
        <f t="shared" si="438"/>
        <v/>
      </c>
      <c r="T447" s="416" t="str">
        <f t="shared" si="439"/>
        <v/>
      </c>
      <c r="U447" s="412" t="str">
        <f t="shared" si="443"/>
        <v/>
      </c>
      <c r="V447" s="412" t="str">
        <f t="shared" si="440"/>
        <v/>
      </c>
      <c r="W447" s="412" t="str">
        <f t="shared" si="441"/>
        <v/>
      </c>
      <c r="X447" s="417" t="str">
        <f t="shared" si="442"/>
        <v/>
      </c>
      <c r="Z447" s="343" t="s">
        <v>910</v>
      </c>
      <c r="AA447" s="345">
        <f t="shared" si="427"/>
        <v>98.066500000000005</v>
      </c>
      <c r="AB447" s="345">
        <f t="shared" si="431"/>
        <v>0.98066500000000001</v>
      </c>
      <c r="AC447" s="345">
        <f t="shared" si="428"/>
        <v>9.8066500000000001E-2</v>
      </c>
      <c r="AD447" s="346">
        <v>9.80665E-5</v>
      </c>
      <c r="AE447" s="345">
        <f t="shared" si="429"/>
        <v>98.066500000000005</v>
      </c>
      <c r="AF447" s="345">
        <f t="shared" si="432"/>
        <v>0.98066500000000001</v>
      </c>
      <c r="AG447" s="345">
        <f t="shared" si="430"/>
        <v>9.8066500000000001E-2</v>
      </c>
      <c r="AH447" s="346">
        <v>9.80665E-5</v>
      </c>
    </row>
    <row r="448" spans="2:34" s="241" customFormat="1" ht="15" customHeight="1">
      <c r="B448" s="249" t="b">
        <f>IF(Pressure_1_R4!A17="",FALSE,TRUE)</f>
        <v>0</v>
      </c>
      <c r="C448" s="250">
        <v>14</v>
      </c>
      <c r="D448" s="251" t="str">
        <f>IF($B448=FALSE,"",표준압력!G314)</f>
        <v/>
      </c>
      <c r="E448" s="251" t="str">
        <f>IF($B448=FALSE,"",표준압력!H314)</f>
        <v/>
      </c>
      <c r="F448" s="251" t="str">
        <f>IF($B448=FALSE,"",Pressure_1_R4!Q17)</f>
        <v/>
      </c>
      <c r="G448" s="252" t="str">
        <f>IF($B448=FALSE,"",Pressure_1_R4!R17)</f>
        <v/>
      </c>
      <c r="H448" s="252" t="str">
        <f>IF($B448=FALSE,"",Pressure_1_R4!S17)</f>
        <v/>
      </c>
      <c r="I448" s="258" t="b">
        <f t="shared" si="433"/>
        <v>0</v>
      </c>
      <c r="J448" s="253" t="str">
        <f t="shared" si="434"/>
        <v/>
      </c>
      <c r="K448" s="254" t="str">
        <f t="shared" si="435"/>
        <v/>
      </c>
      <c r="L448" s="254" t="str">
        <f t="shared" si="436"/>
        <v/>
      </c>
      <c r="M448" s="244"/>
      <c r="N448" s="255" t="b">
        <f t="shared" si="437"/>
        <v>0</v>
      </c>
      <c r="O448" s="410" t="s">
        <v>558</v>
      </c>
      <c r="P448" s="414">
        <v>14</v>
      </c>
      <c r="Q448" s="412" t="str">
        <f t="shared" si="438"/>
        <v/>
      </c>
      <c r="R448" s="255" t="str">
        <f t="shared" si="438"/>
        <v/>
      </c>
      <c r="S448" s="255" t="str">
        <f t="shared" si="438"/>
        <v/>
      </c>
      <c r="T448" s="416" t="str">
        <f t="shared" si="439"/>
        <v/>
      </c>
      <c r="U448" s="412" t="str">
        <f t="shared" si="443"/>
        <v/>
      </c>
      <c r="V448" s="412" t="str">
        <f t="shared" si="440"/>
        <v/>
      </c>
      <c r="W448" s="412" t="str">
        <f t="shared" si="441"/>
        <v/>
      </c>
      <c r="X448" s="417" t="str">
        <f t="shared" si="442"/>
        <v/>
      </c>
      <c r="Z448" s="343" t="s">
        <v>899</v>
      </c>
      <c r="AA448" s="345">
        <v>10000</v>
      </c>
      <c r="AB448" s="345">
        <f t="shared" si="431"/>
        <v>100</v>
      </c>
      <c r="AC448" s="345">
        <v>10</v>
      </c>
      <c r="AD448" s="346">
        <v>0.01</v>
      </c>
      <c r="AE448" s="345">
        <v>10000</v>
      </c>
      <c r="AF448" s="345">
        <f t="shared" si="432"/>
        <v>100</v>
      </c>
      <c r="AG448" s="345">
        <v>10</v>
      </c>
      <c r="AH448" s="346">
        <v>0.01</v>
      </c>
    </row>
    <row r="449" spans="2:34" s="241" customFormat="1" ht="15" customHeight="1">
      <c r="B449" s="249" t="b">
        <f>IF(Pressure_1_R4!A18="",FALSE,TRUE)</f>
        <v>0</v>
      </c>
      <c r="C449" s="250">
        <v>15</v>
      </c>
      <c r="D449" s="251" t="str">
        <f>IF($B449=FALSE,"",표준압력!G315)</f>
        <v/>
      </c>
      <c r="E449" s="251" t="str">
        <f>IF($B449=FALSE,"",표준압력!H315)</f>
        <v/>
      </c>
      <c r="F449" s="251" t="str">
        <f>IF($B449=FALSE,"",Pressure_1_R4!Q18)</f>
        <v/>
      </c>
      <c r="G449" s="252" t="str">
        <f>IF($B449=FALSE,"",Pressure_1_R4!R18)</f>
        <v/>
      </c>
      <c r="H449" s="252" t="str">
        <f>IF($B449=FALSE,"",Pressure_1_R4!S18)</f>
        <v/>
      </c>
      <c r="I449" s="258" t="b">
        <f t="shared" si="433"/>
        <v>0</v>
      </c>
      <c r="J449" s="253" t="str">
        <f t="shared" si="434"/>
        <v/>
      </c>
      <c r="K449" s="254" t="str">
        <f t="shared" si="435"/>
        <v/>
      </c>
      <c r="L449" s="254" t="str">
        <f t="shared" si="436"/>
        <v/>
      </c>
      <c r="M449" s="244"/>
      <c r="N449" s="255" t="b">
        <f t="shared" si="437"/>
        <v>0</v>
      </c>
      <c r="O449" s="410" t="s">
        <v>558</v>
      </c>
      <c r="P449" s="414">
        <v>15</v>
      </c>
      <c r="Q449" s="412" t="str">
        <f t="shared" si="438"/>
        <v/>
      </c>
      <c r="R449" s="255" t="str">
        <f t="shared" si="438"/>
        <v/>
      </c>
      <c r="S449" s="255" t="str">
        <f t="shared" si="438"/>
        <v/>
      </c>
      <c r="T449" s="416" t="str">
        <f t="shared" si="439"/>
        <v/>
      </c>
      <c r="U449" s="412" t="str">
        <f t="shared" si="443"/>
        <v/>
      </c>
      <c r="V449" s="412" t="str">
        <f t="shared" si="440"/>
        <v/>
      </c>
      <c r="W449" s="412" t="str">
        <f t="shared" si="441"/>
        <v/>
      </c>
      <c r="X449" s="417" t="str">
        <f t="shared" si="442"/>
        <v/>
      </c>
      <c r="Z449" s="343" t="s">
        <v>911</v>
      </c>
      <c r="AA449" s="345">
        <f t="shared" ref="AA449:AA456" si="444">AC449*1000</f>
        <v>1</v>
      </c>
      <c r="AB449" s="345">
        <f t="shared" si="431"/>
        <v>0.01</v>
      </c>
      <c r="AC449" s="345">
        <f t="shared" ref="AC449:AC456" si="445">AD449*1000</f>
        <v>1E-3</v>
      </c>
      <c r="AD449" s="345">
        <v>9.9999999999999995E-7</v>
      </c>
      <c r="AE449" s="345">
        <f t="shared" ref="AE449:AE456" si="446">AG449*1000</f>
        <v>1</v>
      </c>
      <c r="AF449" s="345">
        <f t="shared" si="432"/>
        <v>0.01</v>
      </c>
      <c r="AG449" s="345">
        <f t="shared" ref="AG449:AG456" si="447">AH449*1000</f>
        <v>1E-3</v>
      </c>
      <c r="AH449" s="345">
        <v>9.9999999999999995E-7</v>
      </c>
    </row>
    <row r="450" spans="2:34" s="241" customFormat="1" ht="15" customHeight="1">
      <c r="B450" s="249" t="b">
        <f>IF(Pressure_1_R4!A19="",FALSE,TRUE)</f>
        <v>0</v>
      </c>
      <c r="C450" s="250">
        <v>16</v>
      </c>
      <c r="D450" s="251" t="str">
        <f>IF($B450=FALSE,"",표준압력!G316)</f>
        <v/>
      </c>
      <c r="E450" s="251" t="str">
        <f>IF($B450=FALSE,"",표준압력!H316)</f>
        <v/>
      </c>
      <c r="F450" s="251" t="str">
        <f>IF($B450=FALSE,"",Pressure_1_R4!Q19)</f>
        <v/>
      </c>
      <c r="G450" s="252" t="str">
        <f>IF($B450=FALSE,"",Pressure_1_R4!R19)</f>
        <v/>
      </c>
      <c r="H450" s="252" t="str">
        <f>IF($B450=FALSE,"",Pressure_1_R4!S19)</f>
        <v/>
      </c>
      <c r="I450" s="258" t="b">
        <f t="shared" si="433"/>
        <v>0</v>
      </c>
      <c r="J450" s="253" t="str">
        <f t="shared" si="434"/>
        <v/>
      </c>
      <c r="K450" s="254" t="str">
        <f t="shared" si="435"/>
        <v/>
      </c>
      <c r="L450" s="254" t="str">
        <f t="shared" si="436"/>
        <v/>
      </c>
      <c r="M450" s="244"/>
      <c r="N450" s="255" t="b">
        <f t="shared" si="437"/>
        <v>0</v>
      </c>
      <c r="O450" s="410" t="s">
        <v>558</v>
      </c>
      <c r="P450" s="414">
        <v>16</v>
      </c>
      <c r="Q450" s="412" t="str">
        <f t="shared" ref="Q450:S494" ca="1" si="448">IF($N450=FALSE,"",OFFSET(J$434,$B$429*2-($P450-1),0))</f>
        <v/>
      </c>
      <c r="R450" s="255" t="str">
        <f t="shared" ca="1" si="448"/>
        <v/>
      </c>
      <c r="S450" s="255" t="str">
        <f t="shared" ca="1" si="448"/>
        <v/>
      </c>
      <c r="T450" s="416" t="str">
        <f t="shared" si="439"/>
        <v/>
      </c>
      <c r="U450" s="412" t="str">
        <f t="shared" ref="U450:U464" si="449">IF($N450=FALSE,"",Q450-Q$435)</f>
        <v/>
      </c>
      <c r="V450" s="412" t="str">
        <f t="shared" ref="V450:V464" si="450">IF($N450=FALSE,"",R450-R$435)</f>
        <v/>
      </c>
      <c r="W450" s="412" t="str">
        <f t="shared" ref="W450:W464" si="451">IF($N450=FALSE,"",S450-S$435)</f>
        <v/>
      </c>
      <c r="X450" s="417" t="str">
        <f t="shared" si="442"/>
        <v/>
      </c>
      <c r="Z450" s="343" t="s">
        <v>885</v>
      </c>
      <c r="AA450" s="345">
        <f t="shared" si="444"/>
        <v>100</v>
      </c>
      <c r="AB450" s="345">
        <f t="shared" si="431"/>
        <v>1</v>
      </c>
      <c r="AC450" s="345">
        <f t="shared" si="445"/>
        <v>0.1</v>
      </c>
      <c r="AD450" s="345">
        <v>1E-4</v>
      </c>
      <c r="AE450" s="345">
        <f t="shared" si="446"/>
        <v>100</v>
      </c>
      <c r="AF450" s="345">
        <f t="shared" si="432"/>
        <v>1</v>
      </c>
      <c r="AG450" s="345">
        <f t="shared" si="447"/>
        <v>0.1</v>
      </c>
      <c r="AH450" s="345">
        <v>1E-4</v>
      </c>
    </row>
    <row r="451" spans="2:34" s="241" customFormat="1" ht="15" customHeight="1">
      <c r="B451" s="249" t="b">
        <f>IF(Pressure_1_R4!A20="",FALSE,TRUE)</f>
        <v>0</v>
      </c>
      <c r="C451" s="250">
        <v>17</v>
      </c>
      <c r="D451" s="251" t="str">
        <f>IF($B451=FALSE,"",표준압력!G317)</f>
        <v/>
      </c>
      <c r="E451" s="251" t="str">
        <f>IF($B451=FALSE,"",표준압력!H317)</f>
        <v/>
      </c>
      <c r="F451" s="251" t="str">
        <f>IF($B451=FALSE,"",Pressure_1_R4!Q20)</f>
        <v/>
      </c>
      <c r="G451" s="252" t="str">
        <f>IF($B451=FALSE,"",Pressure_1_R4!R20)</f>
        <v/>
      </c>
      <c r="H451" s="252" t="str">
        <f>IF($B451=FALSE,"",Pressure_1_R4!S20)</f>
        <v/>
      </c>
      <c r="I451" s="258" t="b">
        <f t="shared" si="433"/>
        <v>0</v>
      </c>
      <c r="J451" s="253" t="str">
        <f t="shared" si="434"/>
        <v/>
      </c>
      <c r="K451" s="254" t="str">
        <f t="shared" si="435"/>
        <v/>
      </c>
      <c r="L451" s="254" t="str">
        <f t="shared" si="436"/>
        <v/>
      </c>
      <c r="M451" s="244"/>
      <c r="N451" s="255" t="b">
        <f t="shared" si="437"/>
        <v>0</v>
      </c>
      <c r="O451" s="410" t="s">
        <v>558</v>
      </c>
      <c r="P451" s="414">
        <v>17</v>
      </c>
      <c r="Q451" s="412" t="str">
        <f t="shared" ca="1" si="448"/>
        <v/>
      </c>
      <c r="R451" s="255" t="str">
        <f t="shared" ca="1" si="448"/>
        <v/>
      </c>
      <c r="S451" s="255" t="str">
        <f t="shared" ca="1" si="448"/>
        <v/>
      </c>
      <c r="T451" s="416" t="str">
        <f t="shared" si="439"/>
        <v/>
      </c>
      <c r="U451" s="412" t="str">
        <f t="shared" si="449"/>
        <v/>
      </c>
      <c r="V451" s="412" t="str">
        <f t="shared" si="450"/>
        <v/>
      </c>
      <c r="W451" s="412" t="str">
        <f t="shared" si="451"/>
        <v/>
      </c>
      <c r="X451" s="417" t="str">
        <f t="shared" si="442"/>
        <v/>
      </c>
      <c r="Z451" s="343" t="s">
        <v>886</v>
      </c>
      <c r="AA451" s="345">
        <f t="shared" si="444"/>
        <v>1000</v>
      </c>
      <c r="AB451" s="345">
        <f t="shared" si="431"/>
        <v>10</v>
      </c>
      <c r="AC451" s="345">
        <f t="shared" si="445"/>
        <v>1</v>
      </c>
      <c r="AD451" s="345">
        <v>1E-3</v>
      </c>
      <c r="AE451" s="345">
        <f t="shared" si="446"/>
        <v>1000</v>
      </c>
      <c r="AF451" s="345">
        <f t="shared" si="432"/>
        <v>10</v>
      </c>
      <c r="AG451" s="345">
        <f t="shared" si="447"/>
        <v>1</v>
      </c>
      <c r="AH451" s="345">
        <v>1E-3</v>
      </c>
    </row>
    <row r="452" spans="2:34" s="241" customFormat="1" ht="15" customHeight="1">
      <c r="B452" s="249" t="b">
        <f>IF(Pressure_1_R4!A21="",FALSE,TRUE)</f>
        <v>0</v>
      </c>
      <c r="C452" s="250">
        <v>18</v>
      </c>
      <c r="D452" s="251" t="str">
        <f>IF($B452=FALSE,"",표준압력!G318)</f>
        <v/>
      </c>
      <c r="E452" s="251" t="str">
        <f>IF($B452=FALSE,"",표준압력!H318)</f>
        <v/>
      </c>
      <c r="F452" s="251" t="str">
        <f>IF($B452=FALSE,"",Pressure_1_R4!Q21)</f>
        <v/>
      </c>
      <c r="G452" s="252" t="str">
        <f>IF($B452=FALSE,"",Pressure_1_R4!R21)</f>
        <v/>
      </c>
      <c r="H452" s="252" t="str">
        <f>IF($B452=FALSE,"",Pressure_1_R4!S21)</f>
        <v/>
      </c>
      <c r="I452" s="258" t="b">
        <f t="shared" si="433"/>
        <v>0</v>
      </c>
      <c r="J452" s="253" t="str">
        <f t="shared" si="434"/>
        <v/>
      </c>
      <c r="K452" s="254" t="str">
        <f t="shared" si="435"/>
        <v/>
      </c>
      <c r="L452" s="254" t="str">
        <f t="shared" si="436"/>
        <v/>
      </c>
      <c r="M452" s="244"/>
      <c r="N452" s="255" t="b">
        <f t="shared" si="437"/>
        <v>0</v>
      </c>
      <c r="O452" s="410" t="s">
        <v>558</v>
      </c>
      <c r="P452" s="414">
        <v>18</v>
      </c>
      <c r="Q452" s="412" t="str">
        <f t="shared" ca="1" si="448"/>
        <v/>
      </c>
      <c r="R452" s="255" t="str">
        <f t="shared" ca="1" si="448"/>
        <v/>
      </c>
      <c r="S452" s="255" t="str">
        <f t="shared" ca="1" si="448"/>
        <v/>
      </c>
      <c r="T452" s="416" t="str">
        <f t="shared" si="439"/>
        <v/>
      </c>
      <c r="U452" s="412" t="str">
        <f t="shared" si="449"/>
        <v/>
      </c>
      <c r="V452" s="412" t="str">
        <f t="shared" si="450"/>
        <v/>
      </c>
      <c r="W452" s="412" t="str">
        <f t="shared" si="451"/>
        <v/>
      </c>
      <c r="X452" s="417" t="str">
        <f t="shared" si="442"/>
        <v/>
      </c>
      <c r="Z452" s="343" t="s">
        <v>912</v>
      </c>
      <c r="AA452" s="345">
        <f t="shared" si="444"/>
        <v>1000000</v>
      </c>
      <c r="AB452" s="345">
        <f t="shared" si="431"/>
        <v>10000</v>
      </c>
      <c r="AC452" s="345">
        <f t="shared" si="445"/>
        <v>1000</v>
      </c>
      <c r="AD452" s="345">
        <v>1</v>
      </c>
      <c r="AE452" s="345">
        <f t="shared" si="446"/>
        <v>1000000</v>
      </c>
      <c r="AF452" s="345">
        <f t="shared" si="432"/>
        <v>10000</v>
      </c>
      <c r="AG452" s="345">
        <f t="shared" si="447"/>
        <v>1000</v>
      </c>
      <c r="AH452" s="345">
        <v>1</v>
      </c>
    </row>
    <row r="453" spans="2:34" s="241" customFormat="1" ht="15" customHeight="1">
      <c r="B453" s="249" t="b">
        <f>IF(Pressure_1_R4!A22="",FALSE,TRUE)</f>
        <v>0</v>
      </c>
      <c r="C453" s="250">
        <v>19</v>
      </c>
      <c r="D453" s="251" t="str">
        <f>IF($B453=FALSE,"",표준압력!G319)</f>
        <v/>
      </c>
      <c r="E453" s="251" t="str">
        <f>IF($B453=FALSE,"",표준압력!H319)</f>
        <v/>
      </c>
      <c r="F453" s="251" t="str">
        <f>IF($B453=FALSE,"",Pressure_1_R4!Q22)</f>
        <v/>
      </c>
      <c r="G453" s="252" t="str">
        <f>IF($B453=FALSE,"",Pressure_1_R4!R22)</f>
        <v/>
      </c>
      <c r="H453" s="252" t="str">
        <f>IF($B453=FALSE,"",Pressure_1_R4!S22)</f>
        <v/>
      </c>
      <c r="I453" s="258" t="b">
        <f t="shared" si="433"/>
        <v>0</v>
      </c>
      <c r="J453" s="253" t="str">
        <f t="shared" si="434"/>
        <v/>
      </c>
      <c r="K453" s="254" t="str">
        <f t="shared" si="435"/>
        <v/>
      </c>
      <c r="L453" s="254" t="str">
        <f t="shared" si="436"/>
        <v/>
      </c>
      <c r="M453" s="244"/>
      <c r="N453" s="255" t="b">
        <f t="shared" si="437"/>
        <v>0</v>
      </c>
      <c r="O453" s="410" t="s">
        <v>558</v>
      </c>
      <c r="P453" s="414">
        <v>19</v>
      </c>
      <c r="Q453" s="412" t="str">
        <f t="shared" ca="1" si="448"/>
        <v/>
      </c>
      <c r="R453" s="255" t="str">
        <f t="shared" ca="1" si="448"/>
        <v/>
      </c>
      <c r="S453" s="255" t="str">
        <f t="shared" ca="1" si="448"/>
        <v/>
      </c>
      <c r="T453" s="416" t="str">
        <f t="shared" si="439"/>
        <v/>
      </c>
      <c r="U453" s="412" t="str">
        <f t="shared" si="449"/>
        <v/>
      </c>
      <c r="V453" s="412" t="str">
        <f t="shared" si="450"/>
        <v/>
      </c>
      <c r="W453" s="412" t="str">
        <f t="shared" si="451"/>
        <v/>
      </c>
      <c r="X453" s="417" t="str">
        <f t="shared" si="442"/>
        <v/>
      </c>
      <c r="Z453" s="343" t="s">
        <v>876</v>
      </c>
      <c r="AA453" s="345">
        <f t="shared" si="444"/>
        <v>100</v>
      </c>
      <c r="AB453" s="345">
        <f t="shared" si="431"/>
        <v>1</v>
      </c>
      <c r="AC453" s="345">
        <f t="shared" si="445"/>
        <v>0.1</v>
      </c>
      <c r="AD453" s="345">
        <v>1E-4</v>
      </c>
      <c r="AE453" s="345">
        <f t="shared" si="446"/>
        <v>100</v>
      </c>
      <c r="AF453" s="345">
        <f t="shared" si="432"/>
        <v>1</v>
      </c>
      <c r="AG453" s="345">
        <f t="shared" si="447"/>
        <v>0.1</v>
      </c>
      <c r="AH453" s="345">
        <v>1E-4</v>
      </c>
    </row>
    <row r="454" spans="2:34" s="241" customFormat="1" ht="15" customHeight="1">
      <c r="B454" s="249" t="b">
        <f>IF(Pressure_1_R4!A23="",FALSE,TRUE)</f>
        <v>0</v>
      </c>
      <c r="C454" s="250">
        <v>20</v>
      </c>
      <c r="D454" s="251" t="str">
        <f>IF($B454=FALSE,"",표준압력!G320)</f>
        <v/>
      </c>
      <c r="E454" s="251" t="str">
        <f>IF($B454=FALSE,"",표준압력!H320)</f>
        <v/>
      </c>
      <c r="F454" s="251" t="str">
        <f>IF($B454=FALSE,"",Pressure_1_R4!Q23)</f>
        <v/>
      </c>
      <c r="G454" s="252" t="str">
        <f>IF($B454=FALSE,"",Pressure_1_R4!R23)</f>
        <v/>
      </c>
      <c r="H454" s="252" t="str">
        <f>IF($B454=FALSE,"",Pressure_1_R4!S23)</f>
        <v/>
      </c>
      <c r="I454" s="258" t="b">
        <f t="shared" si="433"/>
        <v>0</v>
      </c>
      <c r="J454" s="253" t="str">
        <f t="shared" si="434"/>
        <v/>
      </c>
      <c r="K454" s="254" t="str">
        <f t="shared" si="435"/>
        <v/>
      </c>
      <c r="L454" s="254" t="str">
        <f t="shared" si="436"/>
        <v/>
      </c>
      <c r="M454" s="244"/>
      <c r="N454" s="255" t="b">
        <f t="shared" si="437"/>
        <v>0</v>
      </c>
      <c r="O454" s="410" t="s">
        <v>558</v>
      </c>
      <c r="P454" s="414">
        <v>20</v>
      </c>
      <c r="Q454" s="412" t="str">
        <f t="shared" ca="1" si="448"/>
        <v/>
      </c>
      <c r="R454" s="255" t="str">
        <f t="shared" ca="1" si="448"/>
        <v/>
      </c>
      <c r="S454" s="255" t="str">
        <f t="shared" ca="1" si="448"/>
        <v/>
      </c>
      <c r="T454" s="416" t="str">
        <f t="shared" si="439"/>
        <v/>
      </c>
      <c r="U454" s="412" t="str">
        <f t="shared" si="449"/>
        <v/>
      </c>
      <c r="V454" s="412" t="str">
        <f t="shared" si="450"/>
        <v/>
      </c>
      <c r="W454" s="412" t="str">
        <f t="shared" si="451"/>
        <v/>
      </c>
      <c r="X454" s="417" t="str">
        <f t="shared" si="442"/>
        <v/>
      </c>
      <c r="Z454" s="343" t="s">
        <v>913</v>
      </c>
      <c r="AA454" s="345">
        <f t="shared" si="444"/>
        <v>100000</v>
      </c>
      <c r="AB454" s="345">
        <f t="shared" si="431"/>
        <v>1000</v>
      </c>
      <c r="AC454" s="345">
        <f t="shared" si="445"/>
        <v>100</v>
      </c>
      <c r="AD454" s="345">
        <v>0.1</v>
      </c>
      <c r="AE454" s="345">
        <f t="shared" si="446"/>
        <v>100000</v>
      </c>
      <c r="AF454" s="345">
        <f t="shared" si="432"/>
        <v>1000</v>
      </c>
      <c r="AG454" s="345">
        <f t="shared" si="447"/>
        <v>100</v>
      </c>
      <c r="AH454" s="345">
        <v>0.1</v>
      </c>
    </row>
    <row r="455" spans="2:34" s="241" customFormat="1" ht="15" customHeight="1">
      <c r="B455" s="249" t="b">
        <f>IF(Pressure_1_R4!A24="",FALSE,TRUE)</f>
        <v>0</v>
      </c>
      <c r="C455" s="250">
        <v>21</v>
      </c>
      <c r="D455" s="251" t="str">
        <f>IF($B455=FALSE,"",표준압력!G321)</f>
        <v/>
      </c>
      <c r="E455" s="251" t="str">
        <f>IF($B455=FALSE,"",표준압력!H321)</f>
        <v/>
      </c>
      <c r="F455" s="251" t="str">
        <f>IF($B455=FALSE,"",Pressure_1_R4!Q24)</f>
        <v/>
      </c>
      <c r="G455" s="252" t="str">
        <f>IF($B455=FALSE,"",Pressure_1_R4!R24)</f>
        <v/>
      </c>
      <c r="H455" s="252" t="str">
        <f>IF($B455=FALSE,"",Pressure_1_R4!S24)</f>
        <v/>
      </c>
      <c r="I455" s="258" t="b">
        <f t="shared" si="433"/>
        <v>0</v>
      </c>
      <c r="J455" s="253" t="str">
        <f t="shared" si="434"/>
        <v/>
      </c>
      <c r="K455" s="254" t="str">
        <f t="shared" si="435"/>
        <v/>
      </c>
      <c r="L455" s="254" t="str">
        <f t="shared" si="436"/>
        <v/>
      </c>
      <c r="M455" s="244"/>
      <c r="N455" s="255" t="b">
        <f t="shared" si="437"/>
        <v>0</v>
      </c>
      <c r="O455" s="410" t="s">
        <v>558</v>
      </c>
      <c r="P455" s="414">
        <v>21</v>
      </c>
      <c r="Q455" s="412" t="str">
        <f t="shared" ca="1" si="448"/>
        <v/>
      </c>
      <c r="R455" s="255" t="str">
        <f t="shared" ca="1" si="448"/>
        <v/>
      </c>
      <c r="S455" s="255" t="str">
        <f t="shared" ca="1" si="448"/>
        <v/>
      </c>
      <c r="T455" s="416" t="str">
        <f t="shared" si="439"/>
        <v/>
      </c>
      <c r="U455" s="412" t="str">
        <f t="shared" si="449"/>
        <v/>
      </c>
      <c r="V455" s="412" t="str">
        <f t="shared" si="450"/>
        <v/>
      </c>
      <c r="W455" s="412" t="str">
        <f t="shared" si="451"/>
        <v/>
      </c>
      <c r="X455" s="417" t="str">
        <f t="shared" si="442"/>
        <v/>
      </c>
      <c r="Z455" s="343" t="s">
        <v>914</v>
      </c>
      <c r="AA455" s="345">
        <f t="shared" si="444"/>
        <v>6894.7569999999996</v>
      </c>
      <c r="AB455" s="345">
        <f t="shared" si="431"/>
        <v>68.947569999999999</v>
      </c>
      <c r="AC455" s="345">
        <f t="shared" si="445"/>
        <v>6.8947569999999994</v>
      </c>
      <c r="AD455" s="345">
        <v>6.8947569999999996E-3</v>
      </c>
      <c r="AE455" s="345">
        <f t="shared" si="446"/>
        <v>6894.7569999999996</v>
      </c>
      <c r="AF455" s="345">
        <f t="shared" si="432"/>
        <v>68.947569999999999</v>
      </c>
      <c r="AG455" s="345">
        <f t="shared" si="447"/>
        <v>6.8947569999999994</v>
      </c>
      <c r="AH455" s="345">
        <v>6.8947569999999996E-3</v>
      </c>
    </row>
    <row r="456" spans="2:34" s="241" customFormat="1" ht="15" customHeight="1">
      <c r="B456" s="249" t="b">
        <f>IF(Pressure_1_R4!A25="",FALSE,TRUE)</f>
        <v>0</v>
      </c>
      <c r="C456" s="250">
        <v>22</v>
      </c>
      <c r="D456" s="251" t="str">
        <f>IF($B456=FALSE,"",표준압력!G322)</f>
        <v/>
      </c>
      <c r="E456" s="251" t="str">
        <f>IF($B456=FALSE,"",표준압력!H322)</f>
        <v/>
      </c>
      <c r="F456" s="251" t="str">
        <f>IF($B456=FALSE,"",Pressure_1_R4!Q25)</f>
        <v/>
      </c>
      <c r="G456" s="252" t="str">
        <f>IF($B456=FALSE,"",Pressure_1_R4!R25)</f>
        <v/>
      </c>
      <c r="H456" s="252" t="str">
        <f>IF($B456=FALSE,"",Pressure_1_R4!S25)</f>
        <v/>
      </c>
      <c r="I456" s="258" t="b">
        <f t="shared" si="433"/>
        <v>0</v>
      </c>
      <c r="J456" s="253" t="str">
        <f t="shared" si="434"/>
        <v/>
      </c>
      <c r="K456" s="254" t="str">
        <f t="shared" si="435"/>
        <v/>
      </c>
      <c r="L456" s="254" t="str">
        <f t="shared" si="436"/>
        <v/>
      </c>
      <c r="M456" s="244"/>
      <c r="N456" s="255" t="b">
        <f t="shared" si="437"/>
        <v>0</v>
      </c>
      <c r="O456" s="410" t="s">
        <v>558</v>
      </c>
      <c r="P456" s="414">
        <v>22</v>
      </c>
      <c r="Q456" s="412" t="str">
        <f t="shared" ca="1" si="448"/>
        <v/>
      </c>
      <c r="R456" s="255" t="str">
        <f t="shared" ca="1" si="448"/>
        <v/>
      </c>
      <c r="S456" s="255" t="str">
        <f t="shared" ca="1" si="448"/>
        <v/>
      </c>
      <c r="T456" s="416" t="str">
        <f t="shared" si="439"/>
        <v/>
      </c>
      <c r="U456" s="412" t="str">
        <f t="shared" si="449"/>
        <v/>
      </c>
      <c r="V456" s="412" t="str">
        <f t="shared" si="450"/>
        <v/>
      </c>
      <c r="W456" s="412" t="str">
        <f t="shared" si="451"/>
        <v/>
      </c>
      <c r="X456" s="417" t="str">
        <f t="shared" si="442"/>
        <v/>
      </c>
      <c r="Z456" s="343" t="s">
        <v>916</v>
      </c>
      <c r="AA456" s="345">
        <f t="shared" si="444"/>
        <v>98066.5</v>
      </c>
      <c r="AB456" s="345">
        <f t="shared" ref="AB456" si="452">AC456*10</f>
        <v>980.66500000000008</v>
      </c>
      <c r="AC456" s="345">
        <f t="shared" si="445"/>
        <v>98.066500000000005</v>
      </c>
      <c r="AD456" s="345">
        <v>9.8066500000000001E-2</v>
      </c>
      <c r="AE456" s="345">
        <f t="shared" si="446"/>
        <v>98066.5</v>
      </c>
      <c r="AF456" s="345">
        <f t="shared" ref="AF456" si="453">AG456*10</f>
        <v>980.66500000000008</v>
      </c>
      <c r="AG456" s="345">
        <f t="shared" si="447"/>
        <v>98.066500000000005</v>
      </c>
      <c r="AH456" s="345">
        <v>9.8066500000000001E-2</v>
      </c>
    </row>
    <row r="457" spans="2:34" s="241" customFormat="1" ht="15" customHeight="1">
      <c r="B457" s="249" t="b">
        <f>IF(Pressure_1_R4!A26="",FALSE,TRUE)</f>
        <v>0</v>
      </c>
      <c r="C457" s="250">
        <v>23</v>
      </c>
      <c r="D457" s="251" t="str">
        <f>IF($B457=FALSE,"",표준압력!G323)</f>
        <v/>
      </c>
      <c r="E457" s="251" t="str">
        <f>IF($B457=FALSE,"",표준압력!H323)</f>
        <v/>
      </c>
      <c r="F457" s="251" t="str">
        <f>IF($B457=FALSE,"",Pressure_1_R4!Q26)</f>
        <v/>
      </c>
      <c r="G457" s="252" t="str">
        <f>IF($B457=FALSE,"",Pressure_1_R4!R26)</f>
        <v/>
      </c>
      <c r="H457" s="252" t="str">
        <f>IF($B457=FALSE,"",Pressure_1_R4!S26)</f>
        <v/>
      </c>
      <c r="I457" s="258" t="b">
        <f t="shared" si="433"/>
        <v>0</v>
      </c>
      <c r="J457" s="253" t="str">
        <f t="shared" si="434"/>
        <v/>
      </c>
      <c r="K457" s="254" t="str">
        <f t="shared" si="435"/>
        <v/>
      </c>
      <c r="L457" s="254" t="str">
        <f t="shared" si="436"/>
        <v/>
      </c>
      <c r="M457" s="244"/>
      <c r="N457" s="255" t="b">
        <f t="shared" si="437"/>
        <v>0</v>
      </c>
      <c r="O457" s="410" t="s">
        <v>558</v>
      </c>
      <c r="P457" s="414">
        <v>23</v>
      </c>
      <c r="Q457" s="412" t="str">
        <f t="shared" ca="1" si="448"/>
        <v/>
      </c>
      <c r="R457" s="255" t="str">
        <f t="shared" ca="1" si="448"/>
        <v/>
      </c>
      <c r="S457" s="255" t="str">
        <f t="shared" ca="1" si="448"/>
        <v/>
      </c>
      <c r="T457" s="416" t="str">
        <f t="shared" si="439"/>
        <v/>
      </c>
      <c r="U457" s="412" t="str">
        <f t="shared" si="449"/>
        <v/>
      </c>
      <c r="V457" s="412" t="str">
        <f t="shared" si="450"/>
        <v/>
      </c>
      <c r="W457" s="412" t="str">
        <f t="shared" si="451"/>
        <v/>
      </c>
      <c r="X457" s="417" t="str">
        <f t="shared" si="442"/>
        <v/>
      </c>
      <c r="Z457" s="343" t="s">
        <v>915</v>
      </c>
      <c r="AA457" s="345">
        <f>AC457*1000</f>
        <v>101325</v>
      </c>
      <c r="AB457" s="345">
        <f>AC457*10</f>
        <v>1013.25</v>
      </c>
      <c r="AC457" s="345">
        <f>AD457*1000</f>
        <v>101.325</v>
      </c>
      <c r="AD457" s="345">
        <v>0.101325</v>
      </c>
      <c r="AE457" s="345">
        <f>AG457*1000</f>
        <v>101325</v>
      </c>
      <c r="AF457" s="345">
        <f>AG457*10</f>
        <v>1013.25</v>
      </c>
      <c r="AG457" s="345">
        <f>AH457*1000</f>
        <v>101.325</v>
      </c>
      <c r="AH457" s="345">
        <v>0.101325</v>
      </c>
    </row>
    <row r="458" spans="2:34" s="241" customFormat="1" ht="15" customHeight="1">
      <c r="B458" s="249" t="b">
        <f>IF(Pressure_1_R4!A27="",FALSE,TRUE)</f>
        <v>0</v>
      </c>
      <c r="C458" s="250">
        <v>24</v>
      </c>
      <c r="D458" s="251" t="str">
        <f>IF($B458=FALSE,"",표준압력!G324)</f>
        <v/>
      </c>
      <c r="E458" s="251" t="str">
        <f>IF($B458=FALSE,"",표준압력!H324)</f>
        <v/>
      </c>
      <c r="F458" s="251" t="str">
        <f>IF($B458=FALSE,"",Pressure_1_R4!Q27)</f>
        <v/>
      </c>
      <c r="G458" s="252" t="str">
        <f>IF($B458=FALSE,"",Pressure_1_R4!R27)</f>
        <v/>
      </c>
      <c r="H458" s="252" t="str">
        <f>IF($B458=FALSE,"",Pressure_1_R4!S27)</f>
        <v/>
      </c>
      <c r="I458" s="258" t="b">
        <f t="shared" si="433"/>
        <v>0</v>
      </c>
      <c r="J458" s="253" t="str">
        <f t="shared" si="434"/>
        <v/>
      </c>
      <c r="K458" s="254" t="str">
        <f t="shared" si="435"/>
        <v/>
      </c>
      <c r="L458" s="254" t="str">
        <f t="shared" si="436"/>
        <v/>
      </c>
      <c r="M458" s="244"/>
      <c r="N458" s="255" t="b">
        <f t="shared" si="437"/>
        <v>0</v>
      </c>
      <c r="O458" s="410" t="s">
        <v>558</v>
      </c>
      <c r="P458" s="414">
        <v>24</v>
      </c>
      <c r="Q458" s="412" t="str">
        <f t="shared" ca="1" si="448"/>
        <v/>
      </c>
      <c r="R458" s="255" t="str">
        <f t="shared" ca="1" si="448"/>
        <v/>
      </c>
      <c r="S458" s="255" t="str">
        <f t="shared" ca="1" si="448"/>
        <v/>
      </c>
      <c r="T458" s="416" t="str">
        <f t="shared" si="439"/>
        <v/>
      </c>
      <c r="U458" s="412" t="str">
        <f t="shared" si="449"/>
        <v/>
      </c>
      <c r="V458" s="412" t="str">
        <f t="shared" si="450"/>
        <v/>
      </c>
      <c r="W458" s="412" t="str">
        <f t="shared" si="451"/>
        <v/>
      </c>
      <c r="X458" s="417" t="str">
        <f t="shared" si="442"/>
        <v/>
      </c>
    </row>
    <row r="459" spans="2:34" s="241" customFormat="1" ht="15" customHeight="1">
      <c r="B459" s="249" t="b">
        <f>IF(Pressure_1_R4!A28="",FALSE,TRUE)</f>
        <v>0</v>
      </c>
      <c r="C459" s="250">
        <v>25</v>
      </c>
      <c r="D459" s="251" t="str">
        <f>IF($B459=FALSE,"",표준압력!G325)</f>
        <v/>
      </c>
      <c r="E459" s="251" t="str">
        <f>IF($B459=FALSE,"",표준압력!H325)</f>
        <v/>
      </c>
      <c r="F459" s="251" t="str">
        <f>IF($B459=FALSE,"",Pressure_1_R4!Q28)</f>
        <v/>
      </c>
      <c r="G459" s="252" t="str">
        <f>IF($B459=FALSE,"",Pressure_1_R4!R28)</f>
        <v/>
      </c>
      <c r="H459" s="252" t="str">
        <f>IF($B459=FALSE,"",Pressure_1_R4!S28)</f>
        <v/>
      </c>
      <c r="I459" s="258" t="b">
        <f t="shared" si="433"/>
        <v>0</v>
      </c>
      <c r="J459" s="253" t="str">
        <f t="shared" si="434"/>
        <v/>
      </c>
      <c r="K459" s="254" t="str">
        <f t="shared" si="435"/>
        <v/>
      </c>
      <c r="L459" s="254" t="str">
        <f t="shared" si="436"/>
        <v/>
      </c>
      <c r="M459" s="244"/>
      <c r="N459" s="255" t="b">
        <f t="shared" si="437"/>
        <v>0</v>
      </c>
      <c r="O459" s="410" t="s">
        <v>558</v>
      </c>
      <c r="P459" s="414">
        <v>25</v>
      </c>
      <c r="Q459" s="412" t="str">
        <f t="shared" ca="1" si="448"/>
        <v/>
      </c>
      <c r="R459" s="255" t="str">
        <f t="shared" ca="1" si="448"/>
        <v/>
      </c>
      <c r="S459" s="255" t="str">
        <f t="shared" ca="1" si="448"/>
        <v/>
      </c>
      <c r="T459" s="416" t="str">
        <f t="shared" si="439"/>
        <v/>
      </c>
      <c r="U459" s="412" t="str">
        <f t="shared" si="449"/>
        <v/>
      </c>
      <c r="V459" s="412" t="str">
        <f t="shared" si="450"/>
        <v/>
      </c>
      <c r="W459" s="412" t="str">
        <f t="shared" si="451"/>
        <v/>
      </c>
      <c r="X459" s="417" t="str">
        <f t="shared" si="442"/>
        <v/>
      </c>
    </row>
    <row r="460" spans="2:34" s="241" customFormat="1" ht="15" customHeight="1">
      <c r="B460" s="249" t="b">
        <f>IF(Pressure_1_R4!A29="",FALSE,TRUE)</f>
        <v>0</v>
      </c>
      <c r="C460" s="250">
        <v>26</v>
      </c>
      <c r="D460" s="251" t="str">
        <f>IF($B460=FALSE,"",표준압력!G326)</f>
        <v/>
      </c>
      <c r="E460" s="251" t="str">
        <f>IF($B460=FALSE,"",표준압력!H326)</f>
        <v/>
      </c>
      <c r="F460" s="251" t="str">
        <f>IF($B460=FALSE,"",Pressure_1_R4!Q29)</f>
        <v/>
      </c>
      <c r="G460" s="252" t="str">
        <f>IF($B460=FALSE,"",Pressure_1_R4!R29)</f>
        <v/>
      </c>
      <c r="H460" s="252" t="str">
        <f>IF($B460=FALSE,"",Pressure_1_R4!S29)</f>
        <v/>
      </c>
      <c r="I460" s="258" t="b">
        <f t="shared" si="433"/>
        <v>0</v>
      </c>
      <c r="J460" s="253" t="str">
        <f t="shared" si="434"/>
        <v/>
      </c>
      <c r="K460" s="254" t="str">
        <f t="shared" si="435"/>
        <v/>
      </c>
      <c r="L460" s="254" t="str">
        <f t="shared" si="436"/>
        <v/>
      </c>
      <c r="M460" s="244"/>
      <c r="N460" s="255" t="b">
        <f t="shared" si="437"/>
        <v>0</v>
      </c>
      <c r="O460" s="410" t="s">
        <v>558</v>
      </c>
      <c r="P460" s="414">
        <v>26</v>
      </c>
      <c r="Q460" s="412" t="str">
        <f t="shared" ca="1" si="448"/>
        <v/>
      </c>
      <c r="R460" s="255" t="str">
        <f t="shared" ca="1" si="448"/>
        <v/>
      </c>
      <c r="S460" s="255" t="str">
        <f t="shared" ca="1" si="448"/>
        <v/>
      </c>
      <c r="T460" s="416" t="str">
        <f t="shared" si="439"/>
        <v/>
      </c>
      <c r="U460" s="412" t="str">
        <f t="shared" si="449"/>
        <v/>
      </c>
      <c r="V460" s="412" t="str">
        <f t="shared" si="450"/>
        <v/>
      </c>
      <c r="W460" s="412" t="str">
        <f t="shared" si="451"/>
        <v/>
      </c>
      <c r="X460" s="417" t="str">
        <f t="shared" si="442"/>
        <v/>
      </c>
    </row>
    <row r="461" spans="2:34" s="241" customFormat="1" ht="15" customHeight="1">
      <c r="B461" s="249" t="b">
        <f>IF(Pressure_1_R4!A30="",FALSE,TRUE)</f>
        <v>0</v>
      </c>
      <c r="C461" s="250">
        <v>27</v>
      </c>
      <c r="D461" s="251" t="str">
        <f>IF($B461=FALSE,"",표준압력!G327)</f>
        <v/>
      </c>
      <c r="E461" s="251" t="str">
        <f>IF($B461=FALSE,"",표준압력!H327)</f>
        <v/>
      </c>
      <c r="F461" s="251" t="str">
        <f>IF($B461=FALSE,"",Pressure_1_R4!Q30)</f>
        <v/>
      </c>
      <c r="G461" s="252" t="str">
        <f>IF($B461=FALSE,"",Pressure_1_R4!R30)</f>
        <v/>
      </c>
      <c r="H461" s="252" t="str">
        <f>IF($B461=FALSE,"",Pressure_1_R4!S30)</f>
        <v/>
      </c>
      <c r="I461" s="258" t="b">
        <f t="shared" si="433"/>
        <v>0</v>
      </c>
      <c r="J461" s="253" t="str">
        <f t="shared" si="434"/>
        <v/>
      </c>
      <c r="K461" s="254" t="str">
        <f t="shared" si="435"/>
        <v/>
      </c>
      <c r="L461" s="254" t="str">
        <f t="shared" si="436"/>
        <v/>
      </c>
      <c r="M461" s="244"/>
      <c r="N461" s="255" t="b">
        <f t="shared" si="437"/>
        <v>0</v>
      </c>
      <c r="O461" s="410" t="s">
        <v>558</v>
      </c>
      <c r="P461" s="414">
        <v>27</v>
      </c>
      <c r="Q461" s="412" t="str">
        <f t="shared" ca="1" si="448"/>
        <v/>
      </c>
      <c r="R461" s="255" t="str">
        <f t="shared" ca="1" si="448"/>
        <v/>
      </c>
      <c r="S461" s="255" t="str">
        <f t="shared" ca="1" si="448"/>
        <v/>
      </c>
      <c r="T461" s="416" t="str">
        <f t="shared" si="439"/>
        <v/>
      </c>
      <c r="U461" s="412" t="str">
        <f t="shared" si="449"/>
        <v/>
      </c>
      <c r="V461" s="412" t="str">
        <f t="shared" si="450"/>
        <v/>
      </c>
      <c r="W461" s="412" t="str">
        <f t="shared" si="451"/>
        <v/>
      </c>
      <c r="X461" s="417" t="str">
        <f t="shared" si="442"/>
        <v/>
      </c>
    </row>
    <row r="462" spans="2:34" s="241" customFormat="1" ht="15" customHeight="1">
      <c r="B462" s="249" t="b">
        <f>IF(Pressure_1_R4!A31="",FALSE,TRUE)</f>
        <v>0</v>
      </c>
      <c r="C462" s="250">
        <v>28</v>
      </c>
      <c r="D462" s="251" t="str">
        <f>IF($B462=FALSE,"",표준압력!G328)</f>
        <v/>
      </c>
      <c r="E462" s="251" t="str">
        <f>IF($B462=FALSE,"",표준압력!H328)</f>
        <v/>
      </c>
      <c r="F462" s="251" t="str">
        <f>IF($B462=FALSE,"",Pressure_1_R4!Q31)</f>
        <v/>
      </c>
      <c r="G462" s="252" t="str">
        <f>IF($B462=FALSE,"",Pressure_1_R4!R31)</f>
        <v/>
      </c>
      <c r="H462" s="252" t="str">
        <f>IF($B462=FALSE,"",Pressure_1_R4!S31)</f>
        <v/>
      </c>
      <c r="I462" s="258" t="b">
        <f t="shared" si="433"/>
        <v>0</v>
      </c>
      <c r="J462" s="253" t="str">
        <f t="shared" si="434"/>
        <v/>
      </c>
      <c r="K462" s="254" t="str">
        <f t="shared" si="435"/>
        <v/>
      </c>
      <c r="L462" s="254" t="str">
        <f t="shared" si="436"/>
        <v/>
      </c>
      <c r="M462" s="244"/>
      <c r="N462" s="255" t="b">
        <f t="shared" si="437"/>
        <v>0</v>
      </c>
      <c r="O462" s="410" t="s">
        <v>558</v>
      </c>
      <c r="P462" s="414">
        <v>28</v>
      </c>
      <c r="Q462" s="412" t="str">
        <f t="shared" ca="1" si="448"/>
        <v/>
      </c>
      <c r="R462" s="255" t="str">
        <f t="shared" ca="1" si="448"/>
        <v/>
      </c>
      <c r="S462" s="255" t="str">
        <f t="shared" ca="1" si="448"/>
        <v/>
      </c>
      <c r="T462" s="416" t="str">
        <f t="shared" si="439"/>
        <v/>
      </c>
      <c r="U462" s="412" t="str">
        <f t="shared" si="449"/>
        <v/>
      </c>
      <c r="V462" s="412" t="str">
        <f t="shared" si="450"/>
        <v/>
      </c>
      <c r="W462" s="412" t="str">
        <f t="shared" si="451"/>
        <v/>
      </c>
      <c r="X462" s="417" t="str">
        <f t="shared" si="442"/>
        <v/>
      </c>
    </row>
    <row r="463" spans="2:34" s="241" customFormat="1" ht="15" customHeight="1">
      <c r="B463" s="249" t="b">
        <f>IF(Pressure_1_R4!A32="",FALSE,TRUE)</f>
        <v>0</v>
      </c>
      <c r="C463" s="250">
        <v>29</v>
      </c>
      <c r="D463" s="251" t="str">
        <f>IF($B463=FALSE,"",표준압력!G329)</f>
        <v/>
      </c>
      <c r="E463" s="251" t="str">
        <f>IF($B463=FALSE,"",표준압력!H329)</f>
        <v/>
      </c>
      <c r="F463" s="251" t="str">
        <f>IF($B463=FALSE,"",Pressure_1_R4!Q32)</f>
        <v/>
      </c>
      <c r="G463" s="252" t="str">
        <f>IF($B463=FALSE,"",Pressure_1_R4!R32)</f>
        <v/>
      </c>
      <c r="H463" s="252" t="str">
        <f>IF($B463=FALSE,"",Pressure_1_R4!S32)</f>
        <v/>
      </c>
      <c r="I463" s="258" t="b">
        <f t="shared" si="433"/>
        <v>0</v>
      </c>
      <c r="J463" s="253" t="str">
        <f t="shared" si="434"/>
        <v/>
      </c>
      <c r="K463" s="254" t="str">
        <f t="shared" si="435"/>
        <v/>
      </c>
      <c r="L463" s="254" t="str">
        <f t="shared" si="436"/>
        <v/>
      </c>
      <c r="M463" s="244"/>
      <c r="N463" s="255" t="b">
        <f t="shared" si="437"/>
        <v>0</v>
      </c>
      <c r="O463" s="410" t="s">
        <v>558</v>
      </c>
      <c r="P463" s="414">
        <v>29</v>
      </c>
      <c r="Q463" s="412" t="str">
        <f t="shared" ca="1" si="448"/>
        <v/>
      </c>
      <c r="R463" s="255" t="str">
        <f t="shared" ca="1" si="448"/>
        <v/>
      </c>
      <c r="S463" s="255" t="str">
        <f t="shared" ca="1" si="448"/>
        <v/>
      </c>
      <c r="T463" s="416" t="str">
        <f t="shared" si="439"/>
        <v/>
      </c>
      <c r="U463" s="412" t="str">
        <f t="shared" si="449"/>
        <v/>
      </c>
      <c r="V463" s="412" t="str">
        <f t="shared" si="450"/>
        <v/>
      </c>
      <c r="W463" s="412" t="str">
        <f t="shared" si="451"/>
        <v/>
      </c>
      <c r="X463" s="417" t="str">
        <f t="shared" si="442"/>
        <v/>
      </c>
    </row>
    <row r="464" spans="2:34" s="241" customFormat="1" ht="15" customHeight="1">
      <c r="B464" s="249" t="b">
        <f>IF(Pressure_1_R4!A33="",FALSE,TRUE)</f>
        <v>0</v>
      </c>
      <c r="C464" s="250">
        <v>30</v>
      </c>
      <c r="D464" s="251" t="str">
        <f>IF($B464=FALSE,"",표준압력!G330)</f>
        <v/>
      </c>
      <c r="E464" s="251" t="str">
        <f>IF($B464=FALSE,"",표준압력!H330)</f>
        <v/>
      </c>
      <c r="F464" s="251" t="str">
        <f>IF($B464=FALSE,"",Pressure_1_R4!Q33)</f>
        <v/>
      </c>
      <c r="G464" s="252" t="str">
        <f>IF($B464=FALSE,"",Pressure_1_R4!R33)</f>
        <v/>
      </c>
      <c r="H464" s="252" t="str">
        <f>IF($B464=FALSE,"",Pressure_1_R4!S33)</f>
        <v/>
      </c>
      <c r="I464" s="258" t="b">
        <f t="shared" ref="I464:I493" si="454">TYPE(G464)=1</f>
        <v>0</v>
      </c>
      <c r="J464" s="253" t="str">
        <f t="shared" ref="J464:J493" si="455">IF($B464=FALSE,"",F464*$C$429)</f>
        <v/>
      </c>
      <c r="K464" s="254" t="str">
        <f t="shared" ref="K464:K493" si="456">IF($B464=FALSE,"",IF(G464="ⅹ",J464,G464*$C$429))</f>
        <v/>
      </c>
      <c r="L464" s="254" t="str">
        <f t="shared" ref="L464:L493" si="457">IF($B464=FALSE,"",IF(H464="ⅹ",K464,H464*$C$429))</f>
        <v/>
      </c>
      <c r="M464" s="244"/>
      <c r="N464" s="255" t="b">
        <f t="shared" si="437"/>
        <v>0</v>
      </c>
      <c r="O464" s="410" t="s">
        <v>558</v>
      </c>
      <c r="P464" s="414">
        <v>30</v>
      </c>
      <c r="Q464" s="412" t="str">
        <f t="shared" ref="Q464:Q493" ca="1" si="458">IF($N464=FALSE,"",OFFSET(J$434,$B$429*2-($P464-1),0))</f>
        <v/>
      </c>
      <c r="R464" s="255" t="str">
        <f t="shared" ref="R464:R493" ca="1" si="459">IF($N464=FALSE,"",OFFSET(K$434,$B$429*2-($P464-1),0))</f>
        <v/>
      </c>
      <c r="S464" s="255" t="str">
        <f t="shared" ref="S464:S493" ca="1" si="460">IF($N464=FALSE,"",OFFSET(L$434,$B$429*2-($P464-1),0))</f>
        <v/>
      </c>
      <c r="T464" s="416" t="str">
        <f t="shared" ref="T464:T493" si="461">IF($N464=FALSE,"",AVERAGE(Q464:S464))</f>
        <v/>
      </c>
      <c r="U464" s="412" t="str">
        <f t="shared" si="449"/>
        <v/>
      </c>
      <c r="V464" s="412" t="str">
        <f t="shared" si="450"/>
        <v/>
      </c>
      <c r="W464" s="412" t="str">
        <f t="shared" si="451"/>
        <v/>
      </c>
      <c r="X464" s="417" t="str">
        <f t="shared" ref="X464:X493" si="462">IF($N464=FALSE,"",MAX(U464:W464)-MIN(U464:W464))</f>
        <v/>
      </c>
    </row>
    <row r="465" spans="2:24" s="241" customFormat="1" ht="15" customHeight="1">
      <c r="B465" s="249" t="b">
        <f>IF(Pressure_1_R4!A34="",FALSE,TRUE)</f>
        <v>0</v>
      </c>
      <c r="C465" s="250">
        <v>31</v>
      </c>
      <c r="D465" s="251" t="str">
        <f>IF($B465=FALSE,"",표준압력!G331)</f>
        <v/>
      </c>
      <c r="E465" s="251" t="str">
        <f>IF($B465=FALSE,"",표준압력!H331)</f>
        <v/>
      </c>
      <c r="F465" s="251" t="str">
        <f>IF($B465=FALSE,"",Pressure_1_R4!Q34)</f>
        <v/>
      </c>
      <c r="G465" s="252" t="str">
        <f>IF($B465=FALSE,"",Pressure_1_R4!R34)</f>
        <v/>
      </c>
      <c r="H465" s="252" t="str">
        <f>IF($B465=FALSE,"",Pressure_1_R4!S34)</f>
        <v/>
      </c>
      <c r="I465" s="258" t="b">
        <f t="shared" si="454"/>
        <v>0</v>
      </c>
      <c r="J465" s="253" t="str">
        <f t="shared" si="455"/>
        <v/>
      </c>
      <c r="K465" s="254" t="str">
        <f t="shared" si="456"/>
        <v/>
      </c>
      <c r="L465" s="254" t="str">
        <f t="shared" si="457"/>
        <v/>
      </c>
      <c r="M465" s="244"/>
      <c r="N465" s="255" t="b">
        <f t="shared" si="437"/>
        <v>0</v>
      </c>
      <c r="O465" s="411" t="s">
        <v>517</v>
      </c>
      <c r="P465" s="415">
        <v>1</v>
      </c>
      <c r="Q465" s="412" t="str">
        <f t="shared" ca="1" si="458"/>
        <v/>
      </c>
      <c r="R465" s="255" t="str">
        <f t="shared" ca="1" si="459"/>
        <v/>
      </c>
      <c r="S465" s="255" t="str">
        <f t="shared" ca="1" si="460"/>
        <v/>
      </c>
      <c r="T465" s="416" t="str">
        <f t="shared" si="461"/>
        <v/>
      </c>
      <c r="U465" s="413" t="str">
        <f>IF($N465=FALSE,"",Q465-Q$465)</f>
        <v/>
      </c>
      <c r="V465" s="413" t="str">
        <f t="shared" ref="V465:V494" si="463">IF($N465=FALSE,"",R465-R$465)</f>
        <v/>
      </c>
      <c r="W465" s="413" t="str">
        <f t="shared" ref="W465:W494" si="464">IF($N465=FALSE,"",S465-S$465)</f>
        <v/>
      </c>
      <c r="X465" s="417" t="str">
        <f t="shared" si="462"/>
        <v/>
      </c>
    </row>
    <row r="466" spans="2:24" s="241" customFormat="1" ht="15" customHeight="1">
      <c r="B466" s="249" t="b">
        <f>IF(Pressure_1_R4!A35="",FALSE,TRUE)</f>
        <v>0</v>
      </c>
      <c r="C466" s="250">
        <v>32</v>
      </c>
      <c r="D466" s="251" t="str">
        <f>IF($B466=FALSE,"",표준압력!G332)</f>
        <v/>
      </c>
      <c r="E466" s="251" t="str">
        <f>IF($B466=FALSE,"",표준압력!H332)</f>
        <v/>
      </c>
      <c r="F466" s="251" t="str">
        <f>IF($B466=FALSE,"",Pressure_1_R4!Q35)</f>
        <v/>
      </c>
      <c r="G466" s="252" t="str">
        <f>IF($B466=FALSE,"",Pressure_1_R4!R35)</f>
        <v/>
      </c>
      <c r="H466" s="252" t="str">
        <f>IF($B466=FALSE,"",Pressure_1_R4!S35)</f>
        <v/>
      </c>
      <c r="I466" s="258" t="b">
        <f t="shared" si="454"/>
        <v>0</v>
      </c>
      <c r="J466" s="253" t="str">
        <f t="shared" si="455"/>
        <v/>
      </c>
      <c r="K466" s="254" t="str">
        <f t="shared" si="456"/>
        <v/>
      </c>
      <c r="L466" s="254" t="str">
        <f t="shared" si="457"/>
        <v/>
      </c>
      <c r="M466" s="244"/>
      <c r="N466" s="255" t="b">
        <f t="shared" si="437"/>
        <v>0</v>
      </c>
      <c r="O466" s="411" t="s">
        <v>517</v>
      </c>
      <c r="P466" s="415">
        <v>2</v>
      </c>
      <c r="Q466" s="412" t="str">
        <f t="shared" ca="1" si="458"/>
        <v/>
      </c>
      <c r="R466" s="255" t="str">
        <f t="shared" ca="1" si="459"/>
        <v/>
      </c>
      <c r="S466" s="255" t="str">
        <f t="shared" ca="1" si="460"/>
        <v/>
      </c>
      <c r="T466" s="416" t="str">
        <f t="shared" si="461"/>
        <v/>
      </c>
      <c r="U466" s="413" t="str">
        <f t="shared" ref="U466:U494" si="465">IF($N466=FALSE,"",Q466-Q$465)</f>
        <v/>
      </c>
      <c r="V466" s="413" t="str">
        <f t="shared" si="463"/>
        <v/>
      </c>
      <c r="W466" s="413" t="str">
        <f t="shared" si="464"/>
        <v/>
      </c>
      <c r="X466" s="417" t="str">
        <f t="shared" si="462"/>
        <v/>
      </c>
    </row>
    <row r="467" spans="2:24" s="241" customFormat="1" ht="15" customHeight="1">
      <c r="B467" s="249" t="b">
        <f>IF(Pressure_1_R4!A36="",FALSE,TRUE)</f>
        <v>0</v>
      </c>
      <c r="C467" s="250">
        <v>33</v>
      </c>
      <c r="D467" s="251" t="str">
        <f>IF($B467=FALSE,"",표준압력!G333)</f>
        <v/>
      </c>
      <c r="E467" s="251" t="str">
        <f>IF($B467=FALSE,"",표준압력!H333)</f>
        <v/>
      </c>
      <c r="F467" s="251" t="str">
        <f>IF($B467=FALSE,"",Pressure_1_R4!Q36)</f>
        <v/>
      </c>
      <c r="G467" s="252" t="str">
        <f>IF($B467=FALSE,"",Pressure_1_R4!R36)</f>
        <v/>
      </c>
      <c r="H467" s="252" t="str">
        <f>IF($B467=FALSE,"",Pressure_1_R4!S36)</f>
        <v/>
      </c>
      <c r="I467" s="258" t="b">
        <f t="shared" si="454"/>
        <v>0</v>
      </c>
      <c r="J467" s="253" t="str">
        <f t="shared" si="455"/>
        <v/>
      </c>
      <c r="K467" s="254" t="str">
        <f t="shared" si="456"/>
        <v/>
      </c>
      <c r="L467" s="254" t="str">
        <f t="shared" si="457"/>
        <v/>
      </c>
      <c r="M467" s="244"/>
      <c r="N467" s="255" t="b">
        <f t="shared" si="437"/>
        <v>0</v>
      </c>
      <c r="O467" s="411" t="s">
        <v>517</v>
      </c>
      <c r="P467" s="415">
        <v>3</v>
      </c>
      <c r="Q467" s="412" t="str">
        <f t="shared" ca="1" si="458"/>
        <v/>
      </c>
      <c r="R467" s="255" t="str">
        <f t="shared" ca="1" si="459"/>
        <v/>
      </c>
      <c r="S467" s="255" t="str">
        <f t="shared" ca="1" si="460"/>
        <v/>
      </c>
      <c r="T467" s="416" t="str">
        <f t="shared" si="461"/>
        <v/>
      </c>
      <c r="U467" s="413" t="str">
        <f t="shared" si="465"/>
        <v/>
      </c>
      <c r="V467" s="413" t="str">
        <f t="shared" si="463"/>
        <v/>
      </c>
      <c r="W467" s="413" t="str">
        <f t="shared" si="464"/>
        <v/>
      </c>
      <c r="X467" s="417" t="str">
        <f t="shared" si="462"/>
        <v/>
      </c>
    </row>
    <row r="468" spans="2:24" s="241" customFormat="1" ht="15" customHeight="1">
      <c r="B468" s="249" t="b">
        <f>IF(Pressure_1_R4!A37="",FALSE,TRUE)</f>
        <v>0</v>
      </c>
      <c r="C468" s="250">
        <v>34</v>
      </c>
      <c r="D468" s="251" t="str">
        <f>IF($B468=FALSE,"",표준압력!G334)</f>
        <v/>
      </c>
      <c r="E468" s="251" t="str">
        <f>IF($B468=FALSE,"",표준압력!H334)</f>
        <v/>
      </c>
      <c r="F468" s="251" t="str">
        <f>IF($B468=FALSE,"",Pressure_1_R4!Q37)</f>
        <v/>
      </c>
      <c r="G468" s="252" t="str">
        <f>IF($B468=FALSE,"",Pressure_1_R4!R37)</f>
        <v/>
      </c>
      <c r="H468" s="252" t="str">
        <f>IF($B468=FALSE,"",Pressure_1_R4!S37)</f>
        <v/>
      </c>
      <c r="I468" s="258" t="b">
        <f t="shared" si="454"/>
        <v>0</v>
      </c>
      <c r="J468" s="253" t="str">
        <f t="shared" si="455"/>
        <v/>
      </c>
      <c r="K468" s="254" t="str">
        <f t="shared" si="456"/>
        <v/>
      </c>
      <c r="L468" s="254" t="str">
        <f t="shared" si="457"/>
        <v/>
      </c>
      <c r="M468" s="244"/>
      <c r="N468" s="255" t="b">
        <f t="shared" si="437"/>
        <v>0</v>
      </c>
      <c r="O468" s="411" t="s">
        <v>517</v>
      </c>
      <c r="P468" s="415">
        <v>4</v>
      </c>
      <c r="Q468" s="412" t="str">
        <f t="shared" ca="1" si="458"/>
        <v/>
      </c>
      <c r="R468" s="255" t="str">
        <f t="shared" ca="1" si="459"/>
        <v/>
      </c>
      <c r="S468" s="255" t="str">
        <f t="shared" ca="1" si="460"/>
        <v/>
      </c>
      <c r="T468" s="416" t="str">
        <f t="shared" si="461"/>
        <v/>
      </c>
      <c r="U468" s="413" t="str">
        <f t="shared" si="465"/>
        <v/>
      </c>
      <c r="V468" s="413" t="str">
        <f t="shared" si="463"/>
        <v/>
      </c>
      <c r="W468" s="413" t="str">
        <f t="shared" si="464"/>
        <v/>
      </c>
      <c r="X468" s="417" t="str">
        <f t="shared" si="462"/>
        <v/>
      </c>
    </row>
    <row r="469" spans="2:24" s="241" customFormat="1" ht="15" customHeight="1">
      <c r="B469" s="249" t="b">
        <f>IF(Pressure_1_R4!A38="",FALSE,TRUE)</f>
        <v>0</v>
      </c>
      <c r="C469" s="250">
        <v>35</v>
      </c>
      <c r="D469" s="251" t="str">
        <f>IF($B469=FALSE,"",표준압력!G335)</f>
        <v/>
      </c>
      <c r="E469" s="251" t="str">
        <f>IF($B469=FALSE,"",표준압력!H335)</f>
        <v/>
      </c>
      <c r="F469" s="251" t="str">
        <f>IF($B469=FALSE,"",Pressure_1_R4!Q38)</f>
        <v/>
      </c>
      <c r="G469" s="252" t="str">
        <f>IF($B469=FALSE,"",Pressure_1_R4!R38)</f>
        <v/>
      </c>
      <c r="H469" s="252" t="str">
        <f>IF($B469=FALSE,"",Pressure_1_R4!S38)</f>
        <v/>
      </c>
      <c r="I469" s="258" t="b">
        <f t="shared" si="454"/>
        <v>0</v>
      </c>
      <c r="J469" s="253" t="str">
        <f t="shared" si="455"/>
        <v/>
      </c>
      <c r="K469" s="254" t="str">
        <f t="shared" si="456"/>
        <v/>
      </c>
      <c r="L469" s="254" t="str">
        <f t="shared" si="457"/>
        <v/>
      </c>
      <c r="M469" s="244"/>
      <c r="N469" s="255" t="b">
        <f t="shared" si="437"/>
        <v>0</v>
      </c>
      <c r="O469" s="411" t="s">
        <v>517</v>
      </c>
      <c r="P469" s="415">
        <v>5</v>
      </c>
      <c r="Q469" s="412" t="str">
        <f t="shared" ca="1" si="458"/>
        <v/>
      </c>
      <c r="R469" s="255" t="str">
        <f t="shared" ca="1" si="459"/>
        <v/>
      </c>
      <c r="S469" s="255" t="str">
        <f t="shared" ca="1" si="460"/>
        <v/>
      </c>
      <c r="T469" s="416" t="str">
        <f t="shared" si="461"/>
        <v/>
      </c>
      <c r="U469" s="413" t="str">
        <f t="shared" si="465"/>
        <v/>
      </c>
      <c r="V469" s="413" t="str">
        <f t="shared" si="463"/>
        <v/>
      </c>
      <c r="W469" s="413" t="str">
        <f t="shared" si="464"/>
        <v/>
      </c>
      <c r="X469" s="417" t="str">
        <f t="shared" si="462"/>
        <v/>
      </c>
    </row>
    <row r="470" spans="2:24" s="241" customFormat="1" ht="15" customHeight="1">
      <c r="B470" s="249" t="b">
        <f>IF(Pressure_1_R4!A39="",FALSE,TRUE)</f>
        <v>0</v>
      </c>
      <c r="C470" s="250">
        <v>36</v>
      </c>
      <c r="D470" s="251" t="str">
        <f>IF($B470=FALSE,"",표준압력!G336)</f>
        <v/>
      </c>
      <c r="E470" s="251" t="str">
        <f>IF($B470=FALSE,"",표준압력!H336)</f>
        <v/>
      </c>
      <c r="F470" s="251" t="str">
        <f>IF($B470=FALSE,"",Pressure_1_R4!Q39)</f>
        <v/>
      </c>
      <c r="G470" s="252" t="str">
        <f>IF($B470=FALSE,"",Pressure_1_R4!R39)</f>
        <v/>
      </c>
      <c r="H470" s="252" t="str">
        <f>IF($B470=FALSE,"",Pressure_1_R4!S39)</f>
        <v/>
      </c>
      <c r="I470" s="258" t="b">
        <f t="shared" si="454"/>
        <v>0</v>
      </c>
      <c r="J470" s="253" t="str">
        <f t="shared" si="455"/>
        <v/>
      </c>
      <c r="K470" s="254" t="str">
        <f t="shared" si="456"/>
        <v/>
      </c>
      <c r="L470" s="254" t="str">
        <f t="shared" si="457"/>
        <v/>
      </c>
      <c r="M470" s="244"/>
      <c r="N470" s="255" t="b">
        <f t="shared" si="437"/>
        <v>0</v>
      </c>
      <c r="O470" s="411" t="s">
        <v>517</v>
      </c>
      <c r="P470" s="415">
        <v>6</v>
      </c>
      <c r="Q470" s="412" t="str">
        <f t="shared" ca="1" si="458"/>
        <v/>
      </c>
      <c r="R470" s="255" t="str">
        <f t="shared" ca="1" si="459"/>
        <v/>
      </c>
      <c r="S470" s="255" t="str">
        <f t="shared" ca="1" si="460"/>
        <v/>
      </c>
      <c r="T470" s="416" t="str">
        <f t="shared" si="461"/>
        <v/>
      </c>
      <c r="U470" s="413" t="str">
        <f t="shared" si="465"/>
        <v/>
      </c>
      <c r="V470" s="413" t="str">
        <f t="shared" si="463"/>
        <v/>
      </c>
      <c r="W470" s="413" t="str">
        <f t="shared" si="464"/>
        <v/>
      </c>
      <c r="X470" s="417" t="str">
        <f t="shared" si="462"/>
        <v/>
      </c>
    </row>
    <row r="471" spans="2:24" s="241" customFormat="1" ht="15" customHeight="1">
      <c r="B471" s="249" t="b">
        <f>IF(Pressure_1_R4!A40="",FALSE,TRUE)</f>
        <v>0</v>
      </c>
      <c r="C471" s="250">
        <v>37</v>
      </c>
      <c r="D471" s="251" t="str">
        <f>IF($B471=FALSE,"",표준압력!G337)</f>
        <v/>
      </c>
      <c r="E471" s="251" t="str">
        <f>IF($B471=FALSE,"",표준압력!H337)</f>
        <v/>
      </c>
      <c r="F471" s="251" t="str">
        <f>IF($B471=FALSE,"",Pressure_1_R4!Q40)</f>
        <v/>
      </c>
      <c r="G471" s="252" t="str">
        <f>IF($B471=FALSE,"",Pressure_1_R4!R40)</f>
        <v/>
      </c>
      <c r="H471" s="252" t="str">
        <f>IF($B471=FALSE,"",Pressure_1_R4!S40)</f>
        <v/>
      </c>
      <c r="I471" s="258" t="b">
        <f t="shared" si="454"/>
        <v>0</v>
      </c>
      <c r="J471" s="253" t="str">
        <f t="shared" si="455"/>
        <v/>
      </c>
      <c r="K471" s="254" t="str">
        <f t="shared" si="456"/>
        <v/>
      </c>
      <c r="L471" s="254" t="str">
        <f t="shared" si="457"/>
        <v/>
      </c>
      <c r="M471" s="244"/>
      <c r="N471" s="255" t="b">
        <f t="shared" si="437"/>
        <v>0</v>
      </c>
      <c r="O471" s="411" t="s">
        <v>517</v>
      </c>
      <c r="P471" s="415">
        <v>7</v>
      </c>
      <c r="Q471" s="412" t="str">
        <f t="shared" ca="1" si="458"/>
        <v/>
      </c>
      <c r="R471" s="255" t="str">
        <f t="shared" ca="1" si="459"/>
        <v/>
      </c>
      <c r="S471" s="255" t="str">
        <f t="shared" ca="1" si="460"/>
        <v/>
      </c>
      <c r="T471" s="416" t="str">
        <f t="shared" si="461"/>
        <v/>
      </c>
      <c r="U471" s="413" t="str">
        <f t="shared" si="465"/>
        <v/>
      </c>
      <c r="V471" s="413" t="str">
        <f t="shared" si="463"/>
        <v/>
      </c>
      <c r="W471" s="413" t="str">
        <f t="shared" si="464"/>
        <v/>
      </c>
      <c r="X471" s="417" t="str">
        <f t="shared" si="462"/>
        <v/>
      </c>
    </row>
    <row r="472" spans="2:24" s="241" customFormat="1" ht="15" customHeight="1">
      <c r="B472" s="249" t="b">
        <f>IF(Pressure_1_R4!A41="",FALSE,TRUE)</f>
        <v>0</v>
      </c>
      <c r="C472" s="250">
        <v>38</v>
      </c>
      <c r="D472" s="251" t="str">
        <f>IF($B472=FALSE,"",표준압력!G338)</f>
        <v/>
      </c>
      <c r="E472" s="251" t="str">
        <f>IF($B472=FALSE,"",표준압력!H338)</f>
        <v/>
      </c>
      <c r="F472" s="251" t="str">
        <f>IF($B472=FALSE,"",Pressure_1_R4!Q41)</f>
        <v/>
      </c>
      <c r="G472" s="252" t="str">
        <f>IF($B472=FALSE,"",Pressure_1_R4!R41)</f>
        <v/>
      </c>
      <c r="H472" s="252" t="str">
        <f>IF($B472=FALSE,"",Pressure_1_R4!S41)</f>
        <v/>
      </c>
      <c r="I472" s="258" t="b">
        <f t="shared" si="454"/>
        <v>0</v>
      </c>
      <c r="J472" s="253" t="str">
        <f t="shared" si="455"/>
        <v/>
      </c>
      <c r="K472" s="254" t="str">
        <f t="shared" si="456"/>
        <v/>
      </c>
      <c r="L472" s="254" t="str">
        <f t="shared" si="457"/>
        <v/>
      </c>
      <c r="M472" s="244"/>
      <c r="N472" s="255" t="b">
        <f t="shared" si="437"/>
        <v>0</v>
      </c>
      <c r="O472" s="411" t="s">
        <v>517</v>
      </c>
      <c r="P472" s="415">
        <v>8</v>
      </c>
      <c r="Q472" s="412" t="str">
        <f t="shared" ca="1" si="458"/>
        <v/>
      </c>
      <c r="R472" s="255" t="str">
        <f t="shared" ca="1" si="459"/>
        <v/>
      </c>
      <c r="S472" s="255" t="str">
        <f t="shared" ca="1" si="460"/>
        <v/>
      </c>
      <c r="T472" s="416" t="str">
        <f t="shared" si="461"/>
        <v/>
      </c>
      <c r="U472" s="413" t="str">
        <f t="shared" si="465"/>
        <v/>
      </c>
      <c r="V472" s="413" t="str">
        <f t="shared" si="463"/>
        <v/>
      </c>
      <c r="W472" s="413" t="str">
        <f t="shared" si="464"/>
        <v/>
      </c>
      <c r="X472" s="417" t="str">
        <f t="shared" si="462"/>
        <v/>
      </c>
    </row>
    <row r="473" spans="2:24" s="241" customFormat="1" ht="15" customHeight="1">
      <c r="B473" s="249" t="b">
        <f>IF(Pressure_1_R4!A42="",FALSE,TRUE)</f>
        <v>0</v>
      </c>
      <c r="C473" s="250">
        <v>39</v>
      </c>
      <c r="D473" s="251" t="str">
        <f>IF($B473=FALSE,"",표준압력!G339)</f>
        <v/>
      </c>
      <c r="E473" s="251" t="str">
        <f>IF($B473=FALSE,"",표준압력!H339)</f>
        <v/>
      </c>
      <c r="F473" s="251" t="str">
        <f>IF($B473=FALSE,"",Pressure_1_R4!Q42)</f>
        <v/>
      </c>
      <c r="G473" s="252" t="str">
        <f>IF($B473=FALSE,"",Pressure_1_R4!R42)</f>
        <v/>
      </c>
      <c r="H473" s="252" t="str">
        <f>IF($B473=FALSE,"",Pressure_1_R4!S42)</f>
        <v/>
      </c>
      <c r="I473" s="258" t="b">
        <f t="shared" si="454"/>
        <v>0</v>
      </c>
      <c r="J473" s="253" t="str">
        <f t="shared" si="455"/>
        <v/>
      </c>
      <c r="K473" s="254" t="str">
        <f t="shared" si="456"/>
        <v/>
      </c>
      <c r="L473" s="254" t="str">
        <f t="shared" si="457"/>
        <v/>
      </c>
      <c r="M473" s="244"/>
      <c r="N473" s="255" t="b">
        <f t="shared" si="437"/>
        <v>0</v>
      </c>
      <c r="O473" s="411" t="s">
        <v>517</v>
      </c>
      <c r="P473" s="415">
        <v>9</v>
      </c>
      <c r="Q473" s="412" t="str">
        <f t="shared" ca="1" si="458"/>
        <v/>
      </c>
      <c r="R473" s="255" t="str">
        <f t="shared" ca="1" si="459"/>
        <v/>
      </c>
      <c r="S473" s="255" t="str">
        <f t="shared" ca="1" si="460"/>
        <v/>
      </c>
      <c r="T473" s="416" t="str">
        <f t="shared" si="461"/>
        <v/>
      </c>
      <c r="U473" s="413" t="str">
        <f t="shared" si="465"/>
        <v/>
      </c>
      <c r="V473" s="413" t="str">
        <f t="shared" si="463"/>
        <v/>
      </c>
      <c r="W473" s="413" t="str">
        <f t="shared" si="464"/>
        <v/>
      </c>
      <c r="X473" s="417" t="str">
        <f t="shared" si="462"/>
        <v/>
      </c>
    </row>
    <row r="474" spans="2:24" s="241" customFormat="1" ht="15" customHeight="1">
      <c r="B474" s="249" t="b">
        <f>IF(Pressure_1_R4!A43="",FALSE,TRUE)</f>
        <v>0</v>
      </c>
      <c r="C474" s="250">
        <v>40</v>
      </c>
      <c r="D474" s="251" t="str">
        <f>IF($B474=FALSE,"",표준압력!G340)</f>
        <v/>
      </c>
      <c r="E474" s="251" t="str">
        <f>IF($B474=FALSE,"",표준압력!H340)</f>
        <v/>
      </c>
      <c r="F474" s="251" t="str">
        <f>IF($B474=FALSE,"",Pressure_1_R4!Q43)</f>
        <v/>
      </c>
      <c r="G474" s="252" t="str">
        <f>IF($B474=FALSE,"",Pressure_1_R4!R43)</f>
        <v/>
      </c>
      <c r="H474" s="252" t="str">
        <f>IF($B474=FALSE,"",Pressure_1_R4!S43)</f>
        <v/>
      </c>
      <c r="I474" s="258" t="b">
        <f t="shared" si="454"/>
        <v>0</v>
      </c>
      <c r="J474" s="253" t="str">
        <f t="shared" si="455"/>
        <v/>
      </c>
      <c r="K474" s="254" t="str">
        <f t="shared" si="456"/>
        <v/>
      </c>
      <c r="L474" s="254" t="str">
        <f t="shared" si="457"/>
        <v/>
      </c>
      <c r="M474" s="244"/>
      <c r="N474" s="255" t="b">
        <f t="shared" si="437"/>
        <v>0</v>
      </c>
      <c r="O474" s="411" t="s">
        <v>517</v>
      </c>
      <c r="P474" s="415">
        <v>10</v>
      </c>
      <c r="Q474" s="412" t="str">
        <f t="shared" ca="1" si="458"/>
        <v/>
      </c>
      <c r="R474" s="255" t="str">
        <f t="shared" ca="1" si="459"/>
        <v/>
      </c>
      <c r="S474" s="255" t="str">
        <f t="shared" ca="1" si="460"/>
        <v/>
      </c>
      <c r="T474" s="416" t="str">
        <f t="shared" si="461"/>
        <v/>
      </c>
      <c r="U474" s="413" t="str">
        <f t="shared" si="465"/>
        <v/>
      </c>
      <c r="V474" s="413" t="str">
        <f t="shared" si="463"/>
        <v/>
      </c>
      <c r="W474" s="413" t="str">
        <f t="shared" si="464"/>
        <v/>
      </c>
      <c r="X474" s="417" t="str">
        <f t="shared" si="462"/>
        <v/>
      </c>
    </row>
    <row r="475" spans="2:24" s="241" customFormat="1" ht="15" customHeight="1">
      <c r="B475" s="249" t="b">
        <f>IF(Pressure_1_R4!A44="",FALSE,TRUE)</f>
        <v>0</v>
      </c>
      <c r="C475" s="250">
        <v>41</v>
      </c>
      <c r="D475" s="251" t="str">
        <f>IF($B475=FALSE,"",표준압력!G341)</f>
        <v/>
      </c>
      <c r="E475" s="251" t="str">
        <f>IF($B475=FALSE,"",표준압력!H341)</f>
        <v/>
      </c>
      <c r="F475" s="251" t="str">
        <f>IF($B475=FALSE,"",Pressure_1_R4!Q44)</f>
        <v/>
      </c>
      <c r="G475" s="252" t="str">
        <f>IF($B475=FALSE,"",Pressure_1_R4!R44)</f>
        <v/>
      </c>
      <c r="H475" s="252" t="str">
        <f>IF($B475=FALSE,"",Pressure_1_R4!S44)</f>
        <v/>
      </c>
      <c r="I475" s="258" t="b">
        <f t="shared" si="454"/>
        <v>0</v>
      </c>
      <c r="J475" s="253" t="str">
        <f t="shared" si="455"/>
        <v/>
      </c>
      <c r="K475" s="254" t="str">
        <f t="shared" si="456"/>
        <v/>
      </c>
      <c r="L475" s="254" t="str">
        <f t="shared" si="457"/>
        <v/>
      </c>
      <c r="M475" s="244"/>
      <c r="N475" s="255" t="b">
        <f t="shared" si="437"/>
        <v>0</v>
      </c>
      <c r="O475" s="411" t="s">
        <v>517</v>
      </c>
      <c r="P475" s="415">
        <v>11</v>
      </c>
      <c r="Q475" s="412" t="str">
        <f t="shared" ca="1" si="458"/>
        <v/>
      </c>
      <c r="R475" s="255" t="str">
        <f t="shared" ca="1" si="459"/>
        <v/>
      </c>
      <c r="S475" s="255" t="str">
        <f t="shared" ca="1" si="460"/>
        <v/>
      </c>
      <c r="T475" s="416" t="str">
        <f t="shared" si="461"/>
        <v/>
      </c>
      <c r="U475" s="413" t="str">
        <f t="shared" si="465"/>
        <v/>
      </c>
      <c r="V475" s="413" t="str">
        <f t="shared" si="463"/>
        <v/>
      </c>
      <c r="W475" s="413" t="str">
        <f t="shared" si="464"/>
        <v/>
      </c>
      <c r="X475" s="417" t="str">
        <f t="shared" si="462"/>
        <v/>
      </c>
    </row>
    <row r="476" spans="2:24" s="241" customFormat="1" ht="15" customHeight="1">
      <c r="B476" s="249" t="b">
        <f>IF(Pressure_1_R4!A45="",FALSE,TRUE)</f>
        <v>0</v>
      </c>
      <c r="C476" s="250">
        <v>42</v>
      </c>
      <c r="D476" s="251" t="str">
        <f>IF($B476=FALSE,"",표준압력!G342)</f>
        <v/>
      </c>
      <c r="E476" s="251" t="str">
        <f>IF($B476=FALSE,"",표준압력!H342)</f>
        <v/>
      </c>
      <c r="F476" s="251" t="str">
        <f>IF($B476=FALSE,"",Pressure_1_R4!Q45)</f>
        <v/>
      </c>
      <c r="G476" s="252" t="str">
        <f>IF($B476=FALSE,"",Pressure_1_R4!R45)</f>
        <v/>
      </c>
      <c r="H476" s="252" t="str">
        <f>IF($B476=FALSE,"",Pressure_1_R4!S45)</f>
        <v/>
      </c>
      <c r="I476" s="258" t="b">
        <f t="shared" si="454"/>
        <v>0</v>
      </c>
      <c r="J476" s="253" t="str">
        <f t="shared" si="455"/>
        <v/>
      </c>
      <c r="K476" s="254" t="str">
        <f t="shared" si="456"/>
        <v/>
      </c>
      <c r="L476" s="254" t="str">
        <f t="shared" si="457"/>
        <v/>
      </c>
      <c r="M476" s="244"/>
      <c r="N476" s="255" t="b">
        <f t="shared" si="437"/>
        <v>0</v>
      </c>
      <c r="O476" s="411" t="s">
        <v>517</v>
      </c>
      <c r="P476" s="415">
        <v>12</v>
      </c>
      <c r="Q476" s="412" t="str">
        <f t="shared" ca="1" si="458"/>
        <v/>
      </c>
      <c r="R476" s="255" t="str">
        <f t="shared" ca="1" si="459"/>
        <v/>
      </c>
      <c r="S476" s="255" t="str">
        <f t="shared" ca="1" si="460"/>
        <v/>
      </c>
      <c r="T476" s="416" t="str">
        <f t="shared" si="461"/>
        <v/>
      </c>
      <c r="U476" s="413" t="str">
        <f t="shared" si="465"/>
        <v/>
      </c>
      <c r="V476" s="413" t="str">
        <f t="shared" si="463"/>
        <v/>
      </c>
      <c r="W476" s="413" t="str">
        <f t="shared" si="464"/>
        <v/>
      </c>
      <c r="X476" s="417" t="str">
        <f t="shared" si="462"/>
        <v/>
      </c>
    </row>
    <row r="477" spans="2:24" s="241" customFormat="1" ht="15" customHeight="1">
      <c r="B477" s="249" t="b">
        <f>IF(Pressure_1_R4!A46="",FALSE,TRUE)</f>
        <v>0</v>
      </c>
      <c r="C477" s="250">
        <v>43</v>
      </c>
      <c r="D477" s="251" t="str">
        <f>IF($B477=FALSE,"",표준압력!G343)</f>
        <v/>
      </c>
      <c r="E477" s="251" t="str">
        <f>IF($B477=FALSE,"",표준압력!H343)</f>
        <v/>
      </c>
      <c r="F477" s="251" t="str">
        <f>IF($B477=FALSE,"",Pressure_1_R4!Q46)</f>
        <v/>
      </c>
      <c r="G477" s="252" t="str">
        <f>IF($B477=FALSE,"",Pressure_1_R4!R46)</f>
        <v/>
      </c>
      <c r="H477" s="252" t="str">
        <f>IF($B477=FALSE,"",Pressure_1_R4!S46)</f>
        <v/>
      </c>
      <c r="I477" s="258" t="b">
        <f t="shared" si="454"/>
        <v>0</v>
      </c>
      <c r="J477" s="253" t="str">
        <f t="shared" si="455"/>
        <v/>
      </c>
      <c r="K477" s="254" t="str">
        <f t="shared" si="456"/>
        <v/>
      </c>
      <c r="L477" s="254" t="str">
        <f t="shared" si="457"/>
        <v/>
      </c>
      <c r="M477" s="244"/>
      <c r="N477" s="255" t="b">
        <f t="shared" si="437"/>
        <v>0</v>
      </c>
      <c r="O477" s="411" t="s">
        <v>517</v>
      </c>
      <c r="P477" s="415">
        <v>13</v>
      </c>
      <c r="Q477" s="412" t="str">
        <f t="shared" ca="1" si="458"/>
        <v/>
      </c>
      <c r="R477" s="255" t="str">
        <f t="shared" ca="1" si="459"/>
        <v/>
      </c>
      <c r="S477" s="255" t="str">
        <f t="shared" ca="1" si="460"/>
        <v/>
      </c>
      <c r="T477" s="416" t="str">
        <f t="shared" si="461"/>
        <v/>
      </c>
      <c r="U477" s="413" t="str">
        <f t="shared" si="465"/>
        <v/>
      </c>
      <c r="V477" s="413" t="str">
        <f t="shared" si="463"/>
        <v/>
      </c>
      <c r="W477" s="413" t="str">
        <f t="shared" si="464"/>
        <v/>
      </c>
      <c r="X477" s="417" t="str">
        <f t="shared" si="462"/>
        <v/>
      </c>
    </row>
    <row r="478" spans="2:24" s="241" customFormat="1" ht="15" customHeight="1">
      <c r="B478" s="249" t="b">
        <f>IF(Pressure_1_R4!A47="",FALSE,TRUE)</f>
        <v>0</v>
      </c>
      <c r="C478" s="250">
        <v>44</v>
      </c>
      <c r="D478" s="251" t="str">
        <f>IF($B478=FALSE,"",표준압력!G344)</f>
        <v/>
      </c>
      <c r="E478" s="251" t="str">
        <f>IF($B478=FALSE,"",표준압력!H344)</f>
        <v/>
      </c>
      <c r="F478" s="251" t="str">
        <f>IF($B478=FALSE,"",Pressure_1_R4!Q47)</f>
        <v/>
      </c>
      <c r="G478" s="252" t="str">
        <f>IF($B478=FALSE,"",Pressure_1_R4!R47)</f>
        <v/>
      </c>
      <c r="H478" s="252" t="str">
        <f>IF($B478=FALSE,"",Pressure_1_R4!S47)</f>
        <v/>
      </c>
      <c r="I478" s="258" t="b">
        <f t="shared" si="454"/>
        <v>0</v>
      </c>
      <c r="J478" s="253" t="str">
        <f t="shared" si="455"/>
        <v/>
      </c>
      <c r="K478" s="254" t="str">
        <f t="shared" si="456"/>
        <v/>
      </c>
      <c r="L478" s="254" t="str">
        <f t="shared" si="457"/>
        <v/>
      </c>
      <c r="M478" s="244"/>
      <c r="N478" s="255" t="b">
        <f t="shared" si="437"/>
        <v>0</v>
      </c>
      <c r="O478" s="411" t="s">
        <v>517</v>
      </c>
      <c r="P478" s="415">
        <v>14</v>
      </c>
      <c r="Q478" s="412" t="str">
        <f t="shared" ca="1" si="458"/>
        <v/>
      </c>
      <c r="R478" s="255" t="str">
        <f t="shared" ca="1" si="459"/>
        <v/>
      </c>
      <c r="S478" s="255" t="str">
        <f t="shared" ca="1" si="460"/>
        <v/>
      </c>
      <c r="T478" s="416" t="str">
        <f t="shared" si="461"/>
        <v/>
      </c>
      <c r="U478" s="413" t="str">
        <f t="shared" si="465"/>
        <v/>
      </c>
      <c r="V478" s="413" t="str">
        <f t="shared" si="463"/>
        <v/>
      </c>
      <c r="W478" s="413" t="str">
        <f t="shared" si="464"/>
        <v/>
      </c>
      <c r="X478" s="417" t="str">
        <f t="shared" si="462"/>
        <v/>
      </c>
    </row>
    <row r="479" spans="2:24" s="241" customFormat="1" ht="15" customHeight="1">
      <c r="B479" s="249" t="b">
        <f>IF(Pressure_1_R4!A48="",FALSE,TRUE)</f>
        <v>0</v>
      </c>
      <c r="C479" s="250">
        <v>45</v>
      </c>
      <c r="D479" s="251" t="str">
        <f>IF($B479=FALSE,"",표준압력!G345)</f>
        <v/>
      </c>
      <c r="E479" s="251" t="str">
        <f>IF($B479=FALSE,"",표준압력!H345)</f>
        <v/>
      </c>
      <c r="F479" s="251" t="str">
        <f>IF($B479=FALSE,"",Pressure_1_R4!Q48)</f>
        <v/>
      </c>
      <c r="G479" s="252" t="str">
        <f>IF($B479=FALSE,"",Pressure_1_R4!R48)</f>
        <v/>
      </c>
      <c r="H479" s="252" t="str">
        <f>IF($B479=FALSE,"",Pressure_1_R4!S48)</f>
        <v/>
      </c>
      <c r="I479" s="258" t="b">
        <f t="shared" si="454"/>
        <v>0</v>
      </c>
      <c r="J479" s="253" t="str">
        <f t="shared" si="455"/>
        <v/>
      </c>
      <c r="K479" s="254" t="str">
        <f t="shared" si="456"/>
        <v/>
      </c>
      <c r="L479" s="254" t="str">
        <f t="shared" si="457"/>
        <v/>
      </c>
      <c r="M479" s="244"/>
      <c r="N479" s="255" t="b">
        <f t="shared" si="437"/>
        <v>0</v>
      </c>
      <c r="O479" s="411" t="s">
        <v>517</v>
      </c>
      <c r="P479" s="415">
        <v>15</v>
      </c>
      <c r="Q479" s="412" t="str">
        <f t="shared" ca="1" si="458"/>
        <v/>
      </c>
      <c r="R479" s="255" t="str">
        <f t="shared" ca="1" si="459"/>
        <v/>
      </c>
      <c r="S479" s="255" t="str">
        <f t="shared" ca="1" si="460"/>
        <v/>
      </c>
      <c r="T479" s="416" t="str">
        <f t="shared" si="461"/>
        <v/>
      </c>
      <c r="U479" s="413" t="str">
        <f t="shared" si="465"/>
        <v/>
      </c>
      <c r="V479" s="413" t="str">
        <f t="shared" si="463"/>
        <v/>
      </c>
      <c r="W479" s="413" t="str">
        <f t="shared" si="464"/>
        <v/>
      </c>
      <c r="X479" s="417" t="str">
        <f t="shared" si="462"/>
        <v/>
      </c>
    </row>
    <row r="480" spans="2:24" s="241" customFormat="1" ht="15" customHeight="1">
      <c r="B480" s="249" t="b">
        <f>IF(Pressure_1_R4!A49="",FALSE,TRUE)</f>
        <v>0</v>
      </c>
      <c r="C480" s="250">
        <v>46</v>
      </c>
      <c r="D480" s="251" t="str">
        <f>IF($B480=FALSE,"",표준압력!G346)</f>
        <v/>
      </c>
      <c r="E480" s="251" t="str">
        <f>IF($B480=FALSE,"",표준압력!H346)</f>
        <v/>
      </c>
      <c r="F480" s="251" t="str">
        <f>IF($B480=FALSE,"",Pressure_1_R4!Q49)</f>
        <v/>
      </c>
      <c r="G480" s="252" t="str">
        <f>IF($B480=FALSE,"",Pressure_1_R4!R49)</f>
        <v/>
      </c>
      <c r="H480" s="252" t="str">
        <f>IF($B480=FALSE,"",Pressure_1_R4!S49)</f>
        <v/>
      </c>
      <c r="I480" s="258" t="b">
        <f t="shared" si="454"/>
        <v>0</v>
      </c>
      <c r="J480" s="253" t="str">
        <f t="shared" si="455"/>
        <v/>
      </c>
      <c r="K480" s="254" t="str">
        <f t="shared" si="456"/>
        <v/>
      </c>
      <c r="L480" s="254" t="str">
        <f t="shared" si="457"/>
        <v/>
      </c>
      <c r="M480" s="244"/>
      <c r="N480" s="255" t="b">
        <f t="shared" si="437"/>
        <v>0</v>
      </c>
      <c r="O480" s="411" t="s">
        <v>517</v>
      </c>
      <c r="P480" s="415">
        <v>16</v>
      </c>
      <c r="Q480" s="412" t="str">
        <f t="shared" ca="1" si="458"/>
        <v/>
      </c>
      <c r="R480" s="255" t="str">
        <f t="shared" ca="1" si="459"/>
        <v/>
      </c>
      <c r="S480" s="255" t="str">
        <f t="shared" ca="1" si="460"/>
        <v/>
      </c>
      <c r="T480" s="416" t="str">
        <f t="shared" si="461"/>
        <v/>
      </c>
      <c r="U480" s="413" t="str">
        <f t="shared" si="465"/>
        <v/>
      </c>
      <c r="V480" s="413" t="str">
        <f t="shared" si="463"/>
        <v/>
      </c>
      <c r="W480" s="413" t="str">
        <f t="shared" si="464"/>
        <v/>
      </c>
      <c r="X480" s="417" t="str">
        <f t="shared" si="462"/>
        <v/>
      </c>
    </row>
    <row r="481" spans="2:24" s="241" customFormat="1" ht="15" customHeight="1">
      <c r="B481" s="249" t="b">
        <f>IF(Pressure_1_R4!A50="",FALSE,TRUE)</f>
        <v>0</v>
      </c>
      <c r="C481" s="250">
        <v>47</v>
      </c>
      <c r="D481" s="251" t="str">
        <f>IF($B481=FALSE,"",표준압력!G347)</f>
        <v/>
      </c>
      <c r="E481" s="251" t="str">
        <f>IF($B481=FALSE,"",표준압력!H347)</f>
        <v/>
      </c>
      <c r="F481" s="251" t="str">
        <f>IF($B481=FALSE,"",Pressure_1_R4!Q50)</f>
        <v/>
      </c>
      <c r="G481" s="252" t="str">
        <f>IF($B481=FALSE,"",Pressure_1_R4!R50)</f>
        <v/>
      </c>
      <c r="H481" s="252" t="str">
        <f>IF($B481=FALSE,"",Pressure_1_R4!S50)</f>
        <v/>
      </c>
      <c r="I481" s="258" t="b">
        <f t="shared" si="454"/>
        <v>0</v>
      </c>
      <c r="J481" s="253" t="str">
        <f t="shared" si="455"/>
        <v/>
      </c>
      <c r="K481" s="254" t="str">
        <f t="shared" si="456"/>
        <v/>
      </c>
      <c r="L481" s="254" t="str">
        <f t="shared" si="457"/>
        <v/>
      </c>
      <c r="M481" s="244"/>
      <c r="N481" s="255" t="b">
        <f t="shared" si="437"/>
        <v>0</v>
      </c>
      <c r="O481" s="411" t="s">
        <v>517</v>
      </c>
      <c r="P481" s="415">
        <v>17</v>
      </c>
      <c r="Q481" s="412" t="str">
        <f t="shared" ca="1" si="458"/>
        <v/>
      </c>
      <c r="R481" s="255" t="str">
        <f t="shared" ca="1" si="459"/>
        <v/>
      </c>
      <c r="S481" s="255" t="str">
        <f t="shared" ca="1" si="460"/>
        <v/>
      </c>
      <c r="T481" s="416" t="str">
        <f t="shared" si="461"/>
        <v/>
      </c>
      <c r="U481" s="413" t="str">
        <f t="shared" si="465"/>
        <v/>
      </c>
      <c r="V481" s="413" t="str">
        <f t="shared" si="463"/>
        <v/>
      </c>
      <c r="W481" s="413" t="str">
        <f t="shared" si="464"/>
        <v/>
      </c>
      <c r="X481" s="417" t="str">
        <f t="shared" si="462"/>
        <v/>
      </c>
    </row>
    <row r="482" spans="2:24" s="241" customFormat="1" ht="15" customHeight="1">
      <c r="B482" s="249" t="b">
        <f>IF(Pressure_1_R4!A51="",FALSE,TRUE)</f>
        <v>0</v>
      </c>
      <c r="C482" s="250">
        <v>48</v>
      </c>
      <c r="D482" s="251" t="str">
        <f>IF($B482=FALSE,"",표준압력!G348)</f>
        <v/>
      </c>
      <c r="E482" s="251" t="str">
        <f>IF($B482=FALSE,"",표준압력!H348)</f>
        <v/>
      </c>
      <c r="F482" s="251" t="str">
        <f>IF($B482=FALSE,"",Pressure_1_R4!Q51)</f>
        <v/>
      </c>
      <c r="G482" s="252" t="str">
        <f>IF($B482=FALSE,"",Pressure_1_R4!R51)</f>
        <v/>
      </c>
      <c r="H482" s="252" t="str">
        <f>IF($B482=FALSE,"",Pressure_1_R4!S51)</f>
        <v/>
      </c>
      <c r="I482" s="258" t="b">
        <f t="shared" si="454"/>
        <v>0</v>
      </c>
      <c r="J482" s="253" t="str">
        <f t="shared" si="455"/>
        <v/>
      </c>
      <c r="K482" s="254" t="str">
        <f t="shared" si="456"/>
        <v/>
      </c>
      <c r="L482" s="254" t="str">
        <f t="shared" si="457"/>
        <v/>
      </c>
      <c r="M482" s="244"/>
      <c r="N482" s="255" t="b">
        <f t="shared" si="437"/>
        <v>0</v>
      </c>
      <c r="O482" s="411" t="s">
        <v>517</v>
      </c>
      <c r="P482" s="415">
        <v>18</v>
      </c>
      <c r="Q482" s="412" t="str">
        <f t="shared" ca="1" si="458"/>
        <v/>
      </c>
      <c r="R482" s="255" t="str">
        <f t="shared" ca="1" si="459"/>
        <v/>
      </c>
      <c r="S482" s="255" t="str">
        <f t="shared" ca="1" si="460"/>
        <v/>
      </c>
      <c r="T482" s="416" t="str">
        <f t="shared" si="461"/>
        <v/>
      </c>
      <c r="U482" s="413" t="str">
        <f t="shared" si="465"/>
        <v/>
      </c>
      <c r="V482" s="413" t="str">
        <f t="shared" si="463"/>
        <v/>
      </c>
      <c r="W482" s="413" t="str">
        <f t="shared" si="464"/>
        <v/>
      </c>
      <c r="X482" s="417" t="str">
        <f t="shared" si="462"/>
        <v/>
      </c>
    </row>
    <row r="483" spans="2:24" s="241" customFormat="1" ht="15" customHeight="1">
      <c r="B483" s="249" t="b">
        <f>IF(Pressure_1_R4!A52="",FALSE,TRUE)</f>
        <v>0</v>
      </c>
      <c r="C483" s="250">
        <v>49</v>
      </c>
      <c r="D483" s="251" t="str">
        <f>IF($B483=FALSE,"",표준압력!G349)</f>
        <v/>
      </c>
      <c r="E483" s="251" t="str">
        <f>IF($B483=FALSE,"",표준압력!H349)</f>
        <v/>
      </c>
      <c r="F483" s="251" t="str">
        <f>IF($B483=FALSE,"",Pressure_1_R4!Q52)</f>
        <v/>
      </c>
      <c r="G483" s="252" t="str">
        <f>IF($B483=FALSE,"",Pressure_1_R4!R52)</f>
        <v/>
      </c>
      <c r="H483" s="252" t="str">
        <f>IF($B483=FALSE,"",Pressure_1_R4!S52)</f>
        <v/>
      </c>
      <c r="I483" s="258" t="b">
        <f t="shared" si="454"/>
        <v>0</v>
      </c>
      <c r="J483" s="253" t="str">
        <f t="shared" si="455"/>
        <v/>
      </c>
      <c r="K483" s="254" t="str">
        <f t="shared" si="456"/>
        <v/>
      </c>
      <c r="L483" s="254" t="str">
        <f t="shared" si="457"/>
        <v/>
      </c>
      <c r="M483" s="244"/>
      <c r="N483" s="255" t="b">
        <f t="shared" si="437"/>
        <v>0</v>
      </c>
      <c r="O483" s="411" t="s">
        <v>517</v>
      </c>
      <c r="P483" s="415">
        <v>19</v>
      </c>
      <c r="Q483" s="412" t="str">
        <f t="shared" ca="1" si="458"/>
        <v/>
      </c>
      <c r="R483" s="255" t="str">
        <f t="shared" ca="1" si="459"/>
        <v/>
      </c>
      <c r="S483" s="255" t="str">
        <f t="shared" ca="1" si="460"/>
        <v/>
      </c>
      <c r="T483" s="416" t="str">
        <f t="shared" si="461"/>
        <v/>
      </c>
      <c r="U483" s="413" t="str">
        <f t="shared" si="465"/>
        <v/>
      </c>
      <c r="V483" s="413" t="str">
        <f t="shared" si="463"/>
        <v/>
      </c>
      <c r="W483" s="413" t="str">
        <f t="shared" si="464"/>
        <v/>
      </c>
      <c r="X483" s="417" t="str">
        <f t="shared" si="462"/>
        <v/>
      </c>
    </row>
    <row r="484" spans="2:24" s="241" customFormat="1" ht="15" customHeight="1">
      <c r="B484" s="249" t="b">
        <f>IF(Pressure_1_R4!A53="",FALSE,TRUE)</f>
        <v>0</v>
      </c>
      <c r="C484" s="250">
        <v>50</v>
      </c>
      <c r="D484" s="251" t="str">
        <f>IF($B484=FALSE,"",표준압력!G350)</f>
        <v/>
      </c>
      <c r="E484" s="251" t="str">
        <f>IF($B484=FALSE,"",표준압력!H350)</f>
        <v/>
      </c>
      <c r="F484" s="251" t="str">
        <f>IF($B484=FALSE,"",Pressure_1_R4!Q53)</f>
        <v/>
      </c>
      <c r="G484" s="252" t="str">
        <f>IF($B484=FALSE,"",Pressure_1_R4!R53)</f>
        <v/>
      </c>
      <c r="H484" s="252" t="str">
        <f>IF($B484=FALSE,"",Pressure_1_R4!S53)</f>
        <v/>
      </c>
      <c r="I484" s="258" t="b">
        <f t="shared" si="454"/>
        <v>0</v>
      </c>
      <c r="J484" s="253" t="str">
        <f t="shared" si="455"/>
        <v/>
      </c>
      <c r="K484" s="254" t="str">
        <f t="shared" si="456"/>
        <v/>
      </c>
      <c r="L484" s="254" t="str">
        <f t="shared" si="457"/>
        <v/>
      </c>
      <c r="M484" s="244"/>
      <c r="N484" s="255" t="b">
        <f t="shared" si="437"/>
        <v>0</v>
      </c>
      <c r="O484" s="411" t="s">
        <v>517</v>
      </c>
      <c r="P484" s="415">
        <v>20</v>
      </c>
      <c r="Q484" s="412" t="str">
        <f t="shared" ca="1" si="458"/>
        <v/>
      </c>
      <c r="R484" s="255" t="str">
        <f t="shared" ca="1" si="459"/>
        <v/>
      </c>
      <c r="S484" s="255" t="str">
        <f t="shared" ca="1" si="460"/>
        <v/>
      </c>
      <c r="T484" s="416" t="str">
        <f t="shared" si="461"/>
        <v/>
      </c>
      <c r="U484" s="413" t="str">
        <f t="shared" si="465"/>
        <v/>
      </c>
      <c r="V484" s="413" t="str">
        <f t="shared" si="463"/>
        <v/>
      </c>
      <c r="W484" s="413" t="str">
        <f t="shared" si="464"/>
        <v/>
      </c>
      <c r="X484" s="417" t="str">
        <f t="shared" si="462"/>
        <v/>
      </c>
    </row>
    <row r="485" spans="2:24" s="241" customFormat="1" ht="15" customHeight="1">
      <c r="B485" s="249" t="b">
        <f>IF(Pressure_1_R4!A54="",FALSE,TRUE)</f>
        <v>0</v>
      </c>
      <c r="C485" s="250">
        <v>51</v>
      </c>
      <c r="D485" s="251" t="str">
        <f>IF($B485=FALSE,"",표준압력!G351)</f>
        <v/>
      </c>
      <c r="E485" s="251" t="str">
        <f>IF($B485=FALSE,"",표준압력!H351)</f>
        <v/>
      </c>
      <c r="F485" s="251" t="str">
        <f>IF($B485=FALSE,"",Pressure_1_R4!Q54)</f>
        <v/>
      </c>
      <c r="G485" s="252" t="str">
        <f>IF($B485=FALSE,"",Pressure_1_R4!R54)</f>
        <v/>
      </c>
      <c r="H485" s="252" t="str">
        <f>IF($B485=FALSE,"",Pressure_1_R4!S54)</f>
        <v/>
      </c>
      <c r="I485" s="258" t="b">
        <f t="shared" si="454"/>
        <v>0</v>
      </c>
      <c r="J485" s="253" t="str">
        <f t="shared" si="455"/>
        <v/>
      </c>
      <c r="K485" s="254" t="str">
        <f t="shared" si="456"/>
        <v/>
      </c>
      <c r="L485" s="254" t="str">
        <f t="shared" si="457"/>
        <v/>
      </c>
      <c r="M485" s="244"/>
      <c r="N485" s="255" t="b">
        <f t="shared" si="437"/>
        <v>0</v>
      </c>
      <c r="O485" s="411" t="s">
        <v>517</v>
      </c>
      <c r="P485" s="415">
        <v>21</v>
      </c>
      <c r="Q485" s="412" t="str">
        <f t="shared" ca="1" si="458"/>
        <v/>
      </c>
      <c r="R485" s="255" t="str">
        <f t="shared" ca="1" si="459"/>
        <v/>
      </c>
      <c r="S485" s="255" t="str">
        <f t="shared" ca="1" si="460"/>
        <v/>
      </c>
      <c r="T485" s="416" t="str">
        <f t="shared" si="461"/>
        <v/>
      </c>
      <c r="U485" s="413" t="str">
        <f t="shared" si="465"/>
        <v/>
      </c>
      <c r="V485" s="413" t="str">
        <f t="shared" si="463"/>
        <v/>
      </c>
      <c r="W485" s="413" t="str">
        <f t="shared" si="464"/>
        <v/>
      </c>
      <c r="X485" s="417" t="str">
        <f t="shared" si="462"/>
        <v/>
      </c>
    </row>
    <row r="486" spans="2:24" s="241" customFormat="1" ht="15" customHeight="1">
      <c r="B486" s="249" t="b">
        <f>IF(Pressure_1_R4!A55="",FALSE,TRUE)</f>
        <v>0</v>
      </c>
      <c r="C486" s="250">
        <v>52</v>
      </c>
      <c r="D486" s="251" t="str">
        <f>IF($B486=FALSE,"",표준압력!G352)</f>
        <v/>
      </c>
      <c r="E486" s="251" t="str">
        <f>IF($B486=FALSE,"",표준압력!H352)</f>
        <v/>
      </c>
      <c r="F486" s="251" t="str">
        <f>IF($B486=FALSE,"",Pressure_1_R4!Q55)</f>
        <v/>
      </c>
      <c r="G486" s="252" t="str">
        <f>IF($B486=FALSE,"",Pressure_1_R4!R55)</f>
        <v/>
      </c>
      <c r="H486" s="252" t="str">
        <f>IF($B486=FALSE,"",Pressure_1_R4!S55)</f>
        <v/>
      </c>
      <c r="I486" s="258" t="b">
        <f t="shared" si="454"/>
        <v>0</v>
      </c>
      <c r="J486" s="253" t="str">
        <f t="shared" si="455"/>
        <v/>
      </c>
      <c r="K486" s="254" t="str">
        <f t="shared" si="456"/>
        <v/>
      </c>
      <c r="L486" s="254" t="str">
        <f t="shared" si="457"/>
        <v/>
      </c>
      <c r="M486" s="244"/>
      <c r="N486" s="255" t="b">
        <f t="shared" si="437"/>
        <v>0</v>
      </c>
      <c r="O486" s="411" t="s">
        <v>517</v>
      </c>
      <c r="P486" s="415">
        <v>22</v>
      </c>
      <c r="Q486" s="412" t="str">
        <f t="shared" ca="1" si="458"/>
        <v/>
      </c>
      <c r="R486" s="255" t="str">
        <f t="shared" ca="1" si="459"/>
        <v/>
      </c>
      <c r="S486" s="255" t="str">
        <f t="shared" ca="1" si="460"/>
        <v/>
      </c>
      <c r="T486" s="416" t="str">
        <f t="shared" si="461"/>
        <v/>
      </c>
      <c r="U486" s="413" t="str">
        <f t="shared" si="465"/>
        <v/>
      </c>
      <c r="V486" s="413" t="str">
        <f t="shared" si="463"/>
        <v/>
      </c>
      <c r="W486" s="413" t="str">
        <f t="shared" si="464"/>
        <v/>
      </c>
      <c r="X486" s="417" t="str">
        <f t="shared" si="462"/>
        <v/>
      </c>
    </row>
    <row r="487" spans="2:24" s="241" customFormat="1" ht="15" customHeight="1">
      <c r="B487" s="249" t="b">
        <f>IF(Pressure_1_R4!A56="",FALSE,TRUE)</f>
        <v>0</v>
      </c>
      <c r="C487" s="250">
        <v>53</v>
      </c>
      <c r="D487" s="251" t="str">
        <f>IF($B487=FALSE,"",표준압력!G353)</f>
        <v/>
      </c>
      <c r="E487" s="251" t="str">
        <f>IF($B487=FALSE,"",표준압력!H353)</f>
        <v/>
      </c>
      <c r="F487" s="251" t="str">
        <f>IF($B487=FALSE,"",Pressure_1_R4!Q56)</f>
        <v/>
      </c>
      <c r="G487" s="252" t="str">
        <f>IF($B487=FALSE,"",Pressure_1_R4!R56)</f>
        <v/>
      </c>
      <c r="H487" s="252" t="str">
        <f>IF($B487=FALSE,"",Pressure_1_R4!S56)</f>
        <v/>
      </c>
      <c r="I487" s="258" t="b">
        <f t="shared" si="454"/>
        <v>0</v>
      </c>
      <c r="J487" s="253" t="str">
        <f t="shared" si="455"/>
        <v/>
      </c>
      <c r="K487" s="254" t="str">
        <f t="shared" si="456"/>
        <v/>
      </c>
      <c r="L487" s="254" t="str">
        <f t="shared" si="457"/>
        <v/>
      </c>
      <c r="M487" s="244"/>
      <c r="N487" s="255" t="b">
        <f t="shared" si="437"/>
        <v>0</v>
      </c>
      <c r="O487" s="411" t="s">
        <v>517</v>
      </c>
      <c r="P487" s="415">
        <v>23</v>
      </c>
      <c r="Q487" s="412" t="str">
        <f t="shared" ca="1" si="458"/>
        <v/>
      </c>
      <c r="R487" s="255" t="str">
        <f t="shared" ca="1" si="459"/>
        <v/>
      </c>
      <c r="S487" s="255" t="str">
        <f t="shared" ca="1" si="460"/>
        <v/>
      </c>
      <c r="T487" s="416" t="str">
        <f t="shared" si="461"/>
        <v/>
      </c>
      <c r="U487" s="413" t="str">
        <f t="shared" si="465"/>
        <v/>
      </c>
      <c r="V487" s="413" t="str">
        <f t="shared" si="463"/>
        <v/>
      </c>
      <c r="W487" s="413" t="str">
        <f t="shared" si="464"/>
        <v/>
      </c>
      <c r="X487" s="417" t="str">
        <f t="shared" si="462"/>
        <v/>
      </c>
    </row>
    <row r="488" spans="2:24" s="241" customFormat="1" ht="15" customHeight="1">
      <c r="B488" s="249" t="b">
        <f>IF(Pressure_1_R4!A57="",FALSE,TRUE)</f>
        <v>0</v>
      </c>
      <c r="C488" s="250">
        <v>54</v>
      </c>
      <c r="D488" s="251" t="str">
        <f>IF($B488=FALSE,"",표준압력!G354)</f>
        <v/>
      </c>
      <c r="E488" s="251" t="str">
        <f>IF($B488=FALSE,"",표준압력!H354)</f>
        <v/>
      </c>
      <c r="F488" s="251" t="str">
        <f>IF($B488=FALSE,"",Pressure_1_R4!Q57)</f>
        <v/>
      </c>
      <c r="G488" s="252" t="str">
        <f>IF($B488=FALSE,"",Pressure_1_R4!R57)</f>
        <v/>
      </c>
      <c r="H488" s="252" t="str">
        <f>IF($B488=FALSE,"",Pressure_1_R4!S57)</f>
        <v/>
      </c>
      <c r="I488" s="258" t="b">
        <f t="shared" si="454"/>
        <v>0</v>
      </c>
      <c r="J488" s="253" t="str">
        <f t="shared" si="455"/>
        <v/>
      </c>
      <c r="K488" s="254" t="str">
        <f t="shared" si="456"/>
        <v/>
      </c>
      <c r="L488" s="254" t="str">
        <f t="shared" si="457"/>
        <v/>
      </c>
      <c r="M488" s="244"/>
      <c r="N488" s="255" t="b">
        <f t="shared" si="437"/>
        <v>0</v>
      </c>
      <c r="O488" s="411" t="s">
        <v>517</v>
      </c>
      <c r="P488" s="415">
        <v>24</v>
      </c>
      <c r="Q488" s="412" t="str">
        <f t="shared" ca="1" si="458"/>
        <v/>
      </c>
      <c r="R488" s="255" t="str">
        <f t="shared" ca="1" si="459"/>
        <v/>
      </c>
      <c r="S488" s="255" t="str">
        <f t="shared" ca="1" si="460"/>
        <v/>
      </c>
      <c r="T488" s="416" t="str">
        <f t="shared" si="461"/>
        <v/>
      </c>
      <c r="U488" s="413" t="str">
        <f t="shared" si="465"/>
        <v/>
      </c>
      <c r="V488" s="413" t="str">
        <f t="shared" si="463"/>
        <v/>
      </c>
      <c r="W488" s="413" t="str">
        <f t="shared" si="464"/>
        <v/>
      </c>
      <c r="X488" s="417" t="str">
        <f t="shared" si="462"/>
        <v/>
      </c>
    </row>
    <row r="489" spans="2:24" s="241" customFormat="1" ht="15" customHeight="1">
      <c r="B489" s="249" t="b">
        <f>IF(Pressure_1_R4!A58="",FALSE,TRUE)</f>
        <v>0</v>
      </c>
      <c r="C489" s="250">
        <v>55</v>
      </c>
      <c r="D489" s="251" t="str">
        <f>IF($B489=FALSE,"",표준압력!G355)</f>
        <v/>
      </c>
      <c r="E489" s="251" t="str">
        <f>IF($B489=FALSE,"",표준압력!H355)</f>
        <v/>
      </c>
      <c r="F489" s="251" t="str">
        <f>IF($B489=FALSE,"",Pressure_1_R4!Q58)</f>
        <v/>
      </c>
      <c r="G489" s="252" t="str">
        <f>IF($B489=FALSE,"",Pressure_1_R4!R58)</f>
        <v/>
      </c>
      <c r="H489" s="252" t="str">
        <f>IF($B489=FALSE,"",Pressure_1_R4!S58)</f>
        <v/>
      </c>
      <c r="I489" s="258" t="b">
        <f t="shared" si="454"/>
        <v>0</v>
      </c>
      <c r="J489" s="253" t="str">
        <f t="shared" si="455"/>
        <v/>
      </c>
      <c r="K489" s="254" t="str">
        <f t="shared" si="456"/>
        <v/>
      </c>
      <c r="L489" s="254" t="str">
        <f t="shared" si="457"/>
        <v/>
      </c>
      <c r="M489" s="244"/>
      <c r="N489" s="255" t="b">
        <f t="shared" si="437"/>
        <v>0</v>
      </c>
      <c r="O489" s="411" t="s">
        <v>517</v>
      </c>
      <c r="P489" s="415">
        <v>25</v>
      </c>
      <c r="Q489" s="412" t="str">
        <f t="shared" ca="1" si="458"/>
        <v/>
      </c>
      <c r="R489" s="255" t="str">
        <f t="shared" ca="1" si="459"/>
        <v/>
      </c>
      <c r="S489" s="255" t="str">
        <f t="shared" ca="1" si="460"/>
        <v/>
      </c>
      <c r="T489" s="416" t="str">
        <f t="shared" si="461"/>
        <v/>
      </c>
      <c r="U489" s="413" t="str">
        <f t="shared" si="465"/>
        <v/>
      </c>
      <c r="V489" s="413" t="str">
        <f t="shared" si="463"/>
        <v/>
      </c>
      <c r="W489" s="413" t="str">
        <f t="shared" si="464"/>
        <v/>
      </c>
      <c r="X489" s="417" t="str">
        <f t="shared" si="462"/>
        <v/>
      </c>
    </row>
    <row r="490" spans="2:24" s="241" customFormat="1" ht="15" customHeight="1">
      <c r="B490" s="249" t="b">
        <f>IF(Pressure_1_R4!A59="",FALSE,TRUE)</f>
        <v>0</v>
      </c>
      <c r="C490" s="250">
        <v>56</v>
      </c>
      <c r="D490" s="251" t="str">
        <f>IF($B490=FALSE,"",표준압력!G356)</f>
        <v/>
      </c>
      <c r="E490" s="251" t="str">
        <f>IF($B490=FALSE,"",표준압력!H356)</f>
        <v/>
      </c>
      <c r="F490" s="251" t="str">
        <f>IF($B490=FALSE,"",Pressure_1_R4!Q59)</f>
        <v/>
      </c>
      <c r="G490" s="252" t="str">
        <f>IF($B490=FALSE,"",Pressure_1_R4!R59)</f>
        <v/>
      </c>
      <c r="H490" s="252" t="str">
        <f>IF($B490=FALSE,"",Pressure_1_R4!S59)</f>
        <v/>
      </c>
      <c r="I490" s="258" t="b">
        <f t="shared" si="454"/>
        <v>0</v>
      </c>
      <c r="J490" s="253" t="str">
        <f t="shared" si="455"/>
        <v/>
      </c>
      <c r="K490" s="254" t="str">
        <f t="shared" si="456"/>
        <v/>
      </c>
      <c r="L490" s="254" t="str">
        <f t="shared" si="457"/>
        <v/>
      </c>
      <c r="M490" s="244"/>
      <c r="N490" s="255" t="b">
        <f t="shared" si="437"/>
        <v>0</v>
      </c>
      <c r="O490" s="411" t="s">
        <v>517</v>
      </c>
      <c r="P490" s="415">
        <v>26</v>
      </c>
      <c r="Q490" s="412" t="str">
        <f t="shared" ca="1" si="458"/>
        <v/>
      </c>
      <c r="R490" s="255" t="str">
        <f t="shared" ca="1" si="459"/>
        <v/>
      </c>
      <c r="S490" s="255" t="str">
        <f t="shared" ca="1" si="460"/>
        <v/>
      </c>
      <c r="T490" s="416" t="str">
        <f t="shared" si="461"/>
        <v/>
      </c>
      <c r="U490" s="413" t="str">
        <f t="shared" si="465"/>
        <v/>
      </c>
      <c r="V490" s="413" t="str">
        <f t="shared" si="463"/>
        <v/>
      </c>
      <c r="W490" s="413" t="str">
        <f t="shared" si="464"/>
        <v/>
      </c>
      <c r="X490" s="417" t="str">
        <f t="shared" si="462"/>
        <v/>
      </c>
    </row>
    <row r="491" spans="2:24" s="241" customFormat="1" ht="15" customHeight="1">
      <c r="B491" s="249" t="b">
        <f>IF(Pressure_1_R4!A60="",FALSE,TRUE)</f>
        <v>0</v>
      </c>
      <c r="C491" s="250">
        <v>57</v>
      </c>
      <c r="D491" s="251" t="str">
        <f>IF($B491=FALSE,"",표준압력!G357)</f>
        <v/>
      </c>
      <c r="E491" s="251" t="str">
        <f>IF($B491=FALSE,"",표준압력!H357)</f>
        <v/>
      </c>
      <c r="F491" s="251" t="str">
        <f>IF($B491=FALSE,"",Pressure_1_R4!Q60)</f>
        <v/>
      </c>
      <c r="G491" s="252" t="str">
        <f>IF($B491=FALSE,"",Pressure_1_R4!R60)</f>
        <v/>
      </c>
      <c r="H491" s="252" t="str">
        <f>IF($B491=FALSE,"",Pressure_1_R4!S60)</f>
        <v/>
      </c>
      <c r="I491" s="258" t="b">
        <f t="shared" si="454"/>
        <v>0</v>
      </c>
      <c r="J491" s="253" t="str">
        <f t="shared" si="455"/>
        <v/>
      </c>
      <c r="K491" s="254" t="str">
        <f t="shared" si="456"/>
        <v/>
      </c>
      <c r="L491" s="254" t="str">
        <f t="shared" si="457"/>
        <v/>
      </c>
      <c r="M491" s="244"/>
      <c r="N491" s="255" t="b">
        <f t="shared" si="437"/>
        <v>0</v>
      </c>
      <c r="O491" s="411" t="s">
        <v>517</v>
      </c>
      <c r="P491" s="415">
        <v>27</v>
      </c>
      <c r="Q491" s="412" t="str">
        <f t="shared" ca="1" si="458"/>
        <v/>
      </c>
      <c r="R491" s="255" t="str">
        <f t="shared" ca="1" si="459"/>
        <v/>
      </c>
      <c r="S491" s="255" t="str">
        <f t="shared" ca="1" si="460"/>
        <v/>
      </c>
      <c r="T491" s="416" t="str">
        <f t="shared" si="461"/>
        <v/>
      </c>
      <c r="U491" s="413" t="str">
        <f t="shared" si="465"/>
        <v/>
      </c>
      <c r="V491" s="413" t="str">
        <f t="shared" si="463"/>
        <v/>
      </c>
      <c r="W491" s="413" t="str">
        <f t="shared" si="464"/>
        <v/>
      </c>
      <c r="X491" s="417" t="str">
        <f t="shared" si="462"/>
        <v/>
      </c>
    </row>
    <row r="492" spans="2:24" s="241" customFormat="1" ht="15" customHeight="1">
      <c r="B492" s="249" t="b">
        <f>IF(Pressure_1_R4!A61="",FALSE,TRUE)</f>
        <v>0</v>
      </c>
      <c r="C492" s="250">
        <v>58</v>
      </c>
      <c r="D492" s="251" t="str">
        <f>IF($B492=FALSE,"",표준압력!G358)</f>
        <v/>
      </c>
      <c r="E492" s="251" t="str">
        <f>IF($B492=FALSE,"",표준압력!H358)</f>
        <v/>
      </c>
      <c r="F492" s="251" t="str">
        <f>IF($B492=FALSE,"",Pressure_1_R4!Q61)</f>
        <v/>
      </c>
      <c r="G492" s="252" t="str">
        <f>IF($B492=FALSE,"",Pressure_1_R4!R61)</f>
        <v/>
      </c>
      <c r="H492" s="252" t="str">
        <f>IF($B492=FALSE,"",Pressure_1_R4!S61)</f>
        <v/>
      </c>
      <c r="I492" s="258" t="b">
        <f t="shared" si="454"/>
        <v>0</v>
      </c>
      <c r="J492" s="253" t="str">
        <f t="shared" si="455"/>
        <v/>
      </c>
      <c r="K492" s="254" t="str">
        <f t="shared" si="456"/>
        <v/>
      </c>
      <c r="L492" s="254" t="str">
        <f t="shared" si="457"/>
        <v/>
      </c>
      <c r="M492" s="244"/>
      <c r="N492" s="255" t="b">
        <f t="shared" si="437"/>
        <v>0</v>
      </c>
      <c r="O492" s="411" t="s">
        <v>517</v>
      </c>
      <c r="P492" s="415">
        <v>28</v>
      </c>
      <c r="Q492" s="412" t="str">
        <f t="shared" ca="1" si="458"/>
        <v/>
      </c>
      <c r="R492" s="255" t="str">
        <f t="shared" ca="1" si="459"/>
        <v/>
      </c>
      <c r="S492" s="255" t="str">
        <f t="shared" ca="1" si="460"/>
        <v/>
      </c>
      <c r="T492" s="416" t="str">
        <f t="shared" si="461"/>
        <v/>
      </c>
      <c r="U492" s="413" t="str">
        <f t="shared" si="465"/>
        <v/>
      </c>
      <c r="V492" s="413" t="str">
        <f t="shared" si="463"/>
        <v/>
      </c>
      <c r="W492" s="413" t="str">
        <f t="shared" si="464"/>
        <v/>
      </c>
      <c r="X492" s="417" t="str">
        <f t="shared" si="462"/>
        <v/>
      </c>
    </row>
    <row r="493" spans="2:24" s="241" customFormat="1" ht="15" customHeight="1">
      <c r="B493" s="249" t="b">
        <f>IF(Pressure_1_R4!A62="",FALSE,TRUE)</f>
        <v>0</v>
      </c>
      <c r="C493" s="250">
        <v>59</v>
      </c>
      <c r="D493" s="251" t="str">
        <f>IF($B493=FALSE,"",표준압력!G359)</f>
        <v/>
      </c>
      <c r="E493" s="251" t="str">
        <f>IF($B493=FALSE,"",표준압력!H359)</f>
        <v/>
      </c>
      <c r="F493" s="251" t="str">
        <f>IF($B493=FALSE,"",Pressure_1_R4!Q62)</f>
        <v/>
      </c>
      <c r="G493" s="252" t="str">
        <f>IF($B493=FALSE,"",Pressure_1_R4!R62)</f>
        <v/>
      </c>
      <c r="H493" s="252" t="str">
        <f>IF($B493=FALSE,"",Pressure_1_R4!S62)</f>
        <v/>
      </c>
      <c r="I493" s="258" t="b">
        <f t="shared" si="454"/>
        <v>0</v>
      </c>
      <c r="J493" s="253" t="str">
        <f t="shared" si="455"/>
        <v/>
      </c>
      <c r="K493" s="254" t="str">
        <f t="shared" si="456"/>
        <v/>
      </c>
      <c r="L493" s="254" t="str">
        <f t="shared" si="457"/>
        <v/>
      </c>
      <c r="M493" s="244"/>
      <c r="N493" s="255" t="b">
        <f t="shared" si="437"/>
        <v>0</v>
      </c>
      <c r="O493" s="411" t="s">
        <v>517</v>
      </c>
      <c r="P493" s="415">
        <v>29</v>
      </c>
      <c r="Q493" s="412" t="str">
        <f t="shared" ca="1" si="458"/>
        <v/>
      </c>
      <c r="R493" s="255" t="str">
        <f t="shared" ca="1" si="459"/>
        <v/>
      </c>
      <c r="S493" s="255" t="str">
        <f t="shared" ca="1" si="460"/>
        <v/>
      </c>
      <c r="T493" s="416" t="str">
        <f t="shared" si="461"/>
        <v/>
      </c>
      <c r="U493" s="413" t="str">
        <f t="shared" si="465"/>
        <v/>
      </c>
      <c r="V493" s="413" t="str">
        <f t="shared" si="463"/>
        <v/>
      </c>
      <c r="W493" s="413" t="str">
        <f t="shared" si="464"/>
        <v/>
      </c>
      <c r="X493" s="417" t="str">
        <f t="shared" si="462"/>
        <v/>
      </c>
    </row>
    <row r="494" spans="2:24" s="241" customFormat="1" ht="15" customHeight="1">
      <c r="B494" s="249" t="b">
        <f>IF(Pressure_1_R4!A63="",FALSE,TRUE)</f>
        <v>0</v>
      </c>
      <c r="C494" s="250">
        <v>60</v>
      </c>
      <c r="D494" s="251" t="str">
        <f>IF($B494=FALSE,"",표준압력!G360)</f>
        <v/>
      </c>
      <c r="E494" s="251" t="str">
        <f>IF($B494=FALSE,"",표준압력!H360)</f>
        <v/>
      </c>
      <c r="F494" s="251" t="str">
        <f>IF($B494=FALSE,"",Pressure_1_R4!Q63)</f>
        <v/>
      </c>
      <c r="G494" s="252" t="str">
        <f>IF($B494=FALSE,"",Pressure_1_R4!R63)</f>
        <v/>
      </c>
      <c r="H494" s="252" t="str">
        <f>IF($B494=FALSE,"",Pressure_1_R4!S63)</f>
        <v/>
      </c>
      <c r="I494" s="258" t="b">
        <f t="shared" si="433"/>
        <v>0</v>
      </c>
      <c r="J494" s="253" t="str">
        <f t="shared" si="434"/>
        <v/>
      </c>
      <c r="K494" s="254" t="str">
        <f t="shared" si="435"/>
        <v/>
      </c>
      <c r="L494" s="254" t="str">
        <f t="shared" si="436"/>
        <v/>
      </c>
      <c r="M494" s="244"/>
      <c r="N494" s="255" t="b">
        <f t="shared" si="437"/>
        <v>0</v>
      </c>
      <c r="O494" s="411" t="s">
        <v>517</v>
      </c>
      <c r="P494" s="415">
        <v>30</v>
      </c>
      <c r="Q494" s="412" t="str">
        <f t="shared" ca="1" si="448"/>
        <v/>
      </c>
      <c r="R494" s="255" t="str">
        <f t="shared" ca="1" si="448"/>
        <v/>
      </c>
      <c r="S494" s="255" t="str">
        <f t="shared" ca="1" si="448"/>
        <v/>
      </c>
      <c r="T494" s="416" t="str">
        <f t="shared" si="439"/>
        <v/>
      </c>
      <c r="U494" s="413" t="str">
        <f t="shared" si="465"/>
        <v/>
      </c>
      <c r="V494" s="413" t="str">
        <f t="shared" si="463"/>
        <v/>
      </c>
      <c r="W494" s="413" t="str">
        <f t="shared" si="464"/>
        <v/>
      </c>
      <c r="X494" s="417" t="str">
        <f t="shared" si="442"/>
        <v/>
      </c>
    </row>
    <row r="495" spans="2:24" ht="15" customHeight="1">
      <c r="B495" s="240"/>
      <c r="C495" s="240"/>
      <c r="D495" s="240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</row>
    <row r="496" spans="2:24" ht="15" customHeight="1">
      <c r="B496" s="246" t="s">
        <v>676</v>
      </c>
      <c r="C496" s="240"/>
      <c r="D496" s="240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</row>
    <row r="497" spans="2:23" ht="15" customHeight="1">
      <c r="B497" s="751" t="s">
        <v>713</v>
      </c>
      <c r="C497" s="785" t="s">
        <v>714</v>
      </c>
      <c r="D497" s="785" t="s">
        <v>379</v>
      </c>
      <c r="E497" s="759" t="s">
        <v>715</v>
      </c>
      <c r="F497" s="759" t="s">
        <v>607</v>
      </c>
      <c r="G497" s="742" t="s">
        <v>746</v>
      </c>
      <c r="H497" s="742"/>
      <c r="I497" s="742"/>
      <c r="J497" s="742"/>
      <c r="K497" s="759" t="s">
        <v>716</v>
      </c>
      <c r="L497" s="747" t="s">
        <v>748</v>
      </c>
      <c r="M497" s="778"/>
      <c r="N497" s="778"/>
      <c r="O497" s="778"/>
      <c r="P497" s="748"/>
      <c r="Q497" s="759" t="s">
        <v>717</v>
      </c>
      <c r="R497" s="753" t="s">
        <v>718</v>
      </c>
      <c r="S497" s="754"/>
      <c r="T497" s="754"/>
      <c r="U497" s="754"/>
      <c r="V497" s="755"/>
      <c r="W497" s="759" t="s">
        <v>719</v>
      </c>
    </row>
    <row r="498" spans="2:23" ht="15" customHeight="1">
      <c r="B498" s="772"/>
      <c r="C498" s="786"/>
      <c r="D498" s="786"/>
      <c r="E498" s="788"/>
      <c r="F498" s="788"/>
      <c r="G498" s="311" t="s">
        <v>681</v>
      </c>
      <c r="H498" s="311" t="s">
        <v>682</v>
      </c>
      <c r="I498" s="311" t="s">
        <v>633</v>
      </c>
      <c r="J498" s="311" t="s">
        <v>634</v>
      </c>
      <c r="K498" s="788"/>
      <c r="L498" s="759" t="s">
        <v>607</v>
      </c>
      <c r="M498" s="759" t="s">
        <v>685</v>
      </c>
      <c r="N498" s="759" t="s">
        <v>634</v>
      </c>
      <c r="O498" s="759" t="s">
        <v>720</v>
      </c>
      <c r="P498" s="759" t="s">
        <v>638</v>
      </c>
      <c r="Q498" s="788"/>
      <c r="R498" s="751" t="s">
        <v>572</v>
      </c>
      <c r="S498" s="751" t="s">
        <v>573</v>
      </c>
      <c r="T498" s="751" t="s">
        <v>688</v>
      </c>
      <c r="U498" s="751" t="s">
        <v>750</v>
      </c>
      <c r="V498" s="751" t="s">
        <v>721</v>
      </c>
      <c r="W498" s="772"/>
    </row>
    <row r="499" spans="2:23" ht="15" customHeight="1">
      <c r="B499" s="772"/>
      <c r="C499" s="787"/>
      <c r="D499" s="787"/>
      <c r="E499" s="760"/>
      <c r="F499" s="760"/>
      <c r="G499" s="311" t="s">
        <v>690</v>
      </c>
      <c r="H499" s="311" t="s">
        <v>722</v>
      </c>
      <c r="I499" s="311" t="s">
        <v>644</v>
      </c>
      <c r="J499" s="311" t="s">
        <v>645</v>
      </c>
      <c r="K499" s="760"/>
      <c r="L499" s="760"/>
      <c r="M499" s="760"/>
      <c r="N499" s="760"/>
      <c r="O499" s="760"/>
      <c r="P499" s="760"/>
      <c r="Q499" s="760"/>
      <c r="R499" s="752"/>
      <c r="S499" s="752"/>
      <c r="T499" s="752"/>
      <c r="U499" s="752"/>
      <c r="V499" s="752"/>
      <c r="W499" s="772"/>
    </row>
    <row r="500" spans="2:23" ht="15" customHeight="1">
      <c r="B500" s="772"/>
      <c r="C500" s="313">
        <f>D434</f>
        <v>0</v>
      </c>
      <c r="D500" s="313">
        <f>E434</f>
        <v>0</v>
      </c>
      <c r="E500" s="314">
        <f t="shared" ref="E500:R500" si="466">D500</f>
        <v>0</v>
      </c>
      <c r="F500" s="314">
        <f t="shared" si="466"/>
        <v>0</v>
      </c>
      <c r="G500" s="314">
        <f t="shared" si="466"/>
        <v>0</v>
      </c>
      <c r="H500" s="314">
        <f t="shared" si="466"/>
        <v>0</v>
      </c>
      <c r="I500" s="314">
        <f t="shared" si="466"/>
        <v>0</v>
      </c>
      <c r="J500" s="314">
        <f t="shared" si="466"/>
        <v>0</v>
      </c>
      <c r="K500" s="314">
        <f t="shared" si="466"/>
        <v>0</v>
      </c>
      <c r="L500" s="314">
        <f t="shared" si="466"/>
        <v>0</v>
      </c>
      <c r="M500" s="314">
        <f t="shared" si="466"/>
        <v>0</v>
      </c>
      <c r="N500" s="314">
        <f t="shared" si="466"/>
        <v>0</v>
      </c>
      <c r="O500" s="314">
        <f t="shared" si="466"/>
        <v>0</v>
      </c>
      <c r="P500" s="314">
        <f t="shared" si="466"/>
        <v>0</v>
      </c>
      <c r="Q500" s="314">
        <f t="shared" si="466"/>
        <v>0</v>
      </c>
      <c r="R500" s="314">
        <f t="shared" si="466"/>
        <v>0</v>
      </c>
      <c r="S500" s="314">
        <f>V500</f>
        <v>0</v>
      </c>
      <c r="T500" s="314">
        <f>S500</f>
        <v>0</v>
      </c>
      <c r="U500" s="335"/>
      <c r="V500" s="314">
        <f>R500</f>
        <v>0</v>
      </c>
      <c r="W500" s="752"/>
    </row>
    <row r="501" spans="2:23" ht="15" customHeight="1">
      <c r="B501" s="258">
        <f t="shared" ref="B501:B514" si="467">C435</f>
        <v>1</v>
      </c>
      <c r="C501" s="258" t="str">
        <f t="shared" ref="C501:D514" si="468">IF($N435=FALSE,"",D435)</f>
        <v/>
      </c>
      <c r="D501" s="255" t="str">
        <f t="shared" si="468"/>
        <v/>
      </c>
      <c r="E501" s="255" t="str">
        <f>IF($N435=FALSE,"",표준압력!U301)</f>
        <v/>
      </c>
      <c r="F501" s="255" t="str">
        <f>IF($N435=FALSE,"",Pressure_1_R4!L4*C$429)</f>
        <v/>
      </c>
      <c r="G501" s="255" t="str">
        <f>IF($N435=FALSE,"",ROUND(AVERAGE(T435,T465),M$535))</f>
        <v/>
      </c>
      <c r="H501" s="255" t="str">
        <f t="shared" ref="H501:H514" si="469">IF($N435=FALSE,"",ROUND(D501,M$535)-G501)</f>
        <v/>
      </c>
      <c r="I501" s="255" t="str">
        <f>IF($N435=FALSE,"",((Q465-Q435)+(R465-R435)+(S465-S435))/3)</f>
        <v/>
      </c>
      <c r="J501" s="255" t="str">
        <f>IF($N435=FALSE,"",MAX(X435,X465))</f>
        <v/>
      </c>
      <c r="K501" s="255" t="str">
        <f t="shared" ref="K501:K514" si="470">IF($N435=FALSE,"",E501/2)</f>
        <v/>
      </c>
      <c r="L501" s="255" t="str">
        <f t="shared" ref="L501:L514" si="471">IF($N435=FALSE,"",F501/2/SQRT(3))</f>
        <v/>
      </c>
      <c r="M501" s="255" t="str">
        <f>IF($N435=FALSE,"",MAX(ABS(Q$465-Q$435),ABS(R$465-R$435),ABS(S$465-S$435))/2/SQRT(3))</f>
        <v/>
      </c>
      <c r="N501" s="255" t="str">
        <f t="shared" ref="N501:N514" si="472">IF($N435=FALSE,"",IF(J501=0,MAX(J$501:J$530),J501)/2/SQRT(3))</f>
        <v/>
      </c>
      <c r="O501" s="255" t="str">
        <f t="shared" ref="O501:O514" si="473">IF($N435=FALSE,"",I501/2/SQRT(3))</f>
        <v/>
      </c>
      <c r="P501" s="255" t="str">
        <f t="shared" ref="P501:P514" si="474">IF($N435=FALSE,"",SQRT(SUMSQ(L501:O501)))</f>
        <v/>
      </c>
      <c r="Q501" s="255" t="str">
        <f t="shared" ref="Q501:Q514" si="475">IF($N435=FALSE,"",SQRT(SUMSQ(K501,P501)))</f>
        <v/>
      </c>
      <c r="R501" s="255" t="str">
        <f t="shared" ref="R501:R514" si="476">IF($N435=FALSE,"",Q501*2)</f>
        <v/>
      </c>
      <c r="S501" s="243" t="str">
        <f>IF($N435=FALSE,"",Pressure_1_R4!G4*C501)</f>
        <v/>
      </c>
      <c r="T501" s="243" t="str">
        <f t="shared" ref="T501:T514" si="477">IF($N435=FALSE,"",MAX(R501:S501))</f>
        <v/>
      </c>
      <c r="U501" s="243" t="str">
        <f t="shared" ref="U501:U514" si="478">IF($N435=FALSE,"",IF(((T501-ROUND(T501,M$535))/T501*100)&gt;=5,TRUE,FALSE))</f>
        <v/>
      </c>
      <c r="V501" s="243" t="str">
        <f t="shared" ref="V501:V514" si="479">IF($N435=FALSE,"",IF(ROUND(T501,M$535)=0,ROUNDUP(T501,M$535),IF(U501=TRUE,ROUNDUP(T501,M$535),ROUND(T501,M$535))))</f>
        <v/>
      </c>
      <c r="W501" s="266" t="str">
        <f t="shared" ref="W501:W514" si="480">IF($N435=FALSE,"",IF(R501=T501,0,1))</f>
        <v/>
      </c>
    </row>
    <row r="502" spans="2:23" ht="15" customHeight="1">
      <c r="B502" s="258">
        <f t="shared" si="467"/>
        <v>2</v>
      </c>
      <c r="C502" s="258" t="str">
        <f t="shared" si="468"/>
        <v/>
      </c>
      <c r="D502" s="255" t="str">
        <f t="shared" si="468"/>
        <v/>
      </c>
      <c r="E502" s="255" t="str">
        <f>IF($N436=FALSE,"",표준압력!U302)</f>
        <v/>
      </c>
      <c r="F502" s="255" t="str">
        <f>IF($N436=FALSE,"",Pressure_1_R4!L5*C$429)</f>
        <v/>
      </c>
      <c r="G502" s="255" t="str">
        <f t="shared" ref="G502:G530" si="481">IF($N436=FALSE,"",ROUND(AVERAGE(T436,T466),M$535))</f>
        <v/>
      </c>
      <c r="H502" s="255" t="str">
        <f t="shared" si="469"/>
        <v/>
      </c>
      <c r="I502" s="255" t="str">
        <f t="shared" ref="I502:I530" si="482">IF($N436=FALSE,"",((Q466-Q436)+(R466-R436)+(S466-S436))/3)</f>
        <v/>
      </c>
      <c r="J502" s="255" t="str">
        <f t="shared" ref="J502:J530" si="483">IF($N436=FALSE,"",MAX(X436,X466))</f>
        <v/>
      </c>
      <c r="K502" s="255" t="str">
        <f t="shared" si="470"/>
        <v/>
      </c>
      <c r="L502" s="255" t="str">
        <f t="shared" si="471"/>
        <v/>
      </c>
      <c r="M502" s="255" t="str">
        <f t="shared" ref="M502:M530" si="484">IF($N436=FALSE,"",MAX(ABS(Q$465-Q$435),ABS(R$465-R$435),ABS(S$465-S$435))/2/SQRT(3))</f>
        <v/>
      </c>
      <c r="N502" s="255" t="str">
        <f t="shared" si="472"/>
        <v/>
      </c>
      <c r="O502" s="255" t="str">
        <f t="shared" si="473"/>
        <v/>
      </c>
      <c r="P502" s="255" t="str">
        <f t="shared" si="474"/>
        <v/>
      </c>
      <c r="Q502" s="255" t="str">
        <f t="shared" si="475"/>
        <v/>
      </c>
      <c r="R502" s="255" t="str">
        <f t="shared" si="476"/>
        <v/>
      </c>
      <c r="S502" s="243" t="str">
        <f>IF($N436=FALSE,"",Pressure_1_R4!G5*C502)</f>
        <v/>
      </c>
      <c r="T502" s="243" t="str">
        <f t="shared" si="477"/>
        <v/>
      </c>
      <c r="U502" s="243" t="str">
        <f t="shared" si="478"/>
        <v/>
      </c>
      <c r="V502" s="243" t="str">
        <f t="shared" si="479"/>
        <v/>
      </c>
      <c r="W502" s="266" t="str">
        <f t="shared" si="480"/>
        <v/>
      </c>
    </row>
    <row r="503" spans="2:23" ht="15" customHeight="1">
      <c r="B503" s="258">
        <f t="shared" si="467"/>
        <v>3</v>
      </c>
      <c r="C503" s="258" t="str">
        <f t="shared" si="468"/>
        <v/>
      </c>
      <c r="D503" s="255" t="str">
        <f t="shared" si="468"/>
        <v/>
      </c>
      <c r="E503" s="255" t="str">
        <f>IF($N437=FALSE,"",표준압력!U303)</f>
        <v/>
      </c>
      <c r="F503" s="255" t="str">
        <f>IF($N437=FALSE,"",Pressure_1_R4!L6*C$429)</f>
        <v/>
      </c>
      <c r="G503" s="255" t="str">
        <f t="shared" si="481"/>
        <v/>
      </c>
      <c r="H503" s="255" t="str">
        <f t="shared" si="469"/>
        <v/>
      </c>
      <c r="I503" s="255" t="str">
        <f t="shared" si="482"/>
        <v/>
      </c>
      <c r="J503" s="255" t="str">
        <f t="shared" si="483"/>
        <v/>
      </c>
      <c r="K503" s="255" t="str">
        <f t="shared" si="470"/>
        <v/>
      </c>
      <c r="L503" s="255" t="str">
        <f t="shared" si="471"/>
        <v/>
      </c>
      <c r="M503" s="255" t="str">
        <f t="shared" si="484"/>
        <v/>
      </c>
      <c r="N503" s="255" t="str">
        <f t="shared" si="472"/>
        <v/>
      </c>
      <c r="O503" s="255" t="str">
        <f t="shared" si="473"/>
        <v/>
      </c>
      <c r="P503" s="255" t="str">
        <f t="shared" si="474"/>
        <v/>
      </c>
      <c r="Q503" s="255" t="str">
        <f t="shared" si="475"/>
        <v/>
      </c>
      <c r="R503" s="255" t="str">
        <f t="shared" si="476"/>
        <v/>
      </c>
      <c r="S503" s="243" t="str">
        <f>IF($N437=FALSE,"",Pressure_1_R4!G6*C503)</f>
        <v/>
      </c>
      <c r="T503" s="243" t="str">
        <f t="shared" si="477"/>
        <v/>
      </c>
      <c r="U503" s="243" t="str">
        <f t="shared" si="478"/>
        <v/>
      </c>
      <c r="V503" s="243" t="str">
        <f t="shared" si="479"/>
        <v/>
      </c>
      <c r="W503" s="266" t="str">
        <f t="shared" si="480"/>
        <v/>
      </c>
    </row>
    <row r="504" spans="2:23" ht="15" customHeight="1">
      <c r="B504" s="258">
        <f t="shared" si="467"/>
        <v>4</v>
      </c>
      <c r="C504" s="258" t="str">
        <f t="shared" si="468"/>
        <v/>
      </c>
      <c r="D504" s="255" t="str">
        <f t="shared" si="468"/>
        <v/>
      </c>
      <c r="E504" s="255" t="str">
        <f>IF($N438=FALSE,"",표준압력!U304)</f>
        <v/>
      </c>
      <c r="F504" s="255" t="str">
        <f>IF($N438=FALSE,"",Pressure_1_R4!L7*C$429)</f>
        <v/>
      </c>
      <c r="G504" s="255" t="str">
        <f t="shared" si="481"/>
        <v/>
      </c>
      <c r="H504" s="255" t="str">
        <f t="shared" si="469"/>
        <v/>
      </c>
      <c r="I504" s="255" t="str">
        <f t="shared" si="482"/>
        <v/>
      </c>
      <c r="J504" s="255" t="str">
        <f t="shared" si="483"/>
        <v/>
      </c>
      <c r="K504" s="255" t="str">
        <f t="shared" si="470"/>
        <v/>
      </c>
      <c r="L504" s="255" t="str">
        <f t="shared" si="471"/>
        <v/>
      </c>
      <c r="M504" s="255" t="str">
        <f t="shared" si="484"/>
        <v/>
      </c>
      <c r="N504" s="255" t="str">
        <f t="shared" si="472"/>
        <v/>
      </c>
      <c r="O504" s="255" t="str">
        <f t="shared" si="473"/>
        <v/>
      </c>
      <c r="P504" s="255" t="str">
        <f t="shared" si="474"/>
        <v/>
      </c>
      <c r="Q504" s="255" t="str">
        <f t="shared" si="475"/>
        <v/>
      </c>
      <c r="R504" s="255" t="str">
        <f t="shared" si="476"/>
        <v/>
      </c>
      <c r="S504" s="243" t="str">
        <f>IF($N438=FALSE,"",Pressure_1_R4!G7*C504)</f>
        <v/>
      </c>
      <c r="T504" s="243" t="str">
        <f t="shared" si="477"/>
        <v/>
      </c>
      <c r="U504" s="243" t="str">
        <f t="shared" si="478"/>
        <v/>
      </c>
      <c r="V504" s="243" t="str">
        <f t="shared" si="479"/>
        <v/>
      </c>
      <c r="W504" s="266" t="str">
        <f t="shared" si="480"/>
        <v/>
      </c>
    </row>
    <row r="505" spans="2:23" ht="15" customHeight="1">
      <c r="B505" s="258">
        <f t="shared" si="467"/>
        <v>5</v>
      </c>
      <c r="C505" s="258" t="str">
        <f t="shared" si="468"/>
        <v/>
      </c>
      <c r="D505" s="255" t="str">
        <f t="shared" si="468"/>
        <v/>
      </c>
      <c r="E505" s="255" t="str">
        <f>IF($N439=FALSE,"",표준압력!U305)</f>
        <v/>
      </c>
      <c r="F505" s="255" t="str">
        <f>IF($N439=FALSE,"",Pressure_1_R4!L8*C$429)</f>
        <v/>
      </c>
      <c r="G505" s="255" t="str">
        <f t="shared" si="481"/>
        <v/>
      </c>
      <c r="H505" s="255" t="str">
        <f t="shared" si="469"/>
        <v/>
      </c>
      <c r="I505" s="255" t="str">
        <f t="shared" si="482"/>
        <v/>
      </c>
      <c r="J505" s="255" t="str">
        <f t="shared" si="483"/>
        <v/>
      </c>
      <c r="K505" s="255" t="str">
        <f t="shared" si="470"/>
        <v/>
      </c>
      <c r="L505" s="255" t="str">
        <f t="shared" si="471"/>
        <v/>
      </c>
      <c r="M505" s="255" t="str">
        <f t="shared" si="484"/>
        <v/>
      </c>
      <c r="N505" s="255" t="str">
        <f t="shared" si="472"/>
        <v/>
      </c>
      <c r="O505" s="255" t="str">
        <f t="shared" si="473"/>
        <v/>
      </c>
      <c r="P505" s="255" t="str">
        <f t="shared" si="474"/>
        <v/>
      </c>
      <c r="Q505" s="255" t="str">
        <f t="shared" si="475"/>
        <v/>
      </c>
      <c r="R505" s="255" t="str">
        <f t="shared" si="476"/>
        <v/>
      </c>
      <c r="S505" s="243" t="str">
        <f>IF($N439=FALSE,"",Pressure_1_R4!G8*C505)</f>
        <v/>
      </c>
      <c r="T505" s="243" t="str">
        <f t="shared" si="477"/>
        <v/>
      </c>
      <c r="U505" s="243" t="str">
        <f t="shared" si="478"/>
        <v/>
      </c>
      <c r="V505" s="243" t="str">
        <f t="shared" si="479"/>
        <v/>
      </c>
      <c r="W505" s="266" t="str">
        <f t="shared" si="480"/>
        <v/>
      </c>
    </row>
    <row r="506" spans="2:23" ht="15" customHeight="1">
      <c r="B506" s="258">
        <f t="shared" si="467"/>
        <v>6</v>
      </c>
      <c r="C506" s="258" t="str">
        <f t="shared" si="468"/>
        <v/>
      </c>
      <c r="D506" s="255" t="str">
        <f t="shared" si="468"/>
        <v/>
      </c>
      <c r="E506" s="255" t="str">
        <f>IF($N440=FALSE,"",표준압력!U306)</f>
        <v/>
      </c>
      <c r="F506" s="255" t="str">
        <f>IF($N440=FALSE,"",Pressure_1_R4!L9*C$429)</f>
        <v/>
      </c>
      <c r="G506" s="255" t="str">
        <f t="shared" si="481"/>
        <v/>
      </c>
      <c r="H506" s="255" t="str">
        <f t="shared" si="469"/>
        <v/>
      </c>
      <c r="I506" s="255" t="str">
        <f t="shared" si="482"/>
        <v/>
      </c>
      <c r="J506" s="255" t="str">
        <f t="shared" si="483"/>
        <v/>
      </c>
      <c r="K506" s="255" t="str">
        <f t="shared" si="470"/>
        <v/>
      </c>
      <c r="L506" s="255" t="str">
        <f t="shared" si="471"/>
        <v/>
      </c>
      <c r="M506" s="255" t="str">
        <f t="shared" si="484"/>
        <v/>
      </c>
      <c r="N506" s="255" t="str">
        <f t="shared" si="472"/>
        <v/>
      </c>
      <c r="O506" s="255" t="str">
        <f t="shared" si="473"/>
        <v/>
      </c>
      <c r="P506" s="255" t="str">
        <f t="shared" si="474"/>
        <v/>
      </c>
      <c r="Q506" s="255" t="str">
        <f t="shared" si="475"/>
        <v/>
      </c>
      <c r="R506" s="255" t="str">
        <f t="shared" si="476"/>
        <v/>
      </c>
      <c r="S506" s="243" t="str">
        <f>IF($N440=FALSE,"",Pressure_1_R4!G9*C506)</f>
        <v/>
      </c>
      <c r="T506" s="243" t="str">
        <f t="shared" si="477"/>
        <v/>
      </c>
      <c r="U506" s="243" t="str">
        <f t="shared" si="478"/>
        <v/>
      </c>
      <c r="V506" s="243" t="str">
        <f t="shared" si="479"/>
        <v/>
      </c>
      <c r="W506" s="266" t="str">
        <f t="shared" si="480"/>
        <v/>
      </c>
    </row>
    <row r="507" spans="2:23" ht="15" customHeight="1">
      <c r="B507" s="258">
        <f t="shared" si="467"/>
        <v>7</v>
      </c>
      <c r="C507" s="258" t="str">
        <f t="shared" si="468"/>
        <v/>
      </c>
      <c r="D507" s="255" t="str">
        <f t="shared" si="468"/>
        <v/>
      </c>
      <c r="E507" s="255" t="str">
        <f>IF($N441=FALSE,"",표준압력!U307)</f>
        <v/>
      </c>
      <c r="F507" s="255" t="str">
        <f>IF($N441=FALSE,"",Pressure_1_R4!L10*C$429)</f>
        <v/>
      </c>
      <c r="G507" s="255" t="str">
        <f t="shared" si="481"/>
        <v/>
      </c>
      <c r="H507" s="255" t="str">
        <f t="shared" si="469"/>
        <v/>
      </c>
      <c r="I507" s="255" t="str">
        <f t="shared" si="482"/>
        <v/>
      </c>
      <c r="J507" s="255" t="str">
        <f t="shared" si="483"/>
        <v/>
      </c>
      <c r="K507" s="255" t="str">
        <f t="shared" si="470"/>
        <v/>
      </c>
      <c r="L507" s="255" t="str">
        <f t="shared" si="471"/>
        <v/>
      </c>
      <c r="M507" s="255" t="str">
        <f t="shared" si="484"/>
        <v/>
      </c>
      <c r="N507" s="255" t="str">
        <f t="shared" si="472"/>
        <v/>
      </c>
      <c r="O507" s="255" t="str">
        <f t="shared" si="473"/>
        <v/>
      </c>
      <c r="P507" s="255" t="str">
        <f t="shared" si="474"/>
        <v/>
      </c>
      <c r="Q507" s="255" t="str">
        <f t="shared" si="475"/>
        <v/>
      </c>
      <c r="R507" s="255" t="str">
        <f t="shared" si="476"/>
        <v/>
      </c>
      <c r="S507" s="243" t="str">
        <f>IF($N441=FALSE,"",Pressure_1_R4!G10*C507)</f>
        <v/>
      </c>
      <c r="T507" s="243" t="str">
        <f t="shared" si="477"/>
        <v/>
      </c>
      <c r="U507" s="243" t="str">
        <f t="shared" si="478"/>
        <v/>
      </c>
      <c r="V507" s="243" t="str">
        <f t="shared" si="479"/>
        <v/>
      </c>
      <c r="W507" s="266" t="str">
        <f t="shared" si="480"/>
        <v/>
      </c>
    </row>
    <row r="508" spans="2:23" ht="15" customHeight="1">
      <c r="B508" s="258">
        <f t="shared" si="467"/>
        <v>8</v>
      </c>
      <c r="C508" s="258" t="str">
        <f t="shared" si="468"/>
        <v/>
      </c>
      <c r="D508" s="255" t="str">
        <f t="shared" si="468"/>
        <v/>
      </c>
      <c r="E508" s="255" t="str">
        <f>IF($N442=FALSE,"",표준압력!U308)</f>
        <v/>
      </c>
      <c r="F508" s="255" t="str">
        <f>IF($N442=FALSE,"",Pressure_1_R4!L11*C$429)</f>
        <v/>
      </c>
      <c r="G508" s="255" t="str">
        <f t="shared" si="481"/>
        <v/>
      </c>
      <c r="H508" s="255" t="str">
        <f t="shared" si="469"/>
        <v/>
      </c>
      <c r="I508" s="255" t="str">
        <f t="shared" si="482"/>
        <v/>
      </c>
      <c r="J508" s="255" t="str">
        <f t="shared" si="483"/>
        <v/>
      </c>
      <c r="K508" s="255" t="str">
        <f t="shared" si="470"/>
        <v/>
      </c>
      <c r="L508" s="255" t="str">
        <f t="shared" si="471"/>
        <v/>
      </c>
      <c r="M508" s="255" t="str">
        <f t="shared" si="484"/>
        <v/>
      </c>
      <c r="N508" s="255" t="str">
        <f t="shared" si="472"/>
        <v/>
      </c>
      <c r="O508" s="255" t="str">
        <f t="shared" si="473"/>
        <v/>
      </c>
      <c r="P508" s="255" t="str">
        <f t="shared" si="474"/>
        <v/>
      </c>
      <c r="Q508" s="255" t="str">
        <f t="shared" si="475"/>
        <v/>
      </c>
      <c r="R508" s="255" t="str">
        <f t="shared" si="476"/>
        <v/>
      </c>
      <c r="S508" s="243" t="str">
        <f>IF($N442=FALSE,"",Pressure_1_R4!G11*C508)</f>
        <v/>
      </c>
      <c r="T508" s="243" t="str">
        <f t="shared" si="477"/>
        <v/>
      </c>
      <c r="U508" s="243" t="str">
        <f t="shared" si="478"/>
        <v/>
      </c>
      <c r="V508" s="243" t="str">
        <f t="shared" si="479"/>
        <v/>
      </c>
      <c r="W508" s="266" t="str">
        <f t="shared" si="480"/>
        <v/>
      </c>
    </row>
    <row r="509" spans="2:23" ht="15" customHeight="1">
      <c r="B509" s="258">
        <f t="shared" si="467"/>
        <v>9</v>
      </c>
      <c r="C509" s="258" t="str">
        <f t="shared" si="468"/>
        <v/>
      </c>
      <c r="D509" s="255" t="str">
        <f t="shared" si="468"/>
        <v/>
      </c>
      <c r="E509" s="255" t="str">
        <f>IF($N443=FALSE,"",표준압력!U309)</f>
        <v/>
      </c>
      <c r="F509" s="255" t="str">
        <f>IF($N443=FALSE,"",Pressure_1_R4!L12*C$429)</f>
        <v/>
      </c>
      <c r="G509" s="255" t="str">
        <f t="shared" si="481"/>
        <v/>
      </c>
      <c r="H509" s="255" t="str">
        <f t="shared" si="469"/>
        <v/>
      </c>
      <c r="I509" s="255" t="str">
        <f t="shared" si="482"/>
        <v/>
      </c>
      <c r="J509" s="255" t="str">
        <f t="shared" si="483"/>
        <v/>
      </c>
      <c r="K509" s="255" t="str">
        <f t="shared" si="470"/>
        <v/>
      </c>
      <c r="L509" s="255" t="str">
        <f t="shared" si="471"/>
        <v/>
      </c>
      <c r="M509" s="255" t="str">
        <f t="shared" si="484"/>
        <v/>
      </c>
      <c r="N509" s="255" t="str">
        <f t="shared" si="472"/>
        <v/>
      </c>
      <c r="O509" s="255" t="str">
        <f t="shared" si="473"/>
        <v/>
      </c>
      <c r="P509" s="255" t="str">
        <f t="shared" si="474"/>
        <v/>
      </c>
      <c r="Q509" s="255" t="str">
        <f t="shared" si="475"/>
        <v/>
      </c>
      <c r="R509" s="255" t="str">
        <f t="shared" si="476"/>
        <v/>
      </c>
      <c r="S509" s="243" t="str">
        <f>IF($N443=FALSE,"",Pressure_1_R4!G12*C509)</f>
        <v/>
      </c>
      <c r="T509" s="243" t="str">
        <f t="shared" si="477"/>
        <v/>
      </c>
      <c r="U509" s="243" t="str">
        <f t="shared" si="478"/>
        <v/>
      </c>
      <c r="V509" s="243" t="str">
        <f t="shared" si="479"/>
        <v/>
      </c>
      <c r="W509" s="266" t="str">
        <f t="shared" si="480"/>
        <v/>
      </c>
    </row>
    <row r="510" spans="2:23" ht="15" customHeight="1">
      <c r="B510" s="258">
        <f t="shared" si="467"/>
        <v>10</v>
      </c>
      <c r="C510" s="258" t="str">
        <f t="shared" si="468"/>
        <v/>
      </c>
      <c r="D510" s="255" t="str">
        <f t="shared" si="468"/>
        <v/>
      </c>
      <c r="E510" s="255" t="str">
        <f>IF($N444=FALSE,"",표준압력!U310)</f>
        <v/>
      </c>
      <c r="F510" s="255" t="str">
        <f>IF($N444=FALSE,"",Pressure_1_R4!L13*C$429)</f>
        <v/>
      </c>
      <c r="G510" s="255" t="str">
        <f t="shared" si="481"/>
        <v/>
      </c>
      <c r="H510" s="255" t="str">
        <f t="shared" si="469"/>
        <v/>
      </c>
      <c r="I510" s="255" t="str">
        <f t="shared" si="482"/>
        <v/>
      </c>
      <c r="J510" s="255" t="str">
        <f t="shared" si="483"/>
        <v/>
      </c>
      <c r="K510" s="255" t="str">
        <f t="shared" si="470"/>
        <v/>
      </c>
      <c r="L510" s="255" t="str">
        <f t="shared" si="471"/>
        <v/>
      </c>
      <c r="M510" s="255" t="str">
        <f t="shared" si="484"/>
        <v/>
      </c>
      <c r="N510" s="255" t="str">
        <f t="shared" si="472"/>
        <v/>
      </c>
      <c r="O510" s="255" t="str">
        <f t="shared" si="473"/>
        <v/>
      </c>
      <c r="P510" s="255" t="str">
        <f t="shared" si="474"/>
        <v/>
      </c>
      <c r="Q510" s="255" t="str">
        <f t="shared" si="475"/>
        <v/>
      </c>
      <c r="R510" s="255" t="str">
        <f t="shared" si="476"/>
        <v/>
      </c>
      <c r="S510" s="243" t="str">
        <f>IF($N444=FALSE,"",Pressure_1_R4!G13*C510)</f>
        <v/>
      </c>
      <c r="T510" s="243" t="str">
        <f t="shared" si="477"/>
        <v/>
      </c>
      <c r="U510" s="243" t="str">
        <f t="shared" si="478"/>
        <v/>
      </c>
      <c r="V510" s="243" t="str">
        <f t="shared" si="479"/>
        <v/>
      </c>
      <c r="W510" s="266" t="str">
        <f t="shared" si="480"/>
        <v/>
      </c>
    </row>
    <row r="511" spans="2:23" ht="15" customHeight="1">
      <c r="B511" s="258">
        <f t="shared" si="467"/>
        <v>11</v>
      </c>
      <c r="C511" s="258" t="str">
        <f t="shared" si="468"/>
        <v/>
      </c>
      <c r="D511" s="255" t="str">
        <f t="shared" si="468"/>
        <v/>
      </c>
      <c r="E511" s="255" t="str">
        <f>IF($N445=FALSE,"",표준압력!U311)</f>
        <v/>
      </c>
      <c r="F511" s="255" t="str">
        <f>IF($N445=FALSE,"",Pressure_1_R4!L14*C$429)</f>
        <v/>
      </c>
      <c r="G511" s="255" t="str">
        <f t="shared" si="481"/>
        <v/>
      </c>
      <c r="H511" s="255" t="str">
        <f t="shared" si="469"/>
        <v/>
      </c>
      <c r="I511" s="255" t="str">
        <f t="shared" si="482"/>
        <v/>
      </c>
      <c r="J511" s="255" t="str">
        <f t="shared" si="483"/>
        <v/>
      </c>
      <c r="K511" s="255" t="str">
        <f t="shared" si="470"/>
        <v/>
      </c>
      <c r="L511" s="255" t="str">
        <f t="shared" si="471"/>
        <v/>
      </c>
      <c r="M511" s="255" t="str">
        <f t="shared" si="484"/>
        <v/>
      </c>
      <c r="N511" s="255" t="str">
        <f t="shared" si="472"/>
        <v/>
      </c>
      <c r="O511" s="255" t="str">
        <f t="shared" si="473"/>
        <v/>
      </c>
      <c r="P511" s="255" t="str">
        <f t="shared" si="474"/>
        <v/>
      </c>
      <c r="Q511" s="255" t="str">
        <f t="shared" si="475"/>
        <v/>
      </c>
      <c r="R511" s="255" t="str">
        <f t="shared" si="476"/>
        <v/>
      </c>
      <c r="S511" s="243" t="str">
        <f>IF($N445=FALSE,"",Pressure_1_R4!G14*C511)</f>
        <v/>
      </c>
      <c r="T511" s="243" t="str">
        <f t="shared" si="477"/>
        <v/>
      </c>
      <c r="U511" s="243" t="str">
        <f t="shared" si="478"/>
        <v/>
      </c>
      <c r="V511" s="243" t="str">
        <f t="shared" si="479"/>
        <v/>
      </c>
      <c r="W511" s="266" t="str">
        <f t="shared" si="480"/>
        <v/>
      </c>
    </row>
    <row r="512" spans="2:23" ht="15" customHeight="1">
      <c r="B512" s="258">
        <f t="shared" si="467"/>
        <v>12</v>
      </c>
      <c r="C512" s="258" t="str">
        <f t="shared" si="468"/>
        <v/>
      </c>
      <c r="D512" s="255" t="str">
        <f t="shared" si="468"/>
        <v/>
      </c>
      <c r="E512" s="255" t="str">
        <f>IF($N446=FALSE,"",표준압력!U312)</f>
        <v/>
      </c>
      <c r="F512" s="255" t="str">
        <f>IF($N446=FALSE,"",Pressure_1_R4!L15*C$429)</f>
        <v/>
      </c>
      <c r="G512" s="255" t="str">
        <f t="shared" si="481"/>
        <v/>
      </c>
      <c r="H512" s="255" t="str">
        <f t="shared" si="469"/>
        <v/>
      </c>
      <c r="I512" s="255" t="str">
        <f t="shared" si="482"/>
        <v/>
      </c>
      <c r="J512" s="255" t="str">
        <f t="shared" si="483"/>
        <v/>
      </c>
      <c r="K512" s="255" t="str">
        <f t="shared" si="470"/>
        <v/>
      </c>
      <c r="L512" s="255" t="str">
        <f t="shared" si="471"/>
        <v/>
      </c>
      <c r="M512" s="255" t="str">
        <f t="shared" si="484"/>
        <v/>
      </c>
      <c r="N512" s="255" t="str">
        <f t="shared" si="472"/>
        <v/>
      </c>
      <c r="O512" s="255" t="str">
        <f t="shared" si="473"/>
        <v/>
      </c>
      <c r="P512" s="255" t="str">
        <f t="shared" si="474"/>
        <v/>
      </c>
      <c r="Q512" s="255" t="str">
        <f t="shared" si="475"/>
        <v/>
      </c>
      <c r="R512" s="255" t="str">
        <f t="shared" si="476"/>
        <v/>
      </c>
      <c r="S512" s="243" t="str">
        <f>IF($N446=FALSE,"",Pressure_1_R4!G15*C512)</f>
        <v/>
      </c>
      <c r="T512" s="243" t="str">
        <f t="shared" si="477"/>
        <v/>
      </c>
      <c r="U512" s="243" t="str">
        <f t="shared" si="478"/>
        <v/>
      </c>
      <c r="V512" s="243" t="str">
        <f t="shared" si="479"/>
        <v/>
      </c>
      <c r="W512" s="266" t="str">
        <f t="shared" si="480"/>
        <v/>
      </c>
    </row>
    <row r="513" spans="2:23" ht="15" customHeight="1">
      <c r="B513" s="258">
        <f t="shared" si="467"/>
        <v>13</v>
      </c>
      <c r="C513" s="258" t="str">
        <f t="shared" si="468"/>
        <v/>
      </c>
      <c r="D513" s="255" t="str">
        <f t="shared" si="468"/>
        <v/>
      </c>
      <c r="E513" s="255" t="str">
        <f>IF($N447=FALSE,"",표준압력!U313)</f>
        <v/>
      </c>
      <c r="F513" s="255" t="str">
        <f>IF($N447=FALSE,"",Pressure_1_R4!L16*C$429)</f>
        <v/>
      </c>
      <c r="G513" s="255" t="str">
        <f t="shared" si="481"/>
        <v/>
      </c>
      <c r="H513" s="255" t="str">
        <f t="shared" si="469"/>
        <v/>
      </c>
      <c r="I513" s="255" t="str">
        <f t="shared" si="482"/>
        <v/>
      </c>
      <c r="J513" s="255" t="str">
        <f t="shared" si="483"/>
        <v/>
      </c>
      <c r="K513" s="255" t="str">
        <f t="shared" si="470"/>
        <v/>
      </c>
      <c r="L513" s="255" t="str">
        <f t="shared" si="471"/>
        <v/>
      </c>
      <c r="M513" s="255" t="str">
        <f t="shared" si="484"/>
        <v/>
      </c>
      <c r="N513" s="255" t="str">
        <f t="shared" si="472"/>
        <v/>
      </c>
      <c r="O513" s="255" t="str">
        <f t="shared" si="473"/>
        <v/>
      </c>
      <c r="P513" s="255" t="str">
        <f t="shared" si="474"/>
        <v/>
      </c>
      <c r="Q513" s="255" t="str">
        <f t="shared" si="475"/>
        <v/>
      </c>
      <c r="R513" s="255" t="str">
        <f t="shared" si="476"/>
        <v/>
      </c>
      <c r="S513" s="243" t="str">
        <f>IF($N447=FALSE,"",Pressure_1_R4!G16*C513)</f>
        <v/>
      </c>
      <c r="T513" s="243" t="str">
        <f t="shared" si="477"/>
        <v/>
      </c>
      <c r="U513" s="243" t="str">
        <f t="shared" si="478"/>
        <v/>
      </c>
      <c r="V513" s="243" t="str">
        <f t="shared" si="479"/>
        <v/>
      </c>
      <c r="W513" s="266" t="str">
        <f t="shared" si="480"/>
        <v/>
      </c>
    </row>
    <row r="514" spans="2:23" ht="15" customHeight="1">
      <c r="B514" s="258">
        <f t="shared" si="467"/>
        <v>14</v>
      </c>
      <c r="C514" s="258" t="str">
        <f t="shared" si="468"/>
        <v/>
      </c>
      <c r="D514" s="255" t="str">
        <f t="shared" si="468"/>
        <v/>
      </c>
      <c r="E514" s="255" t="str">
        <f>IF($N448=FALSE,"",표준압력!U314)</f>
        <v/>
      </c>
      <c r="F514" s="255" t="str">
        <f>IF($N448=FALSE,"",Pressure_1_R4!L17*C$429)</f>
        <v/>
      </c>
      <c r="G514" s="255" t="str">
        <f t="shared" si="481"/>
        <v/>
      </c>
      <c r="H514" s="255" t="str">
        <f t="shared" si="469"/>
        <v/>
      </c>
      <c r="I514" s="255" t="str">
        <f t="shared" si="482"/>
        <v/>
      </c>
      <c r="J514" s="255" t="str">
        <f t="shared" si="483"/>
        <v/>
      </c>
      <c r="K514" s="255" t="str">
        <f t="shared" si="470"/>
        <v/>
      </c>
      <c r="L514" s="255" t="str">
        <f t="shared" si="471"/>
        <v/>
      </c>
      <c r="M514" s="255" t="str">
        <f t="shared" si="484"/>
        <v/>
      </c>
      <c r="N514" s="255" t="str">
        <f t="shared" si="472"/>
        <v/>
      </c>
      <c r="O514" s="255" t="str">
        <f t="shared" si="473"/>
        <v/>
      </c>
      <c r="P514" s="255" t="str">
        <f t="shared" si="474"/>
        <v/>
      </c>
      <c r="Q514" s="255" t="str">
        <f t="shared" si="475"/>
        <v/>
      </c>
      <c r="R514" s="255" t="str">
        <f t="shared" si="476"/>
        <v/>
      </c>
      <c r="S514" s="243" t="str">
        <f>IF($N448=FALSE,"",Pressure_1_R4!G17*C514)</f>
        <v/>
      </c>
      <c r="T514" s="243" t="str">
        <f t="shared" si="477"/>
        <v/>
      </c>
      <c r="U514" s="243" t="str">
        <f t="shared" si="478"/>
        <v/>
      </c>
      <c r="V514" s="243" t="str">
        <f t="shared" si="479"/>
        <v/>
      </c>
      <c r="W514" s="266" t="str">
        <f t="shared" si="480"/>
        <v/>
      </c>
    </row>
    <row r="515" spans="2:23" ht="15" customHeight="1">
      <c r="B515" s="258">
        <f t="shared" ref="B515:B530" si="485">C449</f>
        <v>15</v>
      </c>
      <c r="C515" s="258" t="str">
        <f t="shared" ref="C515:D515" si="486">IF($N449=FALSE,"",D449)</f>
        <v/>
      </c>
      <c r="D515" s="255" t="str">
        <f t="shared" si="486"/>
        <v/>
      </c>
      <c r="E515" s="255" t="str">
        <f>IF($N449=FALSE,"",표준압력!U315)</f>
        <v/>
      </c>
      <c r="F515" s="255" t="str">
        <f>IF($N449=FALSE,"",Pressure_1_R4!L18*C$429)</f>
        <v/>
      </c>
      <c r="G515" s="255" t="str">
        <f t="shared" si="481"/>
        <v/>
      </c>
      <c r="H515" s="255" t="str">
        <f t="shared" ref="H515:H530" si="487">IF($N449=FALSE,"",ROUND(D515,M$535)-G515)</f>
        <v/>
      </c>
      <c r="I515" s="255" t="str">
        <f t="shared" si="482"/>
        <v/>
      </c>
      <c r="J515" s="255" t="str">
        <f t="shared" si="483"/>
        <v/>
      </c>
      <c r="K515" s="255" t="str">
        <f t="shared" ref="K515:K530" si="488">IF($N449=FALSE,"",E515/2)</f>
        <v/>
      </c>
      <c r="L515" s="255" t="str">
        <f t="shared" ref="L515:L530" si="489">IF($N449=FALSE,"",F515/2/SQRT(3))</f>
        <v/>
      </c>
      <c r="M515" s="255" t="str">
        <f t="shared" si="484"/>
        <v/>
      </c>
      <c r="N515" s="255" t="str">
        <f t="shared" ref="N515:N530" si="490">IF($N449=FALSE,"",IF(J515=0,MAX(J$501:J$530),J515)/2/SQRT(3))</f>
        <v/>
      </c>
      <c r="O515" s="255" t="str">
        <f t="shared" ref="O515:O530" si="491">IF($N449=FALSE,"",I515/2/SQRT(3))</f>
        <v/>
      </c>
      <c r="P515" s="255" t="str">
        <f t="shared" ref="P515:P530" si="492">IF($N449=FALSE,"",SQRT(SUMSQ(L515:O515)))</f>
        <v/>
      </c>
      <c r="Q515" s="255" t="str">
        <f t="shared" ref="Q515:Q530" si="493">IF($N449=FALSE,"",SQRT(SUMSQ(K515,P515)))</f>
        <v/>
      </c>
      <c r="R515" s="255" t="str">
        <f t="shared" ref="R515:R530" si="494">IF($N449=FALSE,"",Q515*2)</f>
        <v/>
      </c>
      <c r="S515" s="243" t="str">
        <f>IF($N449=FALSE,"",Pressure_1_R4!G18*C515)</f>
        <v/>
      </c>
      <c r="T515" s="243" t="str">
        <f t="shared" ref="T515:T530" si="495">IF($N449=FALSE,"",MAX(R515:S515))</f>
        <v/>
      </c>
      <c r="U515" s="243" t="str">
        <f t="shared" ref="U515:U530" si="496">IF($N449=FALSE,"",IF(((T515-ROUND(T515,M$535))/T515*100)&gt;=5,TRUE,FALSE))</f>
        <v/>
      </c>
      <c r="V515" s="243" t="str">
        <f t="shared" ref="V515:V530" si="497">IF($N449=FALSE,"",IF(ROUND(T515,M$535)=0,ROUNDUP(T515,M$535),IF(U515=TRUE,ROUNDUP(T515,M$535),ROUND(T515,M$535))))</f>
        <v/>
      </c>
      <c r="W515" s="266" t="str">
        <f t="shared" ref="W515:W530" si="498">IF($N449=FALSE,"",IF(R515=T515,0,1))</f>
        <v/>
      </c>
    </row>
    <row r="516" spans="2:23" ht="15" customHeight="1">
      <c r="B516" s="258">
        <f t="shared" si="485"/>
        <v>16</v>
      </c>
      <c r="C516" s="258" t="str">
        <f t="shared" ref="C516:D516" si="499">IF($N450=FALSE,"",D450)</f>
        <v/>
      </c>
      <c r="D516" s="255" t="str">
        <f t="shared" si="499"/>
        <v/>
      </c>
      <c r="E516" s="255" t="str">
        <f>IF($N450=FALSE,"",표준압력!U316)</f>
        <v/>
      </c>
      <c r="F516" s="255" t="str">
        <f>IF($N450=FALSE,"",Pressure_1_R4!L19*C$429)</f>
        <v/>
      </c>
      <c r="G516" s="255" t="str">
        <f t="shared" si="481"/>
        <v/>
      </c>
      <c r="H516" s="255" t="str">
        <f t="shared" si="487"/>
        <v/>
      </c>
      <c r="I516" s="255" t="str">
        <f t="shared" si="482"/>
        <v/>
      </c>
      <c r="J516" s="255" t="str">
        <f t="shared" si="483"/>
        <v/>
      </c>
      <c r="K516" s="255" t="str">
        <f t="shared" si="488"/>
        <v/>
      </c>
      <c r="L516" s="255" t="str">
        <f t="shared" si="489"/>
        <v/>
      </c>
      <c r="M516" s="255" t="str">
        <f t="shared" si="484"/>
        <v/>
      </c>
      <c r="N516" s="255" t="str">
        <f t="shared" si="490"/>
        <v/>
      </c>
      <c r="O516" s="255" t="str">
        <f t="shared" si="491"/>
        <v/>
      </c>
      <c r="P516" s="255" t="str">
        <f t="shared" si="492"/>
        <v/>
      </c>
      <c r="Q516" s="255" t="str">
        <f t="shared" si="493"/>
        <v/>
      </c>
      <c r="R516" s="255" t="str">
        <f t="shared" si="494"/>
        <v/>
      </c>
      <c r="S516" s="243" t="str">
        <f>IF($N450=FALSE,"",Pressure_1_R4!G19*C516)</f>
        <v/>
      </c>
      <c r="T516" s="243" t="str">
        <f t="shared" si="495"/>
        <v/>
      </c>
      <c r="U516" s="243" t="str">
        <f t="shared" si="496"/>
        <v/>
      </c>
      <c r="V516" s="243" t="str">
        <f t="shared" si="497"/>
        <v/>
      </c>
      <c r="W516" s="266" t="str">
        <f t="shared" si="498"/>
        <v/>
      </c>
    </row>
    <row r="517" spans="2:23" ht="15" customHeight="1">
      <c r="B517" s="258">
        <f t="shared" si="485"/>
        <v>17</v>
      </c>
      <c r="C517" s="258" t="str">
        <f t="shared" ref="C517:D517" si="500">IF($N451=FALSE,"",D451)</f>
        <v/>
      </c>
      <c r="D517" s="255" t="str">
        <f t="shared" si="500"/>
        <v/>
      </c>
      <c r="E517" s="255" t="str">
        <f>IF($N451=FALSE,"",표준압력!U317)</f>
        <v/>
      </c>
      <c r="F517" s="255" t="str">
        <f>IF($N451=FALSE,"",Pressure_1_R4!L20*C$429)</f>
        <v/>
      </c>
      <c r="G517" s="255" t="str">
        <f t="shared" si="481"/>
        <v/>
      </c>
      <c r="H517" s="255" t="str">
        <f t="shared" si="487"/>
        <v/>
      </c>
      <c r="I517" s="255" t="str">
        <f t="shared" si="482"/>
        <v/>
      </c>
      <c r="J517" s="255" t="str">
        <f t="shared" si="483"/>
        <v/>
      </c>
      <c r="K517" s="255" t="str">
        <f t="shared" si="488"/>
        <v/>
      </c>
      <c r="L517" s="255" t="str">
        <f t="shared" si="489"/>
        <v/>
      </c>
      <c r="M517" s="255" t="str">
        <f t="shared" si="484"/>
        <v/>
      </c>
      <c r="N517" s="255" t="str">
        <f t="shared" si="490"/>
        <v/>
      </c>
      <c r="O517" s="255" t="str">
        <f t="shared" si="491"/>
        <v/>
      </c>
      <c r="P517" s="255" t="str">
        <f t="shared" si="492"/>
        <v/>
      </c>
      <c r="Q517" s="255" t="str">
        <f t="shared" si="493"/>
        <v/>
      </c>
      <c r="R517" s="255" t="str">
        <f t="shared" si="494"/>
        <v/>
      </c>
      <c r="S517" s="243" t="str">
        <f>IF($N451=FALSE,"",Pressure_1_R4!G20*C517)</f>
        <v/>
      </c>
      <c r="T517" s="243" t="str">
        <f t="shared" si="495"/>
        <v/>
      </c>
      <c r="U517" s="243" t="str">
        <f t="shared" si="496"/>
        <v/>
      </c>
      <c r="V517" s="243" t="str">
        <f t="shared" si="497"/>
        <v/>
      </c>
      <c r="W517" s="266" t="str">
        <f t="shared" si="498"/>
        <v/>
      </c>
    </row>
    <row r="518" spans="2:23" ht="15" customHeight="1">
      <c r="B518" s="258">
        <f t="shared" si="485"/>
        <v>18</v>
      </c>
      <c r="C518" s="258" t="str">
        <f t="shared" ref="C518:D518" si="501">IF($N452=FALSE,"",D452)</f>
        <v/>
      </c>
      <c r="D518" s="255" t="str">
        <f t="shared" si="501"/>
        <v/>
      </c>
      <c r="E518" s="255" t="str">
        <f>IF($N452=FALSE,"",표준압력!U318)</f>
        <v/>
      </c>
      <c r="F518" s="255" t="str">
        <f>IF($N452=FALSE,"",Pressure_1_R4!L21*C$429)</f>
        <v/>
      </c>
      <c r="G518" s="255" t="str">
        <f t="shared" si="481"/>
        <v/>
      </c>
      <c r="H518" s="255" t="str">
        <f t="shared" si="487"/>
        <v/>
      </c>
      <c r="I518" s="255" t="str">
        <f t="shared" si="482"/>
        <v/>
      </c>
      <c r="J518" s="255" t="str">
        <f t="shared" si="483"/>
        <v/>
      </c>
      <c r="K518" s="255" t="str">
        <f t="shared" si="488"/>
        <v/>
      </c>
      <c r="L518" s="255" t="str">
        <f t="shared" si="489"/>
        <v/>
      </c>
      <c r="M518" s="255" t="str">
        <f t="shared" si="484"/>
        <v/>
      </c>
      <c r="N518" s="255" t="str">
        <f t="shared" si="490"/>
        <v/>
      </c>
      <c r="O518" s="255" t="str">
        <f t="shared" si="491"/>
        <v/>
      </c>
      <c r="P518" s="255" t="str">
        <f t="shared" si="492"/>
        <v/>
      </c>
      <c r="Q518" s="255" t="str">
        <f t="shared" si="493"/>
        <v/>
      </c>
      <c r="R518" s="255" t="str">
        <f t="shared" si="494"/>
        <v/>
      </c>
      <c r="S518" s="243" t="str">
        <f>IF($N452=FALSE,"",Pressure_1_R4!G21*C518)</f>
        <v/>
      </c>
      <c r="T518" s="243" t="str">
        <f t="shared" si="495"/>
        <v/>
      </c>
      <c r="U518" s="243" t="str">
        <f t="shared" si="496"/>
        <v/>
      </c>
      <c r="V518" s="243" t="str">
        <f t="shared" si="497"/>
        <v/>
      </c>
      <c r="W518" s="266" t="str">
        <f t="shared" si="498"/>
        <v/>
      </c>
    </row>
    <row r="519" spans="2:23" ht="15" customHeight="1">
      <c r="B519" s="258">
        <f t="shared" si="485"/>
        <v>19</v>
      </c>
      <c r="C519" s="258" t="str">
        <f t="shared" ref="C519:D519" si="502">IF($N453=FALSE,"",D453)</f>
        <v/>
      </c>
      <c r="D519" s="255" t="str">
        <f t="shared" si="502"/>
        <v/>
      </c>
      <c r="E519" s="255" t="str">
        <f>IF($N453=FALSE,"",표준압력!U319)</f>
        <v/>
      </c>
      <c r="F519" s="255" t="str">
        <f>IF($N453=FALSE,"",Pressure_1_R4!L22*C$429)</f>
        <v/>
      </c>
      <c r="G519" s="255" t="str">
        <f t="shared" si="481"/>
        <v/>
      </c>
      <c r="H519" s="255" t="str">
        <f t="shared" si="487"/>
        <v/>
      </c>
      <c r="I519" s="255" t="str">
        <f t="shared" si="482"/>
        <v/>
      </c>
      <c r="J519" s="255" t="str">
        <f t="shared" si="483"/>
        <v/>
      </c>
      <c r="K519" s="255" t="str">
        <f t="shared" si="488"/>
        <v/>
      </c>
      <c r="L519" s="255" t="str">
        <f t="shared" si="489"/>
        <v/>
      </c>
      <c r="M519" s="255" t="str">
        <f t="shared" si="484"/>
        <v/>
      </c>
      <c r="N519" s="255" t="str">
        <f t="shared" si="490"/>
        <v/>
      </c>
      <c r="O519" s="255" t="str">
        <f t="shared" si="491"/>
        <v/>
      </c>
      <c r="P519" s="255" t="str">
        <f t="shared" si="492"/>
        <v/>
      </c>
      <c r="Q519" s="255" t="str">
        <f t="shared" si="493"/>
        <v/>
      </c>
      <c r="R519" s="255" t="str">
        <f t="shared" si="494"/>
        <v/>
      </c>
      <c r="S519" s="243" t="str">
        <f>IF($N453=FALSE,"",Pressure_1_R4!G22*C519)</f>
        <v/>
      </c>
      <c r="T519" s="243" t="str">
        <f t="shared" si="495"/>
        <v/>
      </c>
      <c r="U519" s="243" t="str">
        <f t="shared" si="496"/>
        <v/>
      </c>
      <c r="V519" s="243" t="str">
        <f t="shared" si="497"/>
        <v/>
      </c>
      <c r="W519" s="266" t="str">
        <f t="shared" si="498"/>
        <v/>
      </c>
    </row>
    <row r="520" spans="2:23" ht="15" customHeight="1">
      <c r="B520" s="258">
        <f t="shared" si="485"/>
        <v>20</v>
      </c>
      <c r="C520" s="258" t="str">
        <f t="shared" ref="C520:D520" si="503">IF($N454=FALSE,"",D454)</f>
        <v/>
      </c>
      <c r="D520" s="255" t="str">
        <f t="shared" si="503"/>
        <v/>
      </c>
      <c r="E520" s="255" t="str">
        <f>IF($N454=FALSE,"",표준압력!U320)</f>
        <v/>
      </c>
      <c r="F520" s="255" t="str">
        <f>IF($N454=FALSE,"",Pressure_1_R4!L23*C$429)</f>
        <v/>
      </c>
      <c r="G520" s="255" t="str">
        <f t="shared" si="481"/>
        <v/>
      </c>
      <c r="H520" s="255" t="str">
        <f t="shared" si="487"/>
        <v/>
      </c>
      <c r="I520" s="255" t="str">
        <f t="shared" si="482"/>
        <v/>
      </c>
      <c r="J520" s="255" t="str">
        <f t="shared" si="483"/>
        <v/>
      </c>
      <c r="K520" s="255" t="str">
        <f t="shared" si="488"/>
        <v/>
      </c>
      <c r="L520" s="255" t="str">
        <f t="shared" si="489"/>
        <v/>
      </c>
      <c r="M520" s="255" t="str">
        <f t="shared" si="484"/>
        <v/>
      </c>
      <c r="N520" s="255" t="str">
        <f t="shared" si="490"/>
        <v/>
      </c>
      <c r="O520" s="255" t="str">
        <f t="shared" si="491"/>
        <v/>
      </c>
      <c r="P520" s="255" t="str">
        <f t="shared" si="492"/>
        <v/>
      </c>
      <c r="Q520" s="255" t="str">
        <f t="shared" si="493"/>
        <v/>
      </c>
      <c r="R520" s="255" t="str">
        <f t="shared" si="494"/>
        <v/>
      </c>
      <c r="S520" s="243" t="str">
        <f>IF($N454=FALSE,"",Pressure_1_R4!G23*C520)</f>
        <v/>
      </c>
      <c r="T520" s="243" t="str">
        <f t="shared" si="495"/>
        <v/>
      </c>
      <c r="U520" s="243" t="str">
        <f t="shared" si="496"/>
        <v/>
      </c>
      <c r="V520" s="243" t="str">
        <f t="shared" si="497"/>
        <v/>
      </c>
      <c r="W520" s="266" t="str">
        <f t="shared" si="498"/>
        <v/>
      </c>
    </row>
    <row r="521" spans="2:23" ht="15" customHeight="1">
      <c r="B521" s="258">
        <f t="shared" si="485"/>
        <v>21</v>
      </c>
      <c r="C521" s="258" t="str">
        <f t="shared" ref="C521:D521" si="504">IF($N455=FALSE,"",D455)</f>
        <v/>
      </c>
      <c r="D521" s="255" t="str">
        <f t="shared" si="504"/>
        <v/>
      </c>
      <c r="E521" s="255" t="str">
        <f>IF($N455=FALSE,"",표준압력!U321)</f>
        <v/>
      </c>
      <c r="F521" s="255" t="str">
        <f>IF($N455=FALSE,"",Pressure_1_R4!L24*C$429)</f>
        <v/>
      </c>
      <c r="G521" s="255" t="str">
        <f t="shared" si="481"/>
        <v/>
      </c>
      <c r="H521" s="255" t="str">
        <f t="shared" si="487"/>
        <v/>
      </c>
      <c r="I521" s="255" t="str">
        <f t="shared" si="482"/>
        <v/>
      </c>
      <c r="J521" s="255" t="str">
        <f t="shared" si="483"/>
        <v/>
      </c>
      <c r="K521" s="255" t="str">
        <f t="shared" si="488"/>
        <v/>
      </c>
      <c r="L521" s="255" t="str">
        <f t="shared" si="489"/>
        <v/>
      </c>
      <c r="M521" s="255" t="str">
        <f t="shared" si="484"/>
        <v/>
      </c>
      <c r="N521" s="255" t="str">
        <f t="shared" si="490"/>
        <v/>
      </c>
      <c r="O521" s="255" t="str">
        <f t="shared" si="491"/>
        <v/>
      </c>
      <c r="P521" s="255" t="str">
        <f t="shared" si="492"/>
        <v/>
      </c>
      <c r="Q521" s="255" t="str">
        <f t="shared" si="493"/>
        <v/>
      </c>
      <c r="R521" s="255" t="str">
        <f t="shared" si="494"/>
        <v/>
      </c>
      <c r="S521" s="243" t="str">
        <f>IF($N455=FALSE,"",Pressure_1_R4!G24*C521)</f>
        <v/>
      </c>
      <c r="T521" s="243" t="str">
        <f t="shared" si="495"/>
        <v/>
      </c>
      <c r="U521" s="243" t="str">
        <f t="shared" si="496"/>
        <v/>
      </c>
      <c r="V521" s="243" t="str">
        <f t="shared" si="497"/>
        <v/>
      </c>
      <c r="W521" s="266" t="str">
        <f t="shared" si="498"/>
        <v/>
      </c>
    </row>
    <row r="522" spans="2:23" ht="15" customHeight="1">
      <c r="B522" s="258">
        <f t="shared" si="485"/>
        <v>22</v>
      </c>
      <c r="C522" s="258" t="str">
        <f t="shared" ref="C522:D522" si="505">IF($N456=FALSE,"",D456)</f>
        <v/>
      </c>
      <c r="D522" s="255" t="str">
        <f t="shared" si="505"/>
        <v/>
      </c>
      <c r="E522" s="255" t="str">
        <f>IF($N456=FALSE,"",표준압력!U322)</f>
        <v/>
      </c>
      <c r="F522" s="255" t="str">
        <f>IF($N456=FALSE,"",Pressure_1_R4!L25*C$429)</f>
        <v/>
      </c>
      <c r="G522" s="255" t="str">
        <f t="shared" si="481"/>
        <v/>
      </c>
      <c r="H522" s="255" t="str">
        <f t="shared" si="487"/>
        <v/>
      </c>
      <c r="I522" s="255" t="str">
        <f t="shared" si="482"/>
        <v/>
      </c>
      <c r="J522" s="255" t="str">
        <f t="shared" si="483"/>
        <v/>
      </c>
      <c r="K522" s="255" t="str">
        <f t="shared" si="488"/>
        <v/>
      </c>
      <c r="L522" s="255" t="str">
        <f t="shared" si="489"/>
        <v/>
      </c>
      <c r="M522" s="255" t="str">
        <f t="shared" si="484"/>
        <v/>
      </c>
      <c r="N522" s="255" t="str">
        <f t="shared" si="490"/>
        <v/>
      </c>
      <c r="O522" s="255" t="str">
        <f t="shared" si="491"/>
        <v/>
      </c>
      <c r="P522" s="255" t="str">
        <f t="shared" si="492"/>
        <v/>
      </c>
      <c r="Q522" s="255" t="str">
        <f t="shared" si="493"/>
        <v/>
      </c>
      <c r="R522" s="255" t="str">
        <f t="shared" si="494"/>
        <v/>
      </c>
      <c r="S522" s="243" t="str">
        <f>IF($N456=FALSE,"",Pressure_1_R4!G25*C522)</f>
        <v/>
      </c>
      <c r="T522" s="243" t="str">
        <f t="shared" si="495"/>
        <v/>
      </c>
      <c r="U522" s="243" t="str">
        <f t="shared" si="496"/>
        <v/>
      </c>
      <c r="V522" s="243" t="str">
        <f t="shared" si="497"/>
        <v/>
      </c>
      <c r="W522" s="266" t="str">
        <f t="shared" si="498"/>
        <v/>
      </c>
    </row>
    <row r="523" spans="2:23" ht="15" customHeight="1">
      <c r="B523" s="258">
        <f t="shared" si="485"/>
        <v>23</v>
      </c>
      <c r="C523" s="258" t="str">
        <f t="shared" ref="C523:D523" si="506">IF($N457=FALSE,"",D457)</f>
        <v/>
      </c>
      <c r="D523" s="255" t="str">
        <f t="shared" si="506"/>
        <v/>
      </c>
      <c r="E523" s="255" t="str">
        <f>IF($N457=FALSE,"",표준압력!U323)</f>
        <v/>
      </c>
      <c r="F523" s="255" t="str">
        <f>IF($N457=FALSE,"",Pressure_1_R4!L26*C$429)</f>
        <v/>
      </c>
      <c r="G523" s="255" t="str">
        <f t="shared" si="481"/>
        <v/>
      </c>
      <c r="H523" s="255" t="str">
        <f t="shared" si="487"/>
        <v/>
      </c>
      <c r="I523" s="255" t="str">
        <f t="shared" si="482"/>
        <v/>
      </c>
      <c r="J523" s="255" t="str">
        <f t="shared" si="483"/>
        <v/>
      </c>
      <c r="K523" s="255" t="str">
        <f t="shared" si="488"/>
        <v/>
      </c>
      <c r="L523" s="255" t="str">
        <f t="shared" si="489"/>
        <v/>
      </c>
      <c r="M523" s="255" t="str">
        <f t="shared" si="484"/>
        <v/>
      </c>
      <c r="N523" s="255" t="str">
        <f t="shared" si="490"/>
        <v/>
      </c>
      <c r="O523" s="255" t="str">
        <f t="shared" si="491"/>
        <v/>
      </c>
      <c r="P523" s="255" t="str">
        <f t="shared" si="492"/>
        <v/>
      </c>
      <c r="Q523" s="255" t="str">
        <f t="shared" si="493"/>
        <v/>
      </c>
      <c r="R523" s="255" t="str">
        <f t="shared" si="494"/>
        <v/>
      </c>
      <c r="S523" s="243" t="str">
        <f>IF($N457=FALSE,"",Pressure_1_R4!G26*C523)</f>
        <v/>
      </c>
      <c r="T523" s="243" t="str">
        <f t="shared" si="495"/>
        <v/>
      </c>
      <c r="U523" s="243" t="str">
        <f t="shared" si="496"/>
        <v/>
      </c>
      <c r="V523" s="243" t="str">
        <f t="shared" si="497"/>
        <v/>
      </c>
      <c r="W523" s="266" t="str">
        <f t="shared" si="498"/>
        <v/>
      </c>
    </row>
    <row r="524" spans="2:23" ht="15" customHeight="1">
      <c r="B524" s="258">
        <f t="shared" si="485"/>
        <v>24</v>
      </c>
      <c r="C524" s="258" t="str">
        <f t="shared" ref="C524:D524" si="507">IF($N458=FALSE,"",D458)</f>
        <v/>
      </c>
      <c r="D524" s="255" t="str">
        <f t="shared" si="507"/>
        <v/>
      </c>
      <c r="E524" s="255" t="str">
        <f>IF($N458=FALSE,"",표준압력!U324)</f>
        <v/>
      </c>
      <c r="F524" s="255" t="str">
        <f>IF($N458=FALSE,"",Pressure_1_R4!L27*C$429)</f>
        <v/>
      </c>
      <c r="G524" s="255" t="str">
        <f t="shared" si="481"/>
        <v/>
      </c>
      <c r="H524" s="255" t="str">
        <f t="shared" si="487"/>
        <v/>
      </c>
      <c r="I524" s="255" t="str">
        <f t="shared" si="482"/>
        <v/>
      </c>
      <c r="J524" s="255" t="str">
        <f t="shared" si="483"/>
        <v/>
      </c>
      <c r="K524" s="255" t="str">
        <f t="shared" si="488"/>
        <v/>
      </c>
      <c r="L524" s="255" t="str">
        <f t="shared" si="489"/>
        <v/>
      </c>
      <c r="M524" s="255" t="str">
        <f t="shared" si="484"/>
        <v/>
      </c>
      <c r="N524" s="255" t="str">
        <f t="shared" si="490"/>
        <v/>
      </c>
      <c r="O524" s="255" t="str">
        <f t="shared" si="491"/>
        <v/>
      </c>
      <c r="P524" s="255" t="str">
        <f t="shared" si="492"/>
        <v/>
      </c>
      <c r="Q524" s="255" t="str">
        <f t="shared" si="493"/>
        <v/>
      </c>
      <c r="R524" s="255" t="str">
        <f t="shared" si="494"/>
        <v/>
      </c>
      <c r="S524" s="243" t="str">
        <f>IF($N458=FALSE,"",Pressure_1_R4!G27*C524)</f>
        <v/>
      </c>
      <c r="T524" s="243" t="str">
        <f t="shared" si="495"/>
        <v/>
      </c>
      <c r="U524" s="243" t="str">
        <f t="shared" si="496"/>
        <v/>
      </c>
      <c r="V524" s="243" t="str">
        <f t="shared" si="497"/>
        <v/>
      </c>
      <c r="W524" s="266" t="str">
        <f t="shared" si="498"/>
        <v/>
      </c>
    </row>
    <row r="525" spans="2:23" ht="15" customHeight="1">
      <c r="B525" s="258">
        <f t="shared" si="485"/>
        <v>25</v>
      </c>
      <c r="C525" s="258" t="str">
        <f t="shared" ref="C525:D525" si="508">IF($N459=FALSE,"",D459)</f>
        <v/>
      </c>
      <c r="D525" s="255" t="str">
        <f t="shared" si="508"/>
        <v/>
      </c>
      <c r="E525" s="255" t="str">
        <f>IF($N459=FALSE,"",표준압력!U325)</f>
        <v/>
      </c>
      <c r="F525" s="255" t="str">
        <f>IF($N459=FALSE,"",Pressure_1_R4!L28*C$429)</f>
        <v/>
      </c>
      <c r="G525" s="255" t="str">
        <f t="shared" si="481"/>
        <v/>
      </c>
      <c r="H525" s="255" t="str">
        <f t="shared" si="487"/>
        <v/>
      </c>
      <c r="I525" s="255" t="str">
        <f t="shared" si="482"/>
        <v/>
      </c>
      <c r="J525" s="255" t="str">
        <f t="shared" si="483"/>
        <v/>
      </c>
      <c r="K525" s="255" t="str">
        <f t="shared" si="488"/>
        <v/>
      </c>
      <c r="L525" s="255" t="str">
        <f t="shared" si="489"/>
        <v/>
      </c>
      <c r="M525" s="255" t="str">
        <f t="shared" si="484"/>
        <v/>
      </c>
      <c r="N525" s="255" t="str">
        <f t="shared" si="490"/>
        <v/>
      </c>
      <c r="O525" s="255" t="str">
        <f t="shared" si="491"/>
        <v/>
      </c>
      <c r="P525" s="255" t="str">
        <f t="shared" si="492"/>
        <v/>
      </c>
      <c r="Q525" s="255" t="str">
        <f t="shared" si="493"/>
        <v/>
      </c>
      <c r="R525" s="255" t="str">
        <f t="shared" si="494"/>
        <v/>
      </c>
      <c r="S525" s="243" t="str">
        <f>IF($N459=FALSE,"",Pressure_1_R4!G28*C525)</f>
        <v/>
      </c>
      <c r="T525" s="243" t="str">
        <f t="shared" si="495"/>
        <v/>
      </c>
      <c r="U525" s="243" t="str">
        <f t="shared" si="496"/>
        <v/>
      </c>
      <c r="V525" s="243" t="str">
        <f t="shared" si="497"/>
        <v/>
      </c>
      <c r="W525" s="266" t="str">
        <f t="shared" si="498"/>
        <v/>
      </c>
    </row>
    <row r="526" spans="2:23" ht="15" customHeight="1">
      <c r="B526" s="258">
        <f t="shared" si="485"/>
        <v>26</v>
      </c>
      <c r="C526" s="258" t="str">
        <f t="shared" ref="C526:D526" si="509">IF($N460=FALSE,"",D460)</f>
        <v/>
      </c>
      <c r="D526" s="255" t="str">
        <f t="shared" si="509"/>
        <v/>
      </c>
      <c r="E526" s="255" t="str">
        <f>IF($N460=FALSE,"",표준압력!U326)</f>
        <v/>
      </c>
      <c r="F526" s="255" t="str">
        <f>IF($N460=FALSE,"",Pressure_1_R4!L29*C$429)</f>
        <v/>
      </c>
      <c r="G526" s="255" t="str">
        <f t="shared" si="481"/>
        <v/>
      </c>
      <c r="H526" s="255" t="str">
        <f t="shared" si="487"/>
        <v/>
      </c>
      <c r="I526" s="255" t="str">
        <f t="shared" si="482"/>
        <v/>
      </c>
      <c r="J526" s="255" t="str">
        <f t="shared" si="483"/>
        <v/>
      </c>
      <c r="K526" s="255" t="str">
        <f t="shared" si="488"/>
        <v/>
      </c>
      <c r="L526" s="255" t="str">
        <f t="shared" si="489"/>
        <v/>
      </c>
      <c r="M526" s="255" t="str">
        <f t="shared" si="484"/>
        <v/>
      </c>
      <c r="N526" s="255" t="str">
        <f t="shared" si="490"/>
        <v/>
      </c>
      <c r="O526" s="255" t="str">
        <f t="shared" si="491"/>
        <v/>
      </c>
      <c r="P526" s="255" t="str">
        <f t="shared" si="492"/>
        <v/>
      </c>
      <c r="Q526" s="255" t="str">
        <f t="shared" si="493"/>
        <v/>
      </c>
      <c r="R526" s="255" t="str">
        <f t="shared" si="494"/>
        <v/>
      </c>
      <c r="S526" s="243" t="str">
        <f>IF($N460=FALSE,"",Pressure_1_R4!G29*C526)</f>
        <v/>
      </c>
      <c r="T526" s="243" t="str">
        <f t="shared" si="495"/>
        <v/>
      </c>
      <c r="U526" s="243" t="str">
        <f t="shared" si="496"/>
        <v/>
      </c>
      <c r="V526" s="243" t="str">
        <f t="shared" si="497"/>
        <v/>
      </c>
      <c r="W526" s="266" t="str">
        <f t="shared" si="498"/>
        <v/>
      </c>
    </row>
    <row r="527" spans="2:23" ht="15" customHeight="1">
      <c r="B527" s="258">
        <f t="shared" si="485"/>
        <v>27</v>
      </c>
      <c r="C527" s="258" t="str">
        <f t="shared" ref="C527:D527" si="510">IF($N461=FALSE,"",D461)</f>
        <v/>
      </c>
      <c r="D527" s="255" t="str">
        <f t="shared" si="510"/>
        <v/>
      </c>
      <c r="E527" s="255" t="str">
        <f>IF($N461=FALSE,"",표준압력!U327)</f>
        <v/>
      </c>
      <c r="F527" s="255" t="str">
        <f>IF($N461=FALSE,"",Pressure_1_R4!L30*C$429)</f>
        <v/>
      </c>
      <c r="G527" s="255" t="str">
        <f t="shared" si="481"/>
        <v/>
      </c>
      <c r="H527" s="255" t="str">
        <f t="shared" si="487"/>
        <v/>
      </c>
      <c r="I527" s="255" t="str">
        <f t="shared" si="482"/>
        <v/>
      </c>
      <c r="J527" s="255" t="str">
        <f t="shared" si="483"/>
        <v/>
      </c>
      <c r="K527" s="255" t="str">
        <f t="shared" si="488"/>
        <v/>
      </c>
      <c r="L527" s="255" t="str">
        <f t="shared" si="489"/>
        <v/>
      </c>
      <c r="M527" s="255" t="str">
        <f t="shared" si="484"/>
        <v/>
      </c>
      <c r="N527" s="255" t="str">
        <f t="shared" si="490"/>
        <v/>
      </c>
      <c r="O527" s="255" t="str">
        <f t="shared" si="491"/>
        <v/>
      </c>
      <c r="P527" s="255" t="str">
        <f t="shared" si="492"/>
        <v/>
      </c>
      <c r="Q527" s="255" t="str">
        <f t="shared" si="493"/>
        <v/>
      </c>
      <c r="R527" s="255" t="str">
        <f t="shared" si="494"/>
        <v/>
      </c>
      <c r="S527" s="243" t="str">
        <f>IF($N461=FALSE,"",Pressure_1_R4!G30*C527)</f>
        <v/>
      </c>
      <c r="T527" s="243" t="str">
        <f t="shared" si="495"/>
        <v/>
      </c>
      <c r="U527" s="243" t="str">
        <f t="shared" si="496"/>
        <v/>
      </c>
      <c r="V527" s="243" t="str">
        <f t="shared" si="497"/>
        <v/>
      </c>
      <c r="W527" s="266" t="str">
        <f t="shared" si="498"/>
        <v/>
      </c>
    </row>
    <row r="528" spans="2:23" ht="15" customHeight="1">
      <c r="B528" s="258">
        <f t="shared" si="485"/>
        <v>28</v>
      </c>
      <c r="C528" s="258" t="str">
        <f t="shared" ref="C528:D528" si="511">IF($N462=FALSE,"",D462)</f>
        <v/>
      </c>
      <c r="D528" s="255" t="str">
        <f t="shared" si="511"/>
        <v/>
      </c>
      <c r="E528" s="255" t="str">
        <f>IF($N462=FALSE,"",표준압력!U328)</f>
        <v/>
      </c>
      <c r="F528" s="255" t="str">
        <f>IF($N462=FALSE,"",Pressure_1_R4!L31*C$429)</f>
        <v/>
      </c>
      <c r="G528" s="255" t="str">
        <f t="shared" si="481"/>
        <v/>
      </c>
      <c r="H528" s="255" t="str">
        <f t="shared" si="487"/>
        <v/>
      </c>
      <c r="I528" s="255" t="str">
        <f t="shared" si="482"/>
        <v/>
      </c>
      <c r="J528" s="255" t="str">
        <f t="shared" si="483"/>
        <v/>
      </c>
      <c r="K528" s="255" t="str">
        <f t="shared" si="488"/>
        <v/>
      </c>
      <c r="L528" s="255" t="str">
        <f t="shared" si="489"/>
        <v/>
      </c>
      <c r="M528" s="255" t="str">
        <f t="shared" si="484"/>
        <v/>
      </c>
      <c r="N528" s="255" t="str">
        <f t="shared" si="490"/>
        <v/>
      </c>
      <c r="O528" s="255" t="str">
        <f t="shared" si="491"/>
        <v/>
      </c>
      <c r="P528" s="255" t="str">
        <f t="shared" si="492"/>
        <v/>
      </c>
      <c r="Q528" s="255" t="str">
        <f t="shared" si="493"/>
        <v/>
      </c>
      <c r="R528" s="255" t="str">
        <f t="shared" si="494"/>
        <v/>
      </c>
      <c r="S528" s="243" t="str">
        <f>IF($N462=FALSE,"",Pressure_1_R4!G31*C528)</f>
        <v/>
      </c>
      <c r="T528" s="243" t="str">
        <f t="shared" si="495"/>
        <v/>
      </c>
      <c r="U528" s="243" t="str">
        <f t="shared" si="496"/>
        <v/>
      </c>
      <c r="V528" s="243" t="str">
        <f t="shared" si="497"/>
        <v/>
      </c>
      <c r="W528" s="266" t="str">
        <f t="shared" si="498"/>
        <v/>
      </c>
    </row>
    <row r="529" spans="2:24" ht="15" customHeight="1">
      <c r="B529" s="258">
        <f t="shared" si="485"/>
        <v>29</v>
      </c>
      <c r="C529" s="258" t="str">
        <f t="shared" ref="C529:D529" si="512">IF($N463=FALSE,"",D463)</f>
        <v/>
      </c>
      <c r="D529" s="255" t="str">
        <f t="shared" si="512"/>
        <v/>
      </c>
      <c r="E529" s="255" t="str">
        <f>IF($N463=FALSE,"",표준압력!U329)</f>
        <v/>
      </c>
      <c r="F529" s="255" t="str">
        <f>IF($N463=FALSE,"",Pressure_1_R4!L32*C$429)</f>
        <v/>
      </c>
      <c r="G529" s="255" t="str">
        <f t="shared" si="481"/>
        <v/>
      </c>
      <c r="H529" s="255" t="str">
        <f t="shared" si="487"/>
        <v/>
      </c>
      <c r="I529" s="255" t="str">
        <f t="shared" si="482"/>
        <v/>
      </c>
      <c r="J529" s="255" t="str">
        <f t="shared" si="483"/>
        <v/>
      </c>
      <c r="K529" s="255" t="str">
        <f t="shared" si="488"/>
        <v/>
      </c>
      <c r="L529" s="255" t="str">
        <f t="shared" si="489"/>
        <v/>
      </c>
      <c r="M529" s="255" t="str">
        <f t="shared" si="484"/>
        <v/>
      </c>
      <c r="N529" s="255" t="str">
        <f t="shared" si="490"/>
        <v/>
      </c>
      <c r="O529" s="255" t="str">
        <f t="shared" si="491"/>
        <v/>
      </c>
      <c r="P529" s="255" t="str">
        <f t="shared" si="492"/>
        <v/>
      </c>
      <c r="Q529" s="255" t="str">
        <f t="shared" si="493"/>
        <v/>
      </c>
      <c r="R529" s="255" t="str">
        <f t="shared" si="494"/>
        <v/>
      </c>
      <c r="S529" s="243" t="str">
        <f>IF($N463=FALSE,"",Pressure_1_R4!G32*C529)</f>
        <v/>
      </c>
      <c r="T529" s="243" t="str">
        <f t="shared" si="495"/>
        <v/>
      </c>
      <c r="U529" s="243" t="str">
        <f t="shared" si="496"/>
        <v/>
      </c>
      <c r="V529" s="243" t="str">
        <f t="shared" si="497"/>
        <v/>
      </c>
      <c r="W529" s="266" t="str">
        <f t="shared" si="498"/>
        <v/>
      </c>
    </row>
    <row r="530" spans="2:24" ht="15" customHeight="1" thickBot="1">
      <c r="B530" s="258">
        <f t="shared" si="485"/>
        <v>30</v>
      </c>
      <c r="C530" s="258" t="str">
        <f t="shared" ref="C530:D530" si="513">IF($N464=FALSE,"",D464)</f>
        <v/>
      </c>
      <c r="D530" s="255" t="str">
        <f t="shared" si="513"/>
        <v/>
      </c>
      <c r="E530" s="255" t="str">
        <f>IF($N464=FALSE,"",표준압력!U330)</f>
        <v/>
      </c>
      <c r="F530" s="255" t="str">
        <f>IF($N464=FALSE,"",Pressure_1_R4!L33*C$429)</f>
        <v/>
      </c>
      <c r="G530" s="255" t="str">
        <f t="shared" si="481"/>
        <v/>
      </c>
      <c r="H530" s="255" t="str">
        <f t="shared" si="487"/>
        <v/>
      </c>
      <c r="I530" s="255" t="str">
        <f t="shared" si="482"/>
        <v/>
      </c>
      <c r="J530" s="255" t="str">
        <f t="shared" si="483"/>
        <v/>
      </c>
      <c r="K530" s="255" t="str">
        <f t="shared" si="488"/>
        <v/>
      </c>
      <c r="L530" s="255" t="str">
        <f t="shared" si="489"/>
        <v/>
      </c>
      <c r="M530" s="255" t="str">
        <f t="shared" si="484"/>
        <v/>
      </c>
      <c r="N530" s="255" t="str">
        <f t="shared" si="490"/>
        <v/>
      </c>
      <c r="O530" s="255" t="str">
        <f t="shared" si="491"/>
        <v/>
      </c>
      <c r="P530" s="255" t="str">
        <f t="shared" si="492"/>
        <v/>
      </c>
      <c r="Q530" s="255" t="str">
        <f t="shared" si="493"/>
        <v/>
      </c>
      <c r="R530" s="255" t="str">
        <f t="shared" si="494"/>
        <v/>
      </c>
      <c r="S530" s="243" t="str">
        <f>IF($N464=FALSE,"",Pressure_1_R4!G33*C530)</f>
        <v/>
      </c>
      <c r="T530" s="243" t="str">
        <f t="shared" si="495"/>
        <v/>
      </c>
      <c r="U530" s="243" t="str">
        <f t="shared" si="496"/>
        <v/>
      </c>
      <c r="V530" s="243" t="str">
        <f t="shared" si="497"/>
        <v/>
      </c>
      <c r="W530" s="266" t="str">
        <f t="shared" si="498"/>
        <v/>
      </c>
    </row>
    <row r="531" spans="2:24" ht="15" customHeight="1" thickBot="1">
      <c r="R531" s="242"/>
      <c r="U531" s="257"/>
      <c r="W531" s="267" t="str">
        <f>IF($N450=FALSE,"",IF(SUM(W501:W530)=0,"","초과"))</f>
        <v/>
      </c>
    </row>
    <row r="532" spans="2:24" ht="15" customHeight="1">
      <c r="B532" s="246" t="s">
        <v>646</v>
      </c>
      <c r="H532" s="246" t="s">
        <v>577</v>
      </c>
      <c r="U532" s="257"/>
      <c r="V532" s="257"/>
    </row>
    <row r="533" spans="2:24" ht="15" customHeight="1">
      <c r="B533" s="777" t="s">
        <v>578</v>
      </c>
      <c r="C533" s="742" t="s">
        <v>380</v>
      </c>
      <c r="D533" s="747" t="s">
        <v>746</v>
      </c>
      <c r="E533" s="778"/>
      <c r="F533" s="748"/>
      <c r="H533" s="779" t="s">
        <v>693</v>
      </c>
      <c r="I533" s="780"/>
      <c r="J533" s="781"/>
      <c r="K533" s="749" t="s">
        <v>649</v>
      </c>
      <c r="M533" s="261" t="s">
        <v>694</v>
      </c>
      <c r="N533" s="766" t="s">
        <v>582</v>
      </c>
      <c r="O533" s="767"/>
      <c r="P533" s="767"/>
      <c r="Q533" s="767"/>
      <c r="R533" s="768"/>
      <c r="T533" s="260" t="s">
        <v>652</v>
      </c>
      <c r="U533" s="260" t="s">
        <v>723</v>
      </c>
      <c r="V533" s="260" t="s">
        <v>695</v>
      </c>
      <c r="W533" s="260" t="s">
        <v>650</v>
      </c>
      <c r="X533" s="260" t="s">
        <v>584</v>
      </c>
    </row>
    <row r="534" spans="2:24" ht="15" customHeight="1">
      <c r="B534" s="777"/>
      <c r="C534" s="742"/>
      <c r="D534" s="311" t="s">
        <v>658</v>
      </c>
      <c r="E534" s="311" t="s">
        <v>589</v>
      </c>
      <c r="F534" s="311" t="s">
        <v>654</v>
      </c>
      <c r="H534" s="316" t="s">
        <v>158</v>
      </c>
      <c r="I534" s="316" t="s">
        <v>592</v>
      </c>
      <c r="J534" s="316" t="s">
        <v>522</v>
      </c>
      <c r="K534" s="750"/>
      <c r="M534" s="268" t="s">
        <v>657</v>
      </c>
      <c r="N534" s="269" t="s">
        <v>178</v>
      </c>
      <c r="O534" s="340" t="s">
        <v>157</v>
      </c>
      <c r="P534" s="340" t="s">
        <v>73</v>
      </c>
      <c r="Q534" s="340" t="s">
        <v>598</v>
      </c>
      <c r="R534" s="340" t="s">
        <v>102</v>
      </c>
      <c r="T534" s="262"/>
      <c r="U534" s="262" t="s">
        <v>145</v>
      </c>
      <c r="V534" s="260" t="s">
        <v>699</v>
      </c>
      <c r="W534" s="262"/>
      <c r="X534" s="262" t="s">
        <v>145</v>
      </c>
    </row>
    <row r="535" spans="2:24" ht="15" customHeight="1">
      <c r="B535" s="777"/>
      <c r="C535" s="315">
        <f>D500</f>
        <v>0</v>
      </c>
      <c r="D535" s="315">
        <f>G500</f>
        <v>0</v>
      </c>
      <c r="E535" s="315">
        <f>H500</f>
        <v>0</v>
      </c>
      <c r="F535" s="315">
        <f>V500</f>
        <v>0</v>
      </c>
      <c r="H535" s="316">
        <f>D535</f>
        <v>0</v>
      </c>
      <c r="I535" s="316">
        <f>H535</f>
        <v>0</v>
      </c>
      <c r="J535" s="316">
        <f>I535</f>
        <v>0</v>
      </c>
      <c r="K535" s="339" t="str">
        <f>IF(TYPE(MATCH("FAIL",K536:K565,0))=16,"","FAIL")</f>
        <v/>
      </c>
      <c r="M535" s="270">
        <f ca="1">IF(M$3=TRUE,MIN(M536:M565),IF(TYPE(MATCH(F429,AA432:AH432,0))=16,MIN(M536:M565),MIN(M536:M565,H429)))</f>
        <v>0</v>
      </c>
      <c r="N535" s="271">
        <f ca="1">OFFSET(U534,MATCH(M535,V535:V545,0),0)</f>
        <v>0</v>
      </c>
      <c r="O535" s="271">
        <f ca="1">N535</f>
        <v>0</v>
      </c>
      <c r="P535" s="271">
        <f ca="1">O535</f>
        <v>0</v>
      </c>
      <c r="Q535" s="271">
        <f ca="1">P535</f>
        <v>0</v>
      </c>
      <c r="R535" s="271" t="str">
        <f ca="1">OFFSET(U534,MATCH(M535+1,V535:V545,0),0)</f>
        <v>0.0</v>
      </c>
      <c r="T535" s="385">
        <v>1E-8</v>
      </c>
      <c r="U535" s="385" t="s">
        <v>977</v>
      </c>
      <c r="V535" s="385">
        <v>8</v>
      </c>
      <c r="W535" s="88">
        <v>0</v>
      </c>
      <c r="X535" s="88"/>
    </row>
    <row r="536" spans="2:24" ht="15" customHeight="1">
      <c r="B536" s="243">
        <f t="shared" ref="B536:B549" si="514">B501</f>
        <v>1</v>
      </c>
      <c r="C536" s="263" t="str">
        <f t="shared" ref="C536:C549" si="515">IF($N435=FALSE,"",TEXT(ROUND(D501,$M$535),N536))</f>
        <v/>
      </c>
      <c r="D536" s="263" t="str">
        <f t="shared" ref="D536:D549" si="516">IF($N435=FALSE,"",TEXT(G501,O536))</f>
        <v/>
      </c>
      <c r="E536" s="263" t="str">
        <f t="shared" ref="E536:E549" si="517">IF($N435=FALSE,"",TEXT(ROUND(H501,$M$535),P536))</f>
        <v/>
      </c>
      <c r="F536" s="263" t="str">
        <f t="shared" ref="F536:F549" si="518">IF($N435=FALSE,"",TEXT(IF(M$3=TRUE,ROUND(V501,$M$535),ROUNDUP(V501,$M$535)),Q536))</f>
        <v/>
      </c>
      <c r="H536" s="272" t="str">
        <f>IF($N435=FALSE,"",ROUND(Pressure_1_R4!N4*$C$429,M$535+1))</f>
        <v/>
      </c>
      <c r="I536" s="272" t="str">
        <f>IF($N435=FALSE,"",ROUND(Pressure_1_R4!O4*$C$429,M$535+1))</f>
        <v/>
      </c>
      <c r="J536" s="272" t="str">
        <f t="shared" ref="J536:J549" si="519">IF($N435=FALSE,"","± "&amp;TEXT((I536-H536)/2,R536))</f>
        <v/>
      </c>
      <c r="K536" s="273" t="str">
        <f t="shared" ref="K536:K549" si="520">IF($N435=FALSE,"",IF(AND(H536&lt;=G501,G501&lt;=I536),"PASS","FAIL"))</f>
        <v/>
      </c>
      <c r="M536" s="258" t="str">
        <f t="shared" ref="M536:M549" ca="1" si="521">IF($N435=FALSE,"",OFFSET(V$534,COUNTIF(T$535:T$545,"&lt;="&amp;T501),0)+N$3)</f>
        <v/>
      </c>
      <c r="N536" s="258" t="str">
        <f t="shared" ref="N536:N549" ca="1" si="522">IF($N435=FALSE,"",SUBSTITUTE(OFFSET($X$534,COUNTIF($W$535:$W$544,"&lt;="&amp;ABS(C501)),0),0,"")&amp;N$535)</f>
        <v/>
      </c>
      <c r="O536" s="258" t="str">
        <f t="shared" ref="O536:O549" ca="1" si="523">IF($N435=FALSE,"",SUBSTITUTE(OFFSET($X$534,COUNTIF($W$535:$W$544,"&lt;="&amp;ABS(G501)),0),0,"")&amp;O$535)</f>
        <v/>
      </c>
      <c r="P536" s="258" t="str">
        <f t="shared" ref="P536:P549" ca="1" si="524">IF($N435=FALSE,"",SUBSTITUTE(OFFSET($X$534,COUNTIF($W$535:$W$544,"&lt;="&amp;ABS(H501)),0),0,"")&amp;P$535)</f>
        <v/>
      </c>
      <c r="Q536" s="258" t="str">
        <f t="shared" ref="Q536:R549" si="525">IF($N435=FALSE,"",Q$535)</f>
        <v/>
      </c>
      <c r="R536" s="258" t="str">
        <f t="shared" si="525"/>
        <v/>
      </c>
      <c r="T536" s="385">
        <v>9.9999999999999995E-8</v>
      </c>
      <c r="U536" s="385" t="s">
        <v>978</v>
      </c>
      <c r="V536" s="385">
        <v>7</v>
      </c>
      <c r="W536" s="88">
        <v>1</v>
      </c>
      <c r="X536" s="88"/>
    </row>
    <row r="537" spans="2:24" ht="15" customHeight="1">
      <c r="B537" s="243">
        <f t="shared" si="514"/>
        <v>2</v>
      </c>
      <c r="C537" s="263" t="str">
        <f t="shared" si="515"/>
        <v/>
      </c>
      <c r="D537" s="263" t="str">
        <f t="shared" si="516"/>
        <v/>
      </c>
      <c r="E537" s="263" t="str">
        <f t="shared" si="517"/>
        <v/>
      </c>
      <c r="F537" s="263" t="str">
        <f t="shared" si="518"/>
        <v/>
      </c>
      <c r="H537" s="272" t="str">
        <f>IF($N436=FALSE,"",ROUND(Pressure_1_R4!N5*$C$429,M$535+1))</f>
        <v/>
      </c>
      <c r="I537" s="272" t="str">
        <f>IF($N436=FALSE,"",ROUND(Pressure_1_R4!O5*$C$429,M$535+1))</f>
        <v/>
      </c>
      <c r="J537" s="272" t="str">
        <f t="shared" si="519"/>
        <v/>
      </c>
      <c r="K537" s="273" t="str">
        <f t="shared" si="520"/>
        <v/>
      </c>
      <c r="M537" s="258" t="str">
        <f t="shared" ca="1" si="521"/>
        <v/>
      </c>
      <c r="N537" s="258" t="str">
        <f t="shared" ca="1" si="522"/>
        <v/>
      </c>
      <c r="O537" s="258" t="str">
        <f t="shared" ca="1" si="523"/>
        <v/>
      </c>
      <c r="P537" s="258" t="str">
        <f t="shared" ca="1" si="524"/>
        <v/>
      </c>
      <c r="Q537" s="258" t="str">
        <f t="shared" si="525"/>
        <v/>
      </c>
      <c r="R537" s="258" t="str">
        <f t="shared" si="525"/>
        <v/>
      </c>
      <c r="T537" s="385">
        <v>9.9999999999999995E-7</v>
      </c>
      <c r="U537" s="385" t="s">
        <v>659</v>
      </c>
      <c r="V537" s="385">
        <v>6</v>
      </c>
      <c r="W537" s="88">
        <v>10</v>
      </c>
      <c r="X537" s="88" t="s">
        <v>146</v>
      </c>
    </row>
    <row r="538" spans="2:24" ht="15" customHeight="1">
      <c r="B538" s="243">
        <f t="shared" si="514"/>
        <v>3</v>
      </c>
      <c r="C538" s="263" t="str">
        <f t="shared" si="515"/>
        <v/>
      </c>
      <c r="D538" s="263" t="str">
        <f t="shared" si="516"/>
        <v/>
      </c>
      <c r="E538" s="263" t="str">
        <f t="shared" si="517"/>
        <v/>
      </c>
      <c r="F538" s="263" t="str">
        <f t="shared" si="518"/>
        <v/>
      </c>
      <c r="H538" s="272" t="str">
        <f>IF($N437=FALSE,"",ROUND(Pressure_1_R4!N6*$C$429,M$535+1))</f>
        <v/>
      </c>
      <c r="I538" s="272" t="str">
        <f>IF($N437=FALSE,"",ROUND(Pressure_1_R4!O6*$C$429,M$535+1))</f>
        <v/>
      </c>
      <c r="J538" s="272" t="str">
        <f t="shared" si="519"/>
        <v/>
      </c>
      <c r="K538" s="273" t="str">
        <f t="shared" si="520"/>
        <v/>
      </c>
      <c r="M538" s="258" t="str">
        <f t="shared" ca="1" si="521"/>
        <v/>
      </c>
      <c r="N538" s="258" t="str">
        <f t="shared" ca="1" si="522"/>
        <v/>
      </c>
      <c r="O538" s="258" t="str">
        <f t="shared" ca="1" si="523"/>
        <v/>
      </c>
      <c r="P538" s="258" t="str">
        <f t="shared" ca="1" si="524"/>
        <v/>
      </c>
      <c r="Q538" s="258" t="str">
        <f t="shared" si="525"/>
        <v/>
      </c>
      <c r="R538" s="258" t="str">
        <f t="shared" si="525"/>
        <v/>
      </c>
      <c r="T538" s="385">
        <v>1.0000000000000001E-5</v>
      </c>
      <c r="U538" s="385" t="s">
        <v>979</v>
      </c>
      <c r="V538" s="385">
        <v>5</v>
      </c>
      <c r="W538" s="88">
        <v>100</v>
      </c>
      <c r="X538" s="88" t="s">
        <v>147</v>
      </c>
    </row>
    <row r="539" spans="2:24" ht="15" customHeight="1">
      <c r="B539" s="243">
        <f t="shared" si="514"/>
        <v>4</v>
      </c>
      <c r="C539" s="263" t="str">
        <f t="shared" si="515"/>
        <v/>
      </c>
      <c r="D539" s="263" t="str">
        <f t="shared" si="516"/>
        <v/>
      </c>
      <c r="E539" s="263" t="str">
        <f t="shared" si="517"/>
        <v/>
      </c>
      <c r="F539" s="263" t="str">
        <f t="shared" si="518"/>
        <v/>
      </c>
      <c r="H539" s="272" t="str">
        <f>IF($N438=FALSE,"",ROUND(Pressure_1_R4!N7*$C$429,M$535+1))</f>
        <v/>
      </c>
      <c r="I539" s="272" t="str">
        <f>IF($N438=FALSE,"",ROUND(Pressure_1_R4!O7*$C$429,M$535+1))</f>
        <v/>
      </c>
      <c r="J539" s="272" t="str">
        <f t="shared" si="519"/>
        <v/>
      </c>
      <c r="K539" s="273" t="str">
        <f t="shared" si="520"/>
        <v/>
      </c>
      <c r="M539" s="258" t="str">
        <f t="shared" ca="1" si="521"/>
        <v/>
      </c>
      <c r="N539" s="258" t="str">
        <f t="shared" ca="1" si="522"/>
        <v/>
      </c>
      <c r="O539" s="258" t="str">
        <f t="shared" ca="1" si="523"/>
        <v/>
      </c>
      <c r="P539" s="258" t="str">
        <f t="shared" ca="1" si="524"/>
        <v/>
      </c>
      <c r="Q539" s="258" t="str">
        <f t="shared" si="525"/>
        <v/>
      </c>
      <c r="R539" s="258" t="str">
        <f t="shared" si="525"/>
        <v/>
      </c>
      <c r="T539" s="385">
        <v>1E-4</v>
      </c>
      <c r="U539" s="385" t="s">
        <v>701</v>
      </c>
      <c r="V539" s="385">
        <v>4</v>
      </c>
      <c r="W539" s="88">
        <v>1000</v>
      </c>
      <c r="X539" s="88" t="s">
        <v>148</v>
      </c>
    </row>
    <row r="540" spans="2:24" ht="15" customHeight="1">
      <c r="B540" s="243">
        <f t="shared" si="514"/>
        <v>5</v>
      </c>
      <c r="C540" s="263" t="str">
        <f t="shared" si="515"/>
        <v/>
      </c>
      <c r="D540" s="263" t="str">
        <f t="shared" si="516"/>
        <v/>
      </c>
      <c r="E540" s="263" t="str">
        <f t="shared" si="517"/>
        <v/>
      </c>
      <c r="F540" s="263" t="str">
        <f t="shared" si="518"/>
        <v/>
      </c>
      <c r="H540" s="272" t="str">
        <f>IF($N439=FALSE,"",ROUND(Pressure_1_R4!N8*$C$429,M$535+1))</f>
        <v/>
      </c>
      <c r="I540" s="272" t="str">
        <f>IF($N439=FALSE,"",ROUND(Pressure_1_R4!O8*$C$429,M$535+1))</f>
        <v/>
      </c>
      <c r="J540" s="272" t="str">
        <f t="shared" si="519"/>
        <v/>
      </c>
      <c r="K540" s="273" t="str">
        <f t="shared" si="520"/>
        <v/>
      </c>
      <c r="M540" s="258" t="str">
        <f t="shared" ca="1" si="521"/>
        <v/>
      </c>
      <c r="N540" s="258" t="str">
        <f t="shared" ca="1" si="522"/>
        <v/>
      </c>
      <c r="O540" s="258" t="str">
        <f t="shared" ca="1" si="523"/>
        <v/>
      </c>
      <c r="P540" s="258" t="str">
        <f t="shared" ca="1" si="524"/>
        <v/>
      </c>
      <c r="Q540" s="258" t="str">
        <f t="shared" si="525"/>
        <v/>
      </c>
      <c r="R540" s="258" t="str">
        <f t="shared" si="525"/>
        <v/>
      </c>
      <c r="T540" s="385">
        <v>1E-3</v>
      </c>
      <c r="U540" s="386" t="s">
        <v>980</v>
      </c>
      <c r="V540" s="385">
        <v>3</v>
      </c>
      <c r="W540" s="88">
        <v>10000</v>
      </c>
      <c r="X540" s="88" t="s">
        <v>149</v>
      </c>
    </row>
    <row r="541" spans="2:24" ht="15" customHeight="1">
      <c r="B541" s="243">
        <f t="shared" si="514"/>
        <v>6</v>
      </c>
      <c r="C541" s="263" t="str">
        <f t="shared" si="515"/>
        <v/>
      </c>
      <c r="D541" s="263" t="str">
        <f t="shared" si="516"/>
        <v/>
      </c>
      <c r="E541" s="263" t="str">
        <f t="shared" si="517"/>
        <v/>
      </c>
      <c r="F541" s="263" t="str">
        <f t="shared" si="518"/>
        <v/>
      </c>
      <c r="H541" s="272" t="str">
        <f>IF($N440=FALSE,"",ROUND(Pressure_1_R4!N9*$C$429,M$535+1))</f>
        <v/>
      </c>
      <c r="I541" s="272" t="str">
        <f>IF($N440=FALSE,"",ROUND(Pressure_1_R4!O9*$C$429,M$535+1))</f>
        <v/>
      </c>
      <c r="J541" s="272" t="str">
        <f t="shared" si="519"/>
        <v/>
      </c>
      <c r="K541" s="273" t="str">
        <f t="shared" si="520"/>
        <v/>
      </c>
      <c r="M541" s="258" t="str">
        <f t="shared" ca="1" si="521"/>
        <v/>
      </c>
      <c r="N541" s="258" t="str">
        <f t="shared" ca="1" si="522"/>
        <v/>
      </c>
      <c r="O541" s="258" t="str">
        <f t="shared" ca="1" si="523"/>
        <v/>
      </c>
      <c r="P541" s="258" t="str">
        <f t="shared" ca="1" si="524"/>
        <v/>
      </c>
      <c r="Q541" s="258" t="str">
        <f t="shared" si="525"/>
        <v/>
      </c>
      <c r="R541" s="258" t="str">
        <f t="shared" si="525"/>
        <v/>
      </c>
      <c r="T541" s="385">
        <v>0.01</v>
      </c>
      <c r="U541" s="386" t="s">
        <v>981</v>
      </c>
      <c r="V541" s="385">
        <v>2</v>
      </c>
      <c r="W541" s="88">
        <v>100000</v>
      </c>
      <c r="X541" s="88" t="s">
        <v>150</v>
      </c>
    </row>
    <row r="542" spans="2:24" ht="15" customHeight="1">
      <c r="B542" s="243">
        <f t="shared" si="514"/>
        <v>7</v>
      </c>
      <c r="C542" s="263" t="str">
        <f t="shared" si="515"/>
        <v/>
      </c>
      <c r="D542" s="263" t="str">
        <f t="shared" si="516"/>
        <v/>
      </c>
      <c r="E542" s="263" t="str">
        <f t="shared" si="517"/>
        <v/>
      </c>
      <c r="F542" s="263" t="str">
        <f t="shared" si="518"/>
        <v/>
      </c>
      <c r="H542" s="272" t="str">
        <f>IF($N441=FALSE,"",ROUND(Pressure_1_R4!N10*$C$429,M$535+1))</f>
        <v/>
      </c>
      <c r="I542" s="272" t="str">
        <f>IF($N441=FALSE,"",ROUND(Pressure_1_R4!O10*$C$429,M$535+1))</f>
        <v/>
      </c>
      <c r="J542" s="272" t="str">
        <f t="shared" si="519"/>
        <v/>
      </c>
      <c r="K542" s="273" t="str">
        <f t="shared" si="520"/>
        <v/>
      </c>
      <c r="M542" s="258" t="str">
        <f t="shared" ca="1" si="521"/>
        <v/>
      </c>
      <c r="N542" s="258" t="str">
        <f t="shared" ca="1" si="522"/>
        <v/>
      </c>
      <c r="O542" s="258" t="str">
        <f t="shared" ca="1" si="523"/>
        <v/>
      </c>
      <c r="P542" s="258" t="str">
        <f t="shared" ca="1" si="524"/>
        <v/>
      </c>
      <c r="Q542" s="258" t="str">
        <f t="shared" si="525"/>
        <v/>
      </c>
      <c r="R542" s="258" t="str">
        <f t="shared" si="525"/>
        <v/>
      </c>
      <c r="T542" s="385">
        <v>0.1</v>
      </c>
      <c r="U542" s="386" t="s">
        <v>956</v>
      </c>
      <c r="V542" s="385">
        <v>1</v>
      </c>
      <c r="W542" s="88">
        <v>1000000</v>
      </c>
      <c r="X542" s="88" t="s">
        <v>151</v>
      </c>
    </row>
    <row r="543" spans="2:24" ht="15" customHeight="1">
      <c r="B543" s="243">
        <f t="shared" si="514"/>
        <v>8</v>
      </c>
      <c r="C543" s="263" t="str">
        <f t="shared" si="515"/>
        <v/>
      </c>
      <c r="D543" s="263" t="str">
        <f t="shared" si="516"/>
        <v/>
      </c>
      <c r="E543" s="263" t="str">
        <f t="shared" si="517"/>
        <v/>
      </c>
      <c r="F543" s="263" t="str">
        <f t="shared" si="518"/>
        <v/>
      </c>
      <c r="H543" s="272" t="str">
        <f>IF($N442=FALSE,"",ROUND(Pressure_1_R4!N11*$C$429,M$535+1))</f>
        <v/>
      </c>
      <c r="I543" s="272" t="str">
        <f>IF($N442=FALSE,"",ROUND(Pressure_1_R4!O11*$C$429,M$535+1))</f>
        <v/>
      </c>
      <c r="J543" s="272" t="str">
        <f t="shared" si="519"/>
        <v/>
      </c>
      <c r="K543" s="273" t="str">
        <f t="shared" si="520"/>
        <v/>
      </c>
      <c r="M543" s="258" t="str">
        <f t="shared" ca="1" si="521"/>
        <v/>
      </c>
      <c r="N543" s="258" t="str">
        <f t="shared" ca="1" si="522"/>
        <v/>
      </c>
      <c r="O543" s="258" t="str">
        <f t="shared" ca="1" si="523"/>
        <v/>
      </c>
      <c r="P543" s="258" t="str">
        <f t="shared" ca="1" si="524"/>
        <v/>
      </c>
      <c r="Q543" s="258" t="str">
        <f t="shared" si="525"/>
        <v/>
      </c>
      <c r="R543" s="258" t="str">
        <f t="shared" si="525"/>
        <v/>
      </c>
      <c r="T543" s="385">
        <v>1</v>
      </c>
      <c r="U543" s="385">
        <v>0</v>
      </c>
      <c r="V543" s="385">
        <v>0</v>
      </c>
      <c r="W543" s="88">
        <v>10000000</v>
      </c>
      <c r="X543" s="88" t="s">
        <v>152</v>
      </c>
    </row>
    <row r="544" spans="2:24" ht="15" customHeight="1">
      <c r="B544" s="243">
        <f t="shared" si="514"/>
        <v>9</v>
      </c>
      <c r="C544" s="263" t="str">
        <f t="shared" si="515"/>
        <v/>
      </c>
      <c r="D544" s="263" t="str">
        <f t="shared" si="516"/>
        <v/>
      </c>
      <c r="E544" s="263" t="str">
        <f t="shared" si="517"/>
        <v/>
      </c>
      <c r="F544" s="263" t="str">
        <f t="shared" si="518"/>
        <v/>
      </c>
      <c r="H544" s="272" t="str">
        <f>IF($N443=FALSE,"",ROUND(Pressure_1_R4!N12*$C$429,M$535+1))</f>
        <v/>
      </c>
      <c r="I544" s="272" t="str">
        <f>IF($N443=FALSE,"",ROUND(Pressure_1_R4!O12*$C$429,M$535+1))</f>
        <v/>
      </c>
      <c r="J544" s="272" t="str">
        <f t="shared" si="519"/>
        <v/>
      </c>
      <c r="K544" s="273" t="str">
        <f t="shared" si="520"/>
        <v/>
      </c>
      <c r="M544" s="258" t="str">
        <f t="shared" ca="1" si="521"/>
        <v/>
      </c>
      <c r="N544" s="258" t="str">
        <f t="shared" ca="1" si="522"/>
        <v/>
      </c>
      <c r="O544" s="258" t="str">
        <f t="shared" ca="1" si="523"/>
        <v/>
      </c>
      <c r="P544" s="258" t="str">
        <f t="shared" ca="1" si="524"/>
        <v/>
      </c>
      <c r="Q544" s="258" t="str">
        <f t="shared" si="525"/>
        <v/>
      </c>
      <c r="R544" s="258" t="str">
        <f t="shared" si="525"/>
        <v/>
      </c>
      <c r="T544" s="385">
        <v>10</v>
      </c>
      <c r="U544" s="385">
        <v>0</v>
      </c>
      <c r="V544" s="385">
        <v>-1</v>
      </c>
      <c r="W544" s="88"/>
      <c r="X544" s="88"/>
    </row>
    <row r="545" spans="2:22" ht="15" customHeight="1">
      <c r="B545" s="243">
        <f t="shared" si="514"/>
        <v>10</v>
      </c>
      <c r="C545" s="263" t="str">
        <f t="shared" si="515"/>
        <v/>
      </c>
      <c r="D545" s="263" t="str">
        <f t="shared" si="516"/>
        <v/>
      </c>
      <c r="E545" s="263" t="str">
        <f t="shared" si="517"/>
        <v/>
      </c>
      <c r="F545" s="263" t="str">
        <f t="shared" si="518"/>
        <v/>
      </c>
      <c r="H545" s="272" t="str">
        <f>IF($N444=FALSE,"",ROUND(Pressure_1_R4!N13*$C$429,M$535+1))</f>
        <v/>
      </c>
      <c r="I545" s="272" t="str">
        <f>IF($N444=FALSE,"",ROUND(Pressure_1_R4!O13*$C$429,M$535+1))</f>
        <v/>
      </c>
      <c r="J545" s="272" t="str">
        <f t="shared" si="519"/>
        <v/>
      </c>
      <c r="K545" s="273" t="str">
        <f t="shared" si="520"/>
        <v/>
      </c>
      <c r="M545" s="258" t="str">
        <f t="shared" ca="1" si="521"/>
        <v/>
      </c>
      <c r="N545" s="258" t="str">
        <f t="shared" ca="1" si="522"/>
        <v/>
      </c>
      <c r="O545" s="258" t="str">
        <f t="shared" ca="1" si="523"/>
        <v/>
      </c>
      <c r="P545" s="258" t="str">
        <f t="shared" ca="1" si="524"/>
        <v/>
      </c>
      <c r="Q545" s="258" t="str">
        <f t="shared" si="525"/>
        <v/>
      </c>
      <c r="R545" s="258" t="str">
        <f t="shared" si="525"/>
        <v/>
      </c>
      <c r="T545" s="385">
        <v>100</v>
      </c>
      <c r="U545" s="385">
        <v>0</v>
      </c>
      <c r="V545" s="385">
        <v>-2</v>
      </c>
    </row>
    <row r="546" spans="2:22" ht="15" customHeight="1">
      <c r="B546" s="243">
        <f t="shared" si="514"/>
        <v>11</v>
      </c>
      <c r="C546" s="263" t="str">
        <f t="shared" si="515"/>
        <v/>
      </c>
      <c r="D546" s="263" t="str">
        <f t="shared" si="516"/>
        <v/>
      </c>
      <c r="E546" s="263" t="str">
        <f t="shared" si="517"/>
        <v/>
      </c>
      <c r="F546" s="263" t="str">
        <f t="shared" si="518"/>
        <v/>
      </c>
      <c r="H546" s="272" t="str">
        <f>IF($N445=FALSE,"",ROUND(Pressure_1_R4!N14*$C$429,M$535+1))</f>
        <v/>
      </c>
      <c r="I546" s="272" t="str">
        <f>IF($N445=FALSE,"",ROUND(Pressure_1_R4!O14*$C$429,M$535+1))</f>
        <v/>
      </c>
      <c r="J546" s="272" t="str">
        <f t="shared" si="519"/>
        <v/>
      </c>
      <c r="K546" s="273" t="str">
        <f t="shared" si="520"/>
        <v/>
      </c>
      <c r="M546" s="258" t="str">
        <f t="shared" ca="1" si="521"/>
        <v/>
      </c>
      <c r="N546" s="258" t="str">
        <f t="shared" ca="1" si="522"/>
        <v/>
      </c>
      <c r="O546" s="258" t="str">
        <f t="shared" ca="1" si="523"/>
        <v/>
      </c>
      <c r="P546" s="258" t="str">
        <f t="shared" ca="1" si="524"/>
        <v/>
      </c>
      <c r="Q546" s="258" t="str">
        <f t="shared" si="525"/>
        <v/>
      </c>
      <c r="R546" s="258" t="str">
        <f t="shared" si="525"/>
        <v/>
      </c>
    </row>
    <row r="547" spans="2:22" ht="15" customHeight="1">
      <c r="B547" s="243">
        <f t="shared" si="514"/>
        <v>12</v>
      </c>
      <c r="C547" s="263" t="str">
        <f t="shared" si="515"/>
        <v/>
      </c>
      <c r="D547" s="263" t="str">
        <f t="shared" si="516"/>
        <v/>
      </c>
      <c r="E547" s="263" t="str">
        <f t="shared" si="517"/>
        <v/>
      </c>
      <c r="F547" s="263" t="str">
        <f t="shared" si="518"/>
        <v/>
      </c>
      <c r="H547" s="272" t="str">
        <f>IF($N446=FALSE,"",ROUND(Pressure_1_R4!N15*$C$429,M$535+1))</f>
        <v/>
      </c>
      <c r="I547" s="272" t="str">
        <f>IF($N446=FALSE,"",ROUND(Pressure_1_R4!O15*$C$429,M$535+1))</f>
        <v/>
      </c>
      <c r="J547" s="272" t="str">
        <f t="shared" si="519"/>
        <v/>
      </c>
      <c r="K547" s="273" t="str">
        <f t="shared" si="520"/>
        <v/>
      </c>
      <c r="M547" s="258" t="str">
        <f t="shared" ca="1" si="521"/>
        <v/>
      </c>
      <c r="N547" s="258" t="str">
        <f t="shared" ca="1" si="522"/>
        <v/>
      </c>
      <c r="O547" s="258" t="str">
        <f t="shared" ca="1" si="523"/>
        <v/>
      </c>
      <c r="P547" s="258" t="str">
        <f t="shared" ca="1" si="524"/>
        <v/>
      </c>
      <c r="Q547" s="258" t="str">
        <f t="shared" si="525"/>
        <v/>
      </c>
      <c r="R547" s="258" t="str">
        <f t="shared" si="525"/>
        <v/>
      </c>
      <c r="T547" s="246" t="s">
        <v>726</v>
      </c>
      <c r="U547" s="257"/>
    </row>
    <row r="548" spans="2:22" ht="15" customHeight="1">
      <c r="B548" s="243">
        <f t="shared" si="514"/>
        <v>13</v>
      </c>
      <c r="C548" s="263" t="str">
        <f t="shared" si="515"/>
        <v/>
      </c>
      <c r="D548" s="263" t="str">
        <f t="shared" si="516"/>
        <v/>
      </c>
      <c r="E548" s="263" t="str">
        <f t="shared" si="517"/>
        <v/>
      </c>
      <c r="F548" s="263" t="str">
        <f t="shared" si="518"/>
        <v/>
      </c>
      <c r="H548" s="272" t="str">
        <f>IF($N447=FALSE,"",ROUND(Pressure_1_R4!N16*$C$429,M$535+1))</f>
        <v/>
      </c>
      <c r="I548" s="272" t="str">
        <f>IF($N447=FALSE,"",ROUND(Pressure_1_R4!O16*$C$429,M$535+1))</f>
        <v/>
      </c>
      <c r="J548" s="272" t="str">
        <f t="shared" si="519"/>
        <v/>
      </c>
      <c r="K548" s="273" t="str">
        <f t="shared" si="520"/>
        <v/>
      </c>
      <c r="M548" s="258" t="str">
        <f t="shared" ca="1" si="521"/>
        <v/>
      </c>
      <c r="N548" s="258" t="str">
        <f t="shared" ca="1" si="522"/>
        <v/>
      </c>
      <c r="O548" s="258" t="str">
        <f t="shared" ca="1" si="523"/>
        <v/>
      </c>
      <c r="P548" s="258" t="str">
        <f t="shared" ca="1" si="524"/>
        <v/>
      </c>
      <c r="Q548" s="258" t="str">
        <f t="shared" si="525"/>
        <v/>
      </c>
      <c r="R548" s="258" t="str">
        <f t="shared" si="525"/>
        <v/>
      </c>
      <c r="T548" s="764" t="s">
        <v>601</v>
      </c>
      <c r="U548" s="765"/>
    </row>
    <row r="549" spans="2:22" ht="15" customHeight="1">
      <c r="B549" s="243">
        <f t="shared" si="514"/>
        <v>14</v>
      </c>
      <c r="C549" s="263" t="str">
        <f t="shared" si="515"/>
        <v/>
      </c>
      <c r="D549" s="263" t="str">
        <f t="shared" si="516"/>
        <v/>
      </c>
      <c r="E549" s="263" t="str">
        <f t="shared" si="517"/>
        <v/>
      </c>
      <c r="F549" s="263" t="str">
        <f t="shared" si="518"/>
        <v/>
      </c>
      <c r="H549" s="272" t="str">
        <f>IF($N448=FALSE,"",ROUND(Pressure_1_R4!N17*$C$429,M$535+1))</f>
        <v/>
      </c>
      <c r="I549" s="272" t="str">
        <f>IF($N448=FALSE,"",ROUND(Pressure_1_R4!O17*$C$429,M$535+1))</f>
        <v/>
      </c>
      <c r="J549" s="272" t="str">
        <f t="shared" si="519"/>
        <v/>
      </c>
      <c r="K549" s="273" t="str">
        <f t="shared" si="520"/>
        <v/>
      </c>
      <c r="M549" s="258" t="str">
        <f t="shared" ca="1" si="521"/>
        <v/>
      </c>
      <c r="N549" s="258" t="str">
        <f t="shared" ca="1" si="522"/>
        <v/>
      </c>
      <c r="O549" s="258" t="str">
        <f t="shared" ca="1" si="523"/>
        <v/>
      </c>
      <c r="P549" s="258" t="str">
        <f t="shared" ca="1" si="524"/>
        <v/>
      </c>
      <c r="Q549" s="258" t="str">
        <f t="shared" si="525"/>
        <v/>
      </c>
      <c r="R549" s="258" t="str">
        <f t="shared" si="525"/>
        <v/>
      </c>
      <c r="T549" s="264" t="s">
        <v>727</v>
      </c>
      <c r="U549" s="265" t="e">
        <f>SLOPE(D501:D530,G501:G530)</f>
        <v>#DIV/0!</v>
      </c>
    </row>
    <row r="550" spans="2:22" ht="15" customHeight="1">
      <c r="B550" s="243">
        <f t="shared" ref="B550:B564" si="526">B515</f>
        <v>15</v>
      </c>
      <c r="C550" s="263" t="str">
        <f t="shared" ref="C550:C564" si="527">IF($N449=FALSE,"",TEXT(ROUND(D515,$M$535),N550))</f>
        <v/>
      </c>
      <c r="D550" s="263" t="str">
        <f t="shared" ref="D550:D564" si="528">IF($N449=FALSE,"",TEXT(G515,O550))</f>
        <v/>
      </c>
      <c r="E550" s="263" t="str">
        <f t="shared" ref="E550:E564" si="529">IF($N449=FALSE,"",TEXT(ROUND(H515,$M$535),P550))</f>
        <v/>
      </c>
      <c r="F550" s="263" t="str">
        <f t="shared" ref="F550:F564" si="530">IF($N449=FALSE,"",TEXT(IF(M$3=TRUE,ROUND(V515,$M$535),ROUNDUP(V515,$M$535)),Q550))</f>
        <v/>
      </c>
      <c r="H550" s="272" t="str">
        <f>IF($N449=FALSE,"",ROUND(Pressure_1_R4!N18*$C$429,M$535+1))</f>
        <v/>
      </c>
      <c r="I550" s="272" t="str">
        <f>IF($N449=FALSE,"",ROUND(Pressure_1_R4!O18*$C$429,M$535+1))</f>
        <v/>
      </c>
      <c r="J550" s="272" t="str">
        <f t="shared" ref="J550:J564" si="531">IF($N449=FALSE,"","± "&amp;TEXT((I550-H550)/2,R550))</f>
        <v/>
      </c>
      <c r="K550" s="273" t="str">
        <f t="shared" ref="K550:K564" si="532">IF($N449=FALSE,"",IF(AND(H550&lt;=G515,G515&lt;=I550),"PASS","FAIL"))</f>
        <v/>
      </c>
      <c r="M550" s="258" t="str">
        <f t="shared" ref="M550:M564" ca="1" si="533">IF($N449=FALSE,"",OFFSET(V$534,COUNTIF(T$535:T$545,"&lt;="&amp;T515),0)+N$3)</f>
        <v/>
      </c>
      <c r="N550" s="258" t="str">
        <f t="shared" ref="N550:N564" ca="1" si="534">IF($N449=FALSE,"",SUBSTITUTE(OFFSET($X$534,COUNTIF($W$535:$W$544,"&lt;="&amp;ABS(C515)),0),0,"")&amp;N$535)</f>
        <v/>
      </c>
      <c r="O550" s="258" t="str">
        <f t="shared" ref="O550:P550" ca="1" si="535">IF($N449=FALSE,"",SUBSTITUTE(OFFSET($X$534,COUNTIF($W$535:$W$544,"&lt;="&amp;ABS(G515)),0),0,"")&amp;O$535)</f>
        <v/>
      </c>
      <c r="P550" s="258" t="str">
        <f t="shared" ca="1" si="535"/>
        <v/>
      </c>
      <c r="Q550" s="258" t="str">
        <f t="shared" ref="Q550:R550" si="536">IF($N449=FALSE,"",Q$535)</f>
        <v/>
      </c>
      <c r="R550" s="258" t="str">
        <f t="shared" si="536"/>
        <v/>
      </c>
      <c r="S550" s="242"/>
      <c r="T550" s="264" t="s">
        <v>728</v>
      </c>
      <c r="U550" s="265" t="e">
        <f>INTERCEPT(D501:D530,G501:G530)</f>
        <v>#DIV/0!</v>
      </c>
    </row>
    <row r="551" spans="2:22" ht="15" customHeight="1">
      <c r="B551" s="243">
        <f t="shared" si="526"/>
        <v>16</v>
      </c>
      <c r="C551" s="263" t="str">
        <f t="shared" si="527"/>
        <v/>
      </c>
      <c r="D551" s="263" t="str">
        <f t="shared" si="528"/>
        <v/>
      </c>
      <c r="E551" s="263" t="str">
        <f t="shared" si="529"/>
        <v/>
      </c>
      <c r="F551" s="263" t="str">
        <f t="shared" si="530"/>
        <v/>
      </c>
      <c r="H551" s="272" t="str">
        <f>IF($N450=FALSE,"",ROUND(Pressure_1_R4!N19*$C$429,M$535+1))</f>
        <v/>
      </c>
      <c r="I551" s="272" t="str">
        <f>IF($N450=FALSE,"",ROUND(Pressure_1_R4!O19*$C$429,M$535+1))</f>
        <v/>
      </c>
      <c r="J551" s="272" t="str">
        <f t="shared" si="531"/>
        <v/>
      </c>
      <c r="K551" s="273" t="str">
        <f t="shared" si="532"/>
        <v/>
      </c>
      <c r="M551" s="258" t="str">
        <f t="shared" ca="1" si="533"/>
        <v/>
      </c>
      <c r="N551" s="258" t="str">
        <f t="shared" ca="1" si="534"/>
        <v/>
      </c>
      <c r="O551" s="258" t="str">
        <f t="shared" ref="O551:P551" ca="1" si="537">IF($N450=FALSE,"",SUBSTITUTE(OFFSET($X$534,COUNTIF($W$535:$W$544,"&lt;="&amp;ABS(G516)),0),0,"")&amp;O$535)</f>
        <v/>
      </c>
      <c r="P551" s="258" t="str">
        <f t="shared" ca="1" si="537"/>
        <v/>
      </c>
      <c r="Q551" s="258" t="str">
        <f t="shared" ref="Q551:R551" si="538">IF($N450=FALSE,"",Q$535)</f>
        <v/>
      </c>
      <c r="R551" s="258" t="str">
        <f t="shared" si="538"/>
        <v/>
      </c>
      <c r="S551" s="242"/>
      <c r="T551" s="464"/>
      <c r="U551" s="465"/>
    </row>
    <row r="552" spans="2:22" ht="15" customHeight="1">
      <c r="B552" s="243">
        <f t="shared" si="526"/>
        <v>17</v>
      </c>
      <c r="C552" s="263" t="str">
        <f t="shared" si="527"/>
        <v/>
      </c>
      <c r="D552" s="263" t="str">
        <f t="shared" si="528"/>
        <v/>
      </c>
      <c r="E552" s="263" t="str">
        <f t="shared" si="529"/>
        <v/>
      </c>
      <c r="F552" s="263" t="str">
        <f t="shared" si="530"/>
        <v/>
      </c>
      <c r="H552" s="272" t="str">
        <f>IF($N451=FALSE,"",ROUND(Pressure_1_R4!N20*$C$429,M$535+1))</f>
        <v/>
      </c>
      <c r="I552" s="272" t="str">
        <f>IF($N451=FALSE,"",ROUND(Pressure_1_R4!O20*$C$429,M$535+1))</f>
        <v/>
      </c>
      <c r="J552" s="272" t="str">
        <f t="shared" si="531"/>
        <v/>
      </c>
      <c r="K552" s="273" t="str">
        <f t="shared" si="532"/>
        <v/>
      </c>
      <c r="M552" s="258" t="str">
        <f t="shared" ca="1" si="533"/>
        <v/>
      </c>
      <c r="N552" s="258" t="str">
        <f t="shared" ca="1" si="534"/>
        <v/>
      </c>
      <c r="O552" s="258" t="str">
        <f t="shared" ref="O552:P552" ca="1" si="539">IF($N451=FALSE,"",SUBSTITUTE(OFFSET($X$534,COUNTIF($W$535:$W$544,"&lt;="&amp;ABS(G517)),0),0,"")&amp;O$535)</f>
        <v/>
      </c>
      <c r="P552" s="258" t="str">
        <f t="shared" ca="1" si="539"/>
        <v/>
      </c>
      <c r="Q552" s="258" t="str">
        <f t="shared" ref="Q552:R552" si="540">IF($N451=FALSE,"",Q$535)</f>
        <v/>
      </c>
      <c r="R552" s="258" t="str">
        <f t="shared" si="540"/>
        <v/>
      </c>
      <c r="S552" s="242"/>
      <c r="T552" s="464"/>
      <c r="U552" s="465"/>
    </row>
    <row r="553" spans="2:22" ht="15" customHeight="1">
      <c r="B553" s="243">
        <f t="shared" si="526"/>
        <v>18</v>
      </c>
      <c r="C553" s="263" t="str">
        <f t="shared" si="527"/>
        <v/>
      </c>
      <c r="D553" s="263" t="str">
        <f t="shared" si="528"/>
        <v/>
      </c>
      <c r="E553" s="263" t="str">
        <f t="shared" si="529"/>
        <v/>
      </c>
      <c r="F553" s="263" t="str">
        <f t="shared" si="530"/>
        <v/>
      </c>
      <c r="H553" s="272" t="str">
        <f>IF($N452=FALSE,"",ROUND(Pressure_1_R4!N21*$C$429,M$535+1))</f>
        <v/>
      </c>
      <c r="I553" s="272" t="str">
        <f>IF($N452=FALSE,"",ROUND(Pressure_1_R4!O21*$C$429,M$535+1))</f>
        <v/>
      </c>
      <c r="J553" s="272" t="str">
        <f t="shared" si="531"/>
        <v/>
      </c>
      <c r="K553" s="273" t="str">
        <f t="shared" si="532"/>
        <v/>
      </c>
      <c r="M553" s="258" t="str">
        <f t="shared" ca="1" si="533"/>
        <v/>
      </c>
      <c r="N553" s="258" t="str">
        <f t="shared" ca="1" si="534"/>
        <v/>
      </c>
      <c r="O553" s="258" t="str">
        <f t="shared" ref="O553:P553" ca="1" si="541">IF($N452=FALSE,"",SUBSTITUTE(OFFSET($X$534,COUNTIF($W$535:$W$544,"&lt;="&amp;ABS(G518)),0),0,"")&amp;O$535)</f>
        <v/>
      </c>
      <c r="P553" s="258" t="str">
        <f t="shared" ca="1" si="541"/>
        <v/>
      </c>
      <c r="Q553" s="258" t="str">
        <f t="shared" ref="Q553:R553" si="542">IF($N452=FALSE,"",Q$535)</f>
        <v/>
      </c>
      <c r="R553" s="258" t="str">
        <f t="shared" si="542"/>
        <v/>
      </c>
      <c r="S553" s="242"/>
      <c r="T553" s="464"/>
      <c r="U553" s="465"/>
    </row>
    <row r="554" spans="2:22" ht="15" customHeight="1">
      <c r="B554" s="243">
        <f t="shared" si="526"/>
        <v>19</v>
      </c>
      <c r="C554" s="263" t="str">
        <f t="shared" si="527"/>
        <v/>
      </c>
      <c r="D554" s="263" t="str">
        <f t="shared" si="528"/>
        <v/>
      </c>
      <c r="E554" s="263" t="str">
        <f t="shared" si="529"/>
        <v/>
      </c>
      <c r="F554" s="263" t="str">
        <f t="shared" si="530"/>
        <v/>
      </c>
      <c r="H554" s="272" t="str">
        <f>IF($N453=FALSE,"",ROUND(Pressure_1_R4!N22*$C$429,M$535+1))</f>
        <v/>
      </c>
      <c r="I554" s="272" t="str">
        <f>IF($N453=FALSE,"",ROUND(Pressure_1_R4!O22*$C$429,M$535+1))</f>
        <v/>
      </c>
      <c r="J554" s="272" t="str">
        <f t="shared" si="531"/>
        <v/>
      </c>
      <c r="K554" s="273" t="str">
        <f t="shared" si="532"/>
        <v/>
      </c>
      <c r="M554" s="258" t="str">
        <f t="shared" ca="1" si="533"/>
        <v/>
      </c>
      <c r="N554" s="258" t="str">
        <f t="shared" ca="1" si="534"/>
        <v/>
      </c>
      <c r="O554" s="258" t="str">
        <f t="shared" ref="O554:P554" ca="1" si="543">IF($N453=FALSE,"",SUBSTITUTE(OFFSET($X$534,COUNTIF($W$535:$W$544,"&lt;="&amp;ABS(G519)),0),0,"")&amp;O$535)</f>
        <v/>
      </c>
      <c r="P554" s="258" t="str">
        <f t="shared" ca="1" si="543"/>
        <v/>
      </c>
      <c r="Q554" s="258" t="str">
        <f t="shared" ref="Q554:R554" si="544">IF($N453=FALSE,"",Q$535)</f>
        <v/>
      </c>
      <c r="R554" s="258" t="str">
        <f t="shared" si="544"/>
        <v/>
      </c>
      <c r="S554" s="242"/>
      <c r="T554" s="464"/>
      <c r="U554" s="465"/>
    </row>
    <row r="555" spans="2:22" ht="15" customHeight="1">
      <c r="B555" s="243">
        <f t="shared" si="526"/>
        <v>20</v>
      </c>
      <c r="C555" s="263" t="str">
        <f t="shared" si="527"/>
        <v/>
      </c>
      <c r="D555" s="263" t="str">
        <f t="shared" si="528"/>
        <v/>
      </c>
      <c r="E555" s="263" t="str">
        <f t="shared" si="529"/>
        <v/>
      </c>
      <c r="F555" s="263" t="str">
        <f t="shared" si="530"/>
        <v/>
      </c>
      <c r="H555" s="272" t="str">
        <f>IF($N454=FALSE,"",ROUND(Pressure_1_R4!N23*$C$429,M$535+1))</f>
        <v/>
      </c>
      <c r="I555" s="272" t="str">
        <f>IF($N454=FALSE,"",ROUND(Pressure_1_R4!O23*$C$429,M$535+1))</f>
        <v/>
      </c>
      <c r="J555" s="272" t="str">
        <f t="shared" si="531"/>
        <v/>
      </c>
      <c r="K555" s="273" t="str">
        <f t="shared" si="532"/>
        <v/>
      </c>
      <c r="M555" s="258" t="str">
        <f t="shared" ca="1" si="533"/>
        <v/>
      </c>
      <c r="N555" s="258" t="str">
        <f t="shared" ca="1" si="534"/>
        <v/>
      </c>
      <c r="O555" s="258" t="str">
        <f t="shared" ref="O555:P555" ca="1" si="545">IF($N454=FALSE,"",SUBSTITUTE(OFFSET($X$534,COUNTIF($W$535:$W$544,"&lt;="&amp;ABS(G520)),0),0,"")&amp;O$535)</f>
        <v/>
      </c>
      <c r="P555" s="258" t="str">
        <f t="shared" ca="1" si="545"/>
        <v/>
      </c>
      <c r="Q555" s="258" t="str">
        <f t="shared" ref="Q555:R555" si="546">IF($N454=FALSE,"",Q$535)</f>
        <v/>
      </c>
      <c r="R555" s="258" t="str">
        <f t="shared" si="546"/>
        <v/>
      </c>
      <c r="S555" s="242"/>
      <c r="T555" s="464"/>
      <c r="U555" s="465"/>
    </row>
    <row r="556" spans="2:22" ht="15" customHeight="1">
      <c r="B556" s="243">
        <f t="shared" si="526"/>
        <v>21</v>
      </c>
      <c r="C556" s="263" t="str">
        <f t="shared" si="527"/>
        <v/>
      </c>
      <c r="D556" s="263" t="str">
        <f t="shared" si="528"/>
        <v/>
      </c>
      <c r="E556" s="263" t="str">
        <f t="shared" si="529"/>
        <v/>
      </c>
      <c r="F556" s="263" t="str">
        <f t="shared" si="530"/>
        <v/>
      </c>
      <c r="H556" s="272" t="str">
        <f>IF($N455=FALSE,"",ROUND(Pressure_1_R4!N24*$C$429,M$535+1))</f>
        <v/>
      </c>
      <c r="I556" s="272" t="str">
        <f>IF($N455=FALSE,"",ROUND(Pressure_1_R4!O24*$C$429,M$535+1))</f>
        <v/>
      </c>
      <c r="J556" s="272" t="str">
        <f t="shared" si="531"/>
        <v/>
      </c>
      <c r="K556" s="273" t="str">
        <f t="shared" si="532"/>
        <v/>
      </c>
      <c r="M556" s="258" t="str">
        <f t="shared" ca="1" si="533"/>
        <v/>
      </c>
      <c r="N556" s="258" t="str">
        <f t="shared" ca="1" si="534"/>
        <v/>
      </c>
      <c r="O556" s="258" t="str">
        <f t="shared" ref="O556:P556" ca="1" si="547">IF($N455=FALSE,"",SUBSTITUTE(OFFSET($X$534,COUNTIF($W$535:$W$544,"&lt;="&amp;ABS(G521)),0),0,"")&amp;O$535)</f>
        <v/>
      </c>
      <c r="P556" s="258" t="str">
        <f t="shared" ca="1" si="547"/>
        <v/>
      </c>
      <c r="Q556" s="258" t="str">
        <f t="shared" ref="Q556:R556" si="548">IF($N455=FALSE,"",Q$535)</f>
        <v/>
      </c>
      <c r="R556" s="258" t="str">
        <f t="shared" si="548"/>
        <v/>
      </c>
      <c r="S556" s="242"/>
      <c r="T556" s="464"/>
      <c r="U556" s="465"/>
    </row>
    <row r="557" spans="2:22" ht="15" customHeight="1">
      <c r="B557" s="243">
        <f t="shared" si="526"/>
        <v>22</v>
      </c>
      <c r="C557" s="263" t="str">
        <f t="shared" si="527"/>
        <v/>
      </c>
      <c r="D557" s="263" t="str">
        <f t="shared" si="528"/>
        <v/>
      </c>
      <c r="E557" s="263" t="str">
        <f t="shared" si="529"/>
        <v/>
      </c>
      <c r="F557" s="263" t="str">
        <f t="shared" si="530"/>
        <v/>
      </c>
      <c r="H557" s="272" t="str">
        <f>IF($N456=FALSE,"",ROUND(Pressure_1_R4!N25*$C$429,M$535+1))</f>
        <v/>
      </c>
      <c r="I557" s="272" t="str">
        <f>IF($N456=FALSE,"",ROUND(Pressure_1_R4!O25*$C$429,M$535+1))</f>
        <v/>
      </c>
      <c r="J557" s="272" t="str">
        <f t="shared" si="531"/>
        <v/>
      </c>
      <c r="K557" s="273" t="str">
        <f t="shared" si="532"/>
        <v/>
      </c>
      <c r="M557" s="258" t="str">
        <f t="shared" ca="1" si="533"/>
        <v/>
      </c>
      <c r="N557" s="258" t="str">
        <f t="shared" ca="1" si="534"/>
        <v/>
      </c>
      <c r="O557" s="258" t="str">
        <f t="shared" ref="O557:P557" ca="1" si="549">IF($N456=FALSE,"",SUBSTITUTE(OFFSET($X$534,COUNTIF($W$535:$W$544,"&lt;="&amp;ABS(G522)),0),0,"")&amp;O$535)</f>
        <v/>
      </c>
      <c r="P557" s="258" t="str">
        <f t="shared" ca="1" si="549"/>
        <v/>
      </c>
      <c r="Q557" s="258" t="str">
        <f t="shared" ref="Q557:R557" si="550">IF($N456=FALSE,"",Q$535)</f>
        <v/>
      </c>
      <c r="R557" s="258" t="str">
        <f t="shared" si="550"/>
        <v/>
      </c>
      <c r="S557" s="242"/>
      <c r="T557" s="464"/>
      <c r="U557" s="465"/>
    </row>
    <row r="558" spans="2:22" ht="15" customHeight="1">
      <c r="B558" s="243">
        <f t="shared" si="526"/>
        <v>23</v>
      </c>
      <c r="C558" s="263" t="str">
        <f t="shared" si="527"/>
        <v/>
      </c>
      <c r="D558" s="263" t="str">
        <f t="shared" si="528"/>
        <v/>
      </c>
      <c r="E558" s="263" t="str">
        <f t="shared" si="529"/>
        <v/>
      </c>
      <c r="F558" s="263" t="str">
        <f t="shared" si="530"/>
        <v/>
      </c>
      <c r="H558" s="272" t="str">
        <f>IF($N457=FALSE,"",ROUND(Pressure_1_R4!N26*$C$429,M$535+1))</f>
        <v/>
      </c>
      <c r="I558" s="272" t="str">
        <f>IF($N457=FALSE,"",ROUND(Pressure_1_R4!O26*$C$429,M$535+1))</f>
        <v/>
      </c>
      <c r="J558" s="272" t="str">
        <f t="shared" si="531"/>
        <v/>
      </c>
      <c r="K558" s="273" t="str">
        <f t="shared" si="532"/>
        <v/>
      </c>
      <c r="M558" s="258" t="str">
        <f t="shared" ca="1" si="533"/>
        <v/>
      </c>
      <c r="N558" s="258" t="str">
        <f t="shared" ca="1" si="534"/>
        <v/>
      </c>
      <c r="O558" s="258" t="str">
        <f t="shared" ref="O558:P558" ca="1" si="551">IF($N457=FALSE,"",SUBSTITUTE(OFFSET($X$534,COUNTIF($W$535:$W$544,"&lt;="&amp;ABS(G523)),0),0,"")&amp;O$535)</f>
        <v/>
      </c>
      <c r="P558" s="258" t="str">
        <f t="shared" ca="1" si="551"/>
        <v/>
      </c>
      <c r="Q558" s="258" t="str">
        <f t="shared" ref="Q558:R558" si="552">IF($N457=FALSE,"",Q$535)</f>
        <v/>
      </c>
      <c r="R558" s="258" t="str">
        <f t="shared" si="552"/>
        <v/>
      </c>
      <c r="S558" s="242"/>
      <c r="T558" s="464"/>
      <c r="U558" s="465"/>
    </row>
    <row r="559" spans="2:22" ht="15" customHeight="1">
      <c r="B559" s="243">
        <f t="shared" si="526"/>
        <v>24</v>
      </c>
      <c r="C559" s="263" t="str">
        <f t="shared" si="527"/>
        <v/>
      </c>
      <c r="D559" s="263" t="str">
        <f t="shared" si="528"/>
        <v/>
      </c>
      <c r="E559" s="263" t="str">
        <f t="shared" si="529"/>
        <v/>
      </c>
      <c r="F559" s="263" t="str">
        <f t="shared" si="530"/>
        <v/>
      </c>
      <c r="H559" s="272" t="str">
        <f>IF($N458=FALSE,"",ROUND(Pressure_1_R4!N27*$C$429,M$535+1))</f>
        <v/>
      </c>
      <c r="I559" s="272" t="str">
        <f>IF($N458=FALSE,"",ROUND(Pressure_1_R4!O27*$C$429,M$535+1))</f>
        <v/>
      </c>
      <c r="J559" s="272" t="str">
        <f t="shared" si="531"/>
        <v/>
      </c>
      <c r="K559" s="273" t="str">
        <f t="shared" si="532"/>
        <v/>
      </c>
      <c r="M559" s="258" t="str">
        <f t="shared" ca="1" si="533"/>
        <v/>
      </c>
      <c r="N559" s="258" t="str">
        <f t="shared" ca="1" si="534"/>
        <v/>
      </c>
      <c r="O559" s="258" t="str">
        <f t="shared" ref="O559:P559" ca="1" si="553">IF($N458=FALSE,"",SUBSTITUTE(OFFSET($X$534,COUNTIF($W$535:$W$544,"&lt;="&amp;ABS(G524)),0),0,"")&amp;O$535)</f>
        <v/>
      </c>
      <c r="P559" s="258" t="str">
        <f t="shared" ca="1" si="553"/>
        <v/>
      </c>
      <c r="Q559" s="258" t="str">
        <f t="shared" ref="Q559:R559" si="554">IF($N458=FALSE,"",Q$535)</f>
        <v/>
      </c>
      <c r="R559" s="258" t="str">
        <f t="shared" si="554"/>
        <v/>
      </c>
      <c r="S559" s="242"/>
      <c r="T559" s="464"/>
      <c r="U559" s="465"/>
    </row>
    <row r="560" spans="2:22" ht="15" customHeight="1">
      <c r="B560" s="243">
        <f t="shared" si="526"/>
        <v>25</v>
      </c>
      <c r="C560" s="263" t="str">
        <f t="shared" si="527"/>
        <v/>
      </c>
      <c r="D560" s="263" t="str">
        <f t="shared" si="528"/>
        <v/>
      </c>
      <c r="E560" s="263" t="str">
        <f t="shared" si="529"/>
        <v/>
      </c>
      <c r="F560" s="263" t="str">
        <f t="shared" si="530"/>
        <v/>
      </c>
      <c r="H560" s="272" t="str">
        <f>IF($N459=FALSE,"",ROUND(Pressure_1_R4!N28*$C$429,M$535+1))</f>
        <v/>
      </c>
      <c r="I560" s="272" t="str">
        <f>IF($N459=FALSE,"",ROUND(Pressure_1_R4!O28*$C$429,M$535+1))</f>
        <v/>
      </c>
      <c r="J560" s="272" t="str">
        <f t="shared" si="531"/>
        <v/>
      </c>
      <c r="K560" s="273" t="str">
        <f t="shared" si="532"/>
        <v/>
      </c>
      <c r="M560" s="258" t="str">
        <f t="shared" ca="1" si="533"/>
        <v/>
      </c>
      <c r="N560" s="258" t="str">
        <f t="shared" ca="1" si="534"/>
        <v/>
      </c>
      <c r="O560" s="258" t="str">
        <f t="shared" ref="O560:P560" ca="1" si="555">IF($N459=FALSE,"",SUBSTITUTE(OFFSET($X$534,COUNTIF($W$535:$W$544,"&lt;="&amp;ABS(G525)),0),0,"")&amp;O$535)</f>
        <v/>
      </c>
      <c r="P560" s="258" t="str">
        <f t="shared" ca="1" si="555"/>
        <v/>
      </c>
      <c r="Q560" s="258" t="str">
        <f t="shared" ref="Q560:R560" si="556">IF($N459=FALSE,"",Q$535)</f>
        <v/>
      </c>
      <c r="R560" s="258" t="str">
        <f t="shared" si="556"/>
        <v/>
      </c>
      <c r="S560" s="242"/>
      <c r="T560" s="464"/>
      <c r="U560" s="465"/>
    </row>
    <row r="561" spans="1:24" ht="15" customHeight="1">
      <c r="B561" s="243">
        <f t="shared" si="526"/>
        <v>26</v>
      </c>
      <c r="C561" s="263" t="str">
        <f t="shared" si="527"/>
        <v/>
      </c>
      <c r="D561" s="263" t="str">
        <f t="shared" si="528"/>
        <v/>
      </c>
      <c r="E561" s="263" t="str">
        <f t="shared" si="529"/>
        <v/>
      </c>
      <c r="F561" s="263" t="str">
        <f t="shared" si="530"/>
        <v/>
      </c>
      <c r="H561" s="272" t="str">
        <f>IF($N460=FALSE,"",ROUND(Pressure_1_R4!N29*$C$429,M$535+1))</f>
        <v/>
      </c>
      <c r="I561" s="272" t="str">
        <f>IF($N460=FALSE,"",ROUND(Pressure_1_R4!O29*$C$429,M$535+1))</f>
        <v/>
      </c>
      <c r="J561" s="272" t="str">
        <f t="shared" si="531"/>
        <v/>
      </c>
      <c r="K561" s="273" t="str">
        <f t="shared" si="532"/>
        <v/>
      </c>
      <c r="M561" s="258" t="str">
        <f t="shared" ca="1" si="533"/>
        <v/>
      </c>
      <c r="N561" s="258" t="str">
        <f t="shared" ca="1" si="534"/>
        <v/>
      </c>
      <c r="O561" s="258" t="str">
        <f t="shared" ref="O561:P561" ca="1" si="557">IF($N460=FALSE,"",SUBSTITUTE(OFFSET($X$534,COUNTIF($W$535:$W$544,"&lt;="&amp;ABS(G526)),0),0,"")&amp;O$535)</f>
        <v/>
      </c>
      <c r="P561" s="258" t="str">
        <f t="shared" ca="1" si="557"/>
        <v/>
      </c>
      <c r="Q561" s="258" t="str">
        <f t="shared" ref="Q561:R561" si="558">IF($N460=FALSE,"",Q$535)</f>
        <v/>
      </c>
      <c r="R561" s="258" t="str">
        <f t="shared" si="558"/>
        <v/>
      </c>
      <c r="S561" s="242"/>
      <c r="T561" s="464"/>
      <c r="U561" s="465"/>
    </row>
    <row r="562" spans="1:24" ht="15" customHeight="1">
      <c r="B562" s="243">
        <f t="shared" si="526"/>
        <v>27</v>
      </c>
      <c r="C562" s="263" t="str">
        <f t="shared" si="527"/>
        <v/>
      </c>
      <c r="D562" s="263" t="str">
        <f t="shared" si="528"/>
        <v/>
      </c>
      <c r="E562" s="263" t="str">
        <f t="shared" si="529"/>
        <v/>
      </c>
      <c r="F562" s="263" t="str">
        <f t="shared" si="530"/>
        <v/>
      </c>
      <c r="H562" s="272" t="str">
        <f>IF($N461=FALSE,"",ROUND(Pressure_1_R4!N30*$C$429,M$535+1))</f>
        <v/>
      </c>
      <c r="I562" s="272" t="str">
        <f>IF($N461=FALSE,"",ROUND(Pressure_1_R4!O30*$C$429,M$535+1))</f>
        <v/>
      </c>
      <c r="J562" s="272" t="str">
        <f t="shared" si="531"/>
        <v/>
      </c>
      <c r="K562" s="273" t="str">
        <f t="shared" si="532"/>
        <v/>
      </c>
      <c r="M562" s="258" t="str">
        <f t="shared" ca="1" si="533"/>
        <v/>
      </c>
      <c r="N562" s="258" t="str">
        <f t="shared" ca="1" si="534"/>
        <v/>
      </c>
      <c r="O562" s="258" t="str">
        <f t="shared" ref="O562:P562" ca="1" si="559">IF($N461=FALSE,"",SUBSTITUTE(OFFSET($X$534,COUNTIF($W$535:$W$544,"&lt;="&amp;ABS(G527)),0),0,"")&amp;O$535)</f>
        <v/>
      </c>
      <c r="P562" s="258" t="str">
        <f t="shared" ca="1" si="559"/>
        <v/>
      </c>
      <c r="Q562" s="258" t="str">
        <f t="shared" ref="Q562:R562" si="560">IF($N461=FALSE,"",Q$535)</f>
        <v/>
      </c>
      <c r="R562" s="258" t="str">
        <f t="shared" si="560"/>
        <v/>
      </c>
      <c r="S562" s="242"/>
      <c r="T562" s="464"/>
      <c r="U562" s="465"/>
    </row>
    <row r="563" spans="1:24" ht="15" customHeight="1">
      <c r="B563" s="243">
        <f t="shared" si="526"/>
        <v>28</v>
      </c>
      <c r="C563" s="263" t="str">
        <f t="shared" si="527"/>
        <v/>
      </c>
      <c r="D563" s="263" t="str">
        <f t="shared" si="528"/>
        <v/>
      </c>
      <c r="E563" s="263" t="str">
        <f t="shared" si="529"/>
        <v/>
      </c>
      <c r="F563" s="263" t="str">
        <f t="shared" si="530"/>
        <v/>
      </c>
      <c r="H563" s="272" t="str">
        <f>IF($N462=FALSE,"",ROUND(Pressure_1_R4!N31*$C$429,M$535+1))</f>
        <v/>
      </c>
      <c r="I563" s="272" t="str">
        <f>IF($N462=FALSE,"",ROUND(Pressure_1_R4!O31*$C$429,M$535+1))</f>
        <v/>
      </c>
      <c r="J563" s="272" t="str">
        <f t="shared" si="531"/>
        <v/>
      </c>
      <c r="K563" s="273" t="str">
        <f t="shared" si="532"/>
        <v/>
      </c>
      <c r="M563" s="258" t="str">
        <f t="shared" ca="1" si="533"/>
        <v/>
      </c>
      <c r="N563" s="258" t="str">
        <f t="shared" ca="1" si="534"/>
        <v/>
      </c>
      <c r="O563" s="258" t="str">
        <f t="shared" ref="O563:P563" ca="1" si="561">IF($N462=FALSE,"",SUBSTITUTE(OFFSET($X$534,COUNTIF($W$535:$W$544,"&lt;="&amp;ABS(G528)),0),0,"")&amp;O$535)</f>
        <v/>
      </c>
      <c r="P563" s="258" t="str">
        <f t="shared" ca="1" si="561"/>
        <v/>
      </c>
      <c r="Q563" s="258" t="str">
        <f t="shared" ref="Q563:R563" si="562">IF($N462=FALSE,"",Q$535)</f>
        <v/>
      </c>
      <c r="R563" s="258" t="str">
        <f t="shared" si="562"/>
        <v/>
      </c>
      <c r="S563" s="242"/>
      <c r="T563" s="464"/>
      <c r="U563" s="465"/>
    </row>
    <row r="564" spans="1:24" ht="15" customHeight="1">
      <c r="B564" s="243">
        <f t="shared" si="526"/>
        <v>29</v>
      </c>
      <c r="C564" s="263" t="str">
        <f t="shared" si="527"/>
        <v/>
      </c>
      <c r="D564" s="263" t="str">
        <f t="shared" si="528"/>
        <v/>
      </c>
      <c r="E564" s="263" t="str">
        <f t="shared" si="529"/>
        <v/>
      </c>
      <c r="F564" s="263" t="str">
        <f t="shared" si="530"/>
        <v/>
      </c>
      <c r="H564" s="272" t="str">
        <f>IF($N463=FALSE,"",ROUND(Pressure_1_R4!N32*$C$429,M$535+1))</f>
        <v/>
      </c>
      <c r="I564" s="272" t="str">
        <f>IF($N463=FALSE,"",ROUND(Pressure_1_R4!O32*$C$429,M$535+1))</f>
        <v/>
      </c>
      <c r="J564" s="272" t="str">
        <f t="shared" si="531"/>
        <v/>
      </c>
      <c r="K564" s="273" t="str">
        <f t="shared" si="532"/>
        <v/>
      </c>
      <c r="M564" s="258" t="str">
        <f t="shared" ca="1" si="533"/>
        <v/>
      </c>
      <c r="N564" s="258" t="str">
        <f t="shared" ca="1" si="534"/>
        <v/>
      </c>
      <c r="O564" s="258" t="str">
        <f t="shared" ref="O564:P564" ca="1" si="563">IF($N463=FALSE,"",SUBSTITUTE(OFFSET($X$534,COUNTIF($W$535:$W$544,"&lt;="&amp;ABS(G529)),0),0,"")&amp;O$535)</f>
        <v/>
      </c>
      <c r="P564" s="258" t="str">
        <f t="shared" ca="1" si="563"/>
        <v/>
      </c>
      <c r="Q564" s="258" t="str">
        <f t="shared" ref="Q564:R564" si="564">IF($N463=FALSE,"",Q$535)</f>
        <v/>
      </c>
      <c r="R564" s="258" t="str">
        <f t="shared" si="564"/>
        <v/>
      </c>
      <c r="S564" s="242"/>
      <c r="T564" s="464"/>
      <c r="U564" s="465"/>
    </row>
    <row r="565" spans="1:24" ht="15" customHeight="1">
      <c r="B565" s="243">
        <f>B530</f>
        <v>30</v>
      </c>
      <c r="C565" s="263" t="str">
        <f>IF($N449=FALSE,"",TEXT(ROUND(D530,$M$535),N565))</f>
        <v/>
      </c>
      <c r="D565" s="263" t="str">
        <f>IF($N449=FALSE,"",TEXT(G530,O565))</f>
        <v/>
      </c>
      <c r="E565" s="263" t="str">
        <f>IF($N449=FALSE,"",TEXT(ROUND(H530,$M$535),P565))</f>
        <v/>
      </c>
      <c r="F565" s="263" t="str">
        <f>IF($N449=FALSE,"",TEXT(IF(M$3=TRUE,ROUND(V530,$M$535),ROUNDUP(V530,$M$535)),Q565))</f>
        <v/>
      </c>
      <c r="H565" s="272" t="str">
        <f>IF($N449=FALSE,"",ROUND(Pressure_1_R4!N18*$C$429,M$535+1))</f>
        <v/>
      </c>
      <c r="I565" s="272" t="str">
        <f>IF($N449=FALSE,"",ROUND(Pressure_1_R4!O18*$C$429,M$535+1))</f>
        <v/>
      </c>
      <c r="J565" s="272" t="str">
        <f>IF($N449=FALSE,"","± "&amp;TEXT((I565-H565)/2,R565))</f>
        <v/>
      </c>
      <c r="K565" s="273" t="str">
        <f>IF($N449=FALSE,"",IF(AND(H565&lt;=G530,G530&lt;=I565),"PASS","FAIL"))</f>
        <v/>
      </c>
      <c r="M565" s="258" t="str">
        <f ca="1">IF($N449=FALSE,"",OFFSET(V$534,COUNTIF(T$535:T$545,"&lt;="&amp;T530),0)+N$3)</f>
        <v/>
      </c>
      <c r="N565" s="258" t="str">
        <f ca="1">IF($N449=FALSE,"",SUBSTITUTE(OFFSET($X$534,COUNTIF($W$535:$W$544,"&lt;="&amp;ABS(C530)),0),0,"")&amp;N$535)</f>
        <v/>
      </c>
      <c r="O565" s="258" t="str">
        <f ca="1">IF($N449=FALSE,"",SUBSTITUTE(OFFSET($X$534,COUNTIF($W$535:$W$544,"&lt;="&amp;ABS(G530)),0),0,"")&amp;O$535)</f>
        <v/>
      </c>
      <c r="P565" s="258" t="str">
        <f ca="1">IF($N449=FALSE,"",SUBSTITUTE(OFFSET($X$534,COUNTIF($W$535:$W$544,"&lt;="&amp;ABS(H530)),0),0,"")&amp;P$535)</f>
        <v/>
      </c>
      <c r="Q565" s="258" t="str">
        <f>IF($N449=FALSE,"",Q$535)</f>
        <v/>
      </c>
      <c r="R565" s="258" t="str">
        <f>IF($N449=FALSE,"",R$535)</f>
        <v/>
      </c>
      <c r="S565" s="242"/>
      <c r="T565" s="464"/>
      <c r="U565" s="465"/>
    </row>
    <row r="567" spans="1:24" ht="15" customHeight="1">
      <c r="B567" s="320" t="s">
        <v>751</v>
      </c>
      <c r="C567" s="320" t="s">
        <v>758</v>
      </c>
      <c r="D567" s="320" t="s">
        <v>765</v>
      </c>
      <c r="E567" s="322" t="s">
        <v>811</v>
      </c>
      <c r="F567" s="322" t="s">
        <v>812</v>
      </c>
      <c r="G567" s="322" t="s">
        <v>813</v>
      </c>
      <c r="I567" s="320" t="s">
        <v>751</v>
      </c>
      <c r="J567" s="320" t="s">
        <v>758</v>
      </c>
      <c r="K567" s="320" t="s">
        <v>765</v>
      </c>
      <c r="L567" s="322" t="s">
        <v>811</v>
      </c>
      <c r="M567" s="322" t="s">
        <v>812</v>
      </c>
      <c r="N567" s="322" t="s">
        <v>813</v>
      </c>
    </row>
    <row r="568" spans="1:24" ht="15" customHeight="1">
      <c r="B568" s="323" t="s">
        <v>752</v>
      </c>
      <c r="C568" s="325" t="s">
        <v>759</v>
      </c>
      <c r="D568" s="325" t="s">
        <v>766</v>
      </c>
      <c r="E568" s="325"/>
      <c r="F568" s="325" t="s">
        <v>815</v>
      </c>
      <c r="G568" s="325"/>
      <c r="I568" s="323">
        <f>기본정보!C9</f>
        <v>0</v>
      </c>
      <c r="J568" s="323" t="e">
        <f>VLOOKUP($I568,$B568:$G573,2,FALSE)</f>
        <v>#N/A</v>
      </c>
      <c r="K568" s="323" t="e">
        <f>VLOOKUP($I568,$B568:$G573,3,FALSE)</f>
        <v>#N/A</v>
      </c>
      <c r="L568" s="323" t="e">
        <f>VLOOKUP($I568,$B568:$G573,4,FALSE)</f>
        <v>#N/A</v>
      </c>
      <c r="M568" s="323" t="e">
        <f>VLOOKUP($I568,$B568:$G573,5,FALSE)</f>
        <v>#N/A</v>
      </c>
      <c r="N568" s="323" t="e">
        <f>VLOOKUP($I568,$B568:$G573,6,FALSE)</f>
        <v>#N/A</v>
      </c>
    </row>
    <row r="569" spans="1:24" ht="15" customHeight="1">
      <c r="B569" s="323" t="s">
        <v>753</v>
      </c>
      <c r="C569" s="325" t="s">
        <v>760</v>
      </c>
      <c r="D569" s="325" t="s">
        <v>767</v>
      </c>
      <c r="E569" s="325" t="s">
        <v>810</v>
      </c>
      <c r="F569" s="325" t="s">
        <v>814</v>
      </c>
      <c r="G569" s="325" t="s">
        <v>816</v>
      </c>
    </row>
    <row r="570" spans="1:24" ht="15" customHeight="1">
      <c r="B570" s="323" t="s">
        <v>754</v>
      </c>
      <c r="C570" s="325" t="s">
        <v>761</v>
      </c>
      <c r="D570" s="325" t="s">
        <v>768</v>
      </c>
      <c r="E570" s="325" t="s">
        <v>810</v>
      </c>
      <c r="F570" s="325" t="s">
        <v>814</v>
      </c>
      <c r="G570" s="325"/>
    </row>
    <row r="571" spans="1:24" ht="15" customHeight="1">
      <c r="B571" s="323" t="s">
        <v>755</v>
      </c>
      <c r="C571" s="325" t="s">
        <v>762</v>
      </c>
      <c r="D571" s="325" t="s">
        <v>769</v>
      </c>
      <c r="E571" s="325" t="s">
        <v>810</v>
      </c>
      <c r="F571" s="325" t="s">
        <v>814</v>
      </c>
      <c r="G571" s="325"/>
    </row>
    <row r="572" spans="1:24" ht="15" customHeight="1">
      <c r="B572" s="323" t="s">
        <v>756</v>
      </c>
      <c r="C572" s="325" t="s">
        <v>763</v>
      </c>
      <c r="D572" s="325" t="s">
        <v>770</v>
      </c>
      <c r="E572" s="325" t="s">
        <v>810</v>
      </c>
      <c r="F572" s="325" t="s">
        <v>814</v>
      </c>
      <c r="G572" s="325"/>
    </row>
    <row r="573" spans="1:24" ht="15" customHeight="1">
      <c r="B573" s="323" t="s">
        <v>757</v>
      </c>
      <c r="C573" s="325" t="s">
        <v>764</v>
      </c>
      <c r="D573" s="325" t="s">
        <v>771</v>
      </c>
      <c r="E573" s="325"/>
      <c r="F573" s="325"/>
      <c r="G573" s="325" t="s">
        <v>817</v>
      </c>
    </row>
    <row r="575" spans="1:24" ht="15" customHeight="1">
      <c r="A575" s="309" t="s">
        <v>729</v>
      </c>
    </row>
    <row r="576" spans="1:24" ht="15" customHeight="1">
      <c r="B576" s="323" t="s">
        <v>751</v>
      </c>
      <c r="C576" s="333" t="s">
        <v>798</v>
      </c>
      <c r="D576" s="334"/>
      <c r="E576" s="332"/>
      <c r="F576" s="333" t="s">
        <v>775</v>
      </c>
      <c r="G576" s="332"/>
      <c r="H576" s="323" t="s">
        <v>805</v>
      </c>
      <c r="I576" s="323" t="s">
        <v>780</v>
      </c>
      <c r="J576" s="323" t="s">
        <v>781</v>
      </c>
      <c r="L576" s="323" t="s">
        <v>788</v>
      </c>
      <c r="M576" s="323" t="s">
        <v>730</v>
      </c>
      <c r="N576" s="323" t="s">
        <v>789</v>
      </c>
      <c r="O576" s="323" t="s">
        <v>731</v>
      </c>
      <c r="P576" s="323" t="s">
        <v>786</v>
      </c>
      <c r="Q576" s="323" t="s">
        <v>821</v>
      </c>
      <c r="R576" s="323" t="s">
        <v>791</v>
      </c>
      <c r="S576" s="323" t="s">
        <v>787</v>
      </c>
      <c r="U576" s="257"/>
      <c r="V576" s="257"/>
      <c r="W576" s="257"/>
      <c r="X576" s="257"/>
    </row>
    <row r="577" spans="2:24" ht="15" customHeight="1">
      <c r="B577" s="321" t="s">
        <v>752</v>
      </c>
      <c r="C577" s="321" t="s">
        <v>774</v>
      </c>
      <c r="D577" s="321" t="s">
        <v>802</v>
      </c>
      <c r="E577" s="321">
        <v>9.6000000000000002E-2</v>
      </c>
      <c r="F577" s="321"/>
      <c r="G577" s="321"/>
      <c r="H577" s="321" t="s">
        <v>776</v>
      </c>
      <c r="I577" s="329">
        <v>117900</v>
      </c>
      <c r="J577" s="769" t="s">
        <v>782</v>
      </c>
      <c r="L577" s="323" t="s">
        <v>732</v>
      </c>
      <c r="M577" s="326">
        <f>COUNT(F9:H68)</f>
        <v>0</v>
      </c>
      <c r="N577" s="323" t="b">
        <f>NOT(M577=0)</f>
        <v>0</v>
      </c>
      <c r="O577" s="323">
        <f>IF((M577-16)&lt;0,0,M577-16)</f>
        <v>0</v>
      </c>
      <c r="P577" s="324" t="e">
        <f ca="1">OFFSET(I$576,L583+P583+T583+V583,0)</f>
        <v>#N/A</v>
      </c>
      <c r="Q577" s="324" t="e">
        <f ca="1">P577*6.25%*O577</f>
        <v>#N/A</v>
      </c>
      <c r="R577" s="324">
        <f>IF(N577=TRUE,P577+Q577,0)</f>
        <v>0</v>
      </c>
      <c r="S577" s="761">
        <f>SUM(R577:R580)</f>
        <v>0</v>
      </c>
      <c r="U577" s="257"/>
      <c r="V577" s="257"/>
      <c r="W577" s="257"/>
      <c r="X577" s="257"/>
    </row>
    <row r="578" spans="2:24" ht="15" customHeight="1">
      <c r="B578" s="321"/>
      <c r="C578" s="321"/>
      <c r="D578" s="321" t="s">
        <v>807</v>
      </c>
      <c r="E578" s="321">
        <v>9.6000000000000002E-2</v>
      </c>
      <c r="F578" s="321"/>
      <c r="G578" s="321"/>
      <c r="H578" s="321" t="s">
        <v>777</v>
      </c>
      <c r="I578" s="329">
        <v>185100</v>
      </c>
      <c r="J578" s="770"/>
      <c r="L578" s="323" t="s">
        <v>733</v>
      </c>
      <c r="M578" s="326">
        <f>COUNT(F151:H210)</f>
        <v>0</v>
      </c>
      <c r="N578" s="323" t="b">
        <f>NOT(M578=0)</f>
        <v>0</v>
      </c>
      <c r="O578" s="323">
        <f>IF((M578-16)&lt;0,0,M578-16)</f>
        <v>0</v>
      </c>
      <c r="P578" s="324" t="e">
        <f ca="1">OFFSET(I$576,L584+P584+T584+V584,0)</f>
        <v>#N/A</v>
      </c>
      <c r="Q578" s="324" t="e">
        <f ca="1">P578*6.25%*O578</f>
        <v>#N/A</v>
      </c>
      <c r="R578" s="324">
        <f>IF(N578=TRUE,P578+Q578,0)</f>
        <v>0</v>
      </c>
      <c r="S578" s="762"/>
      <c r="U578" s="257"/>
      <c r="V578" s="257"/>
      <c r="W578" s="257"/>
      <c r="X578" s="257"/>
    </row>
    <row r="579" spans="2:24" ht="15" customHeight="1">
      <c r="B579" s="321"/>
      <c r="C579" s="321" t="s">
        <v>778</v>
      </c>
      <c r="D579" s="321" t="s">
        <v>808</v>
      </c>
      <c r="E579" s="321">
        <v>9.6000000000000002E-2</v>
      </c>
      <c r="F579" s="321"/>
      <c r="G579" s="321"/>
      <c r="H579" s="321" t="s">
        <v>776</v>
      </c>
      <c r="I579" s="329">
        <v>50400</v>
      </c>
      <c r="J579" s="770"/>
      <c r="L579" s="323" t="s">
        <v>734</v>
      </c>
      <c r="M579" s="326">
        <f>COUNT(F293:H352)</f>
        <v>0</v>
      </c>
      <c r="N579" s="323" t="b">
        <f>NOT(M579=0)</f>
        <v>0</v>
      </c>
      <c r="O579" s="323">
        <f>IF((M579-16)&lt;0,0,M579-16)</f>
        <v>0</v>
      </c>
      <c r="P579" s="324" t="e">
        <f ca="1">OFFSET(I$576,L585+P585+T585+V585,0)</f>
        <v>#N/A</v>
      </c>
      <c r="Q579" s="324" t="e">
        <f ca="1">P579*6.25%*O579</f>
        <v>#N/A</v>
      </c>
      <c r="R579" s="324">
        <f>IF(N579=TRUE,P579+Q579,0)</f>
        <v>0</v>
      </c>
      <c r="S579" s="762"/>
      <c r="U579" s="257"/>
      <c r="V579" s="257"/>
      <c r="W579" s="257"/>
      <c r="X579" s="257"/>
    </row>
    <row r="580" spans="2:24" ht="15" customHeight="1">
      <c r="B580" s="321"/>
      <c r="C580" s="321"/>
      <c r="D580" s="321" t="s">
        <v>804</v>
      </c>
      <c r="E580" s="321">
        <v>9.6000000000000002E-2</v>
      </c>
      <c r="F580" s="321"/>
      <c r="G580" s="321"/>
      <c r="H580" s="321" t="s">
        <v>777</v>
      </c>
      <c r="I580" s="329">
        <v>75700</v>
      </c>
      <c r="J580" s="770"/>
      <c r="L580" s="323" t="s">
        <v>735</v>
      </c>
      <c r="M580" s="326">
        <f>COUNT(F435:H494)</f>
        <v>0</v>
      </c>
      <c r="N580" s="323" t="b">
        <f>NOT(M580=0)</f>
        <v>0</v>
      </c>
      <c r="O580" s="323">
        <f>IF((M580-16)&lt;0,0,M580-16)</f>
        <v>0</v>
      </c>
      <c r="P580" s="324" t="e">
        <f ca="1">OFFSET(I$576,L586+P586+T586+V586,0)</f>
        <v>#N/A</v>
      </c>
      <c r="Q580" s="324" t="e">
        <f ca="1">P580*6.25%*O580</f>
        <v>#N/A</v>
      </c>
      <c r="R580" s="324">
        <f>IF(N580=TRUE,P580+Q580,0)</f>
        <v>0</v>
      </c>
      <c r="S580" s="763"/>
      <c r="U580" s="257"/>
      <c r="V580" s="257"/>
      <c r="W580" s="257"/>
      <c r="X580" s="257"/>
    </row>
    <row r="581" spans="2:24" ht="15" customHeight="1">
      <c r="B581" s="321"/>
      <c r="C581" s="321" t="s">
        <v>779</v>
      </c>
      <c r="D581" s="321"/>
      <c r="E581" s="321"/>
      <c r="F581" s="321"/>
      <c r="G581" s="321"/>
      <c r="H581" s="321" t="s">
        <v>776</v>
      </c>
      <c r="I581" s="329">
        <v>39500</v>
      </c>
      <c r="J581" s="770"/>
      <c r="L581" s="242"/>
      <c r="U581" s="257"/>
      <c r="V581" s="257"/>
      <c r="W581" s="257"/>
      <c r="X581" s="257"/>
    </row>
    <row r="582" spans="2:24" ht="15" customHeight="1">
      <c r="B582" s="321"/>
      <c r="C582" s="321"/>
      <c r="D582" s="321"/>
      <c r="E582" s="321"/>
      <c r="F582" s="321"/>
      <c r="G582" s="321"/>
      <c r="H582" s="321" t="s">
        <v>777</v>
      </c>
      <c r="I582" s="329">
        <v>39500</v>
      </c>
      <c r="J582" s="770"/>
      <c r="L582" s="323" t="s">
        <v>799</v>
      </c>
      <c r="M582" s="756" t="s">
        <v>790</v>
      </c>
      <c r="N582" s="757"/>
      <c r="O582" s="757"/>
      <c r="P582" s="758"/>
      <c r="Q582" s="756" t="s">
        <v>806</v>
      </c>
      <c r="R582" s="757"/>
      <c r="S582" s="757"/>
      <c r="T582" s="758"/>
      <c r="U582" s="756" t="s">
        <v>797</v>
      </c>
      <c r="V582" s="758"/>
      <c r="W582" s="257"/>
      <c r="X582" s="257"/>
    </row>
    <row r="583" spans="2:24" ht="15" customHeight="1">
      <c r="B583" s="330" t="s">
        <v>783</v>
      </c>
      <c r="C583" s="330"/>
      <c r="D583" s="330"/>
      <c r="E583" s="330"/>
      <c r="F583" s="330" t="s">
        <v>800</v>
      </c>
      <c r="G583" s="330">
        <v>0.25</v>
      </c>
      <c r="H583" s="330" t="s">
        <v>776</v>
      </c>
      <c r="I583" s="331">
        <v>55800</v>
      </c>
      <c r="J583" s="770"/>
      <c r="L583" s="323" t="e">
        <f>MATCH(I568,B$577:B$596,0)</f>
        <v>#N/A</v>
      </c>
      <c r="M583" s="323" t="e">
        <f ca="1">MAX(D9:D68,ABS(MIN(D9:D68)))*OFFSET(Z6,MATCH(D8,Z7:Z31,0),MATCH("MPa",AA6:AH6,0))</f>
        <v>#N/A</v>
      </c>
      <c r="N583" s="323" t="e">
        <f t="shared" ref="N583:N586" ca="1" si="565">OFFSET(D$576,L583,0)</f>
        <v>#N/A</v>
      </c>
      <c r="O583" s="323" t="e">
        <f t="shared" ref="O583:O586" ca="1" si="566">OFFSET(E$576,L583,0)</f>
        <v>#N/A</v>
      </c>
      <c r="P583" s="323" t="e">
        <f t="shared" ref="P583:P586" ca="1" si="567">IF(IF(N583="&lt;",M583&gt;=O583,IF(N583="&gt;=",M583&lt;O583,IF(N583="&gt;",M583&lt;=O583,IF(N583="&lt;=",M583&gt;O583,FALSE))))=TRUE,2,0)</f>
        <v>#N/A</v>
      </c>
      <c r="Q583" s="323" t="e">
        <f ca="1">E3*OFFSET(Z6,MATCH(F8,Z7:Z31,0),MATCH("MPa",AA6:AH6,0))/M583*100</f>
        <v>#N/A</v>
      </c>
      <c r="R583" s="323" t="e">
        <f t="shared" ref="R583:R586" ca="1" si="568">OFFSET(F$576,L583,0)</f>
        <v>#N/A</v>
      </c>
      <c r="S583" s="323" t="e">
        <f t="shared" ref="S583:S586" ca="1" si="569">OFFSET(G$576,L583,0)</f>
        <v>#N/A</v>
      </c>
      <c r="T583" s="323" t="e">
        <f t="shared" ref="T583:T586" ca="1" si="570">IF(IF(R583="&lt;",Q583&gt;=S583,IF(R583="&gt;=",Q583&lt;S583,IF(R583="&gt;",Q583&lt;=S583,IF(R583="&lt;=",Q583&gt;S583,FALSE))))=TRUE,2,0)</f>
        <v>#N/A</v>
      </c>
      <c r="U583" s="323">
        <f>J3</f>
        <v>0</v>
      </c>
      <c r="V583" s="323">
        <f t="shared" ref="V583:V586" si="571">IF(U583="Digital",1,0)</f>
        <v>0</v>
      </c>
      <c r="W583" s="257"/>
      <c r="X583" s="257"/>
    </row>
    <row r="584" spans="2:24" ht="15" customHeight="1">
      <c r="B584" s="330"/>
      <c r="C584" s="330"/>
      <c r="D584" s="330"/>
      <c r="E584" s="330"/>
      <c r="F584" s="330" t="s">
        <v>800</v>
      </c>
      <c r="G584" s="330">
        <v>0.25</v>
      </c>
      <c r="H584" s="330" t="s">
        <v>777</v>
      </c>
      <c r="I584" s="331">
        <v>55800</v>
      </c>
      <c r="J584" s="770"/>
      <c r="L584" s="323" t="e">
        <f>L583</f>
        <v>#N/A</v>
      </c>
      <c r="M584" s="323" t="e">
        <f ca="1">MAX(D151:D210,ABS(MIN(D151:D210)))*OFFSET(Z6,MATCH(D150,Z7:Z31,0),MATCH("MPa",AA6:AH6,0))</f>
        <v>#N/A</v>
      </c>
      <c r="N584" s="323" t="e">
        <f t="shared" ca="1" si="565"/>
        <v>#N/A</v>
      </c>
      <c r="O584" s="323" t="e">
        <f t="shared" ca="1" si="566"/>
        <v>#N/A</v>
      </c>
      <c r="P584" s="323" t="e">
        <f t="shared" ca="1" si="567"/>
        <v>#N/A</v>
      </c>
      <c r="Q584" s="323" t="e">
        <f ca="1">E145*OFFSET(F150,MATCH(F8,Z7:Z31,0),MATCH("MPa",AA6:AH6,0))/M584*100</f>
        <v>#N/A</v>
      </c>
      <c r="R584" s="323" t="e">
        <f t="shared" ca="1" si="568"/>
        <v>#N/A</v>
      </c>
      <c r="S584" s="323" t="e">
        <f t="shared" ca="1" si="569"/>
        <v>#N/A</v>
      </c>
      <c r="T584" s="323" t="e">
        <f t="shared" ca="1" si="570"/>
        <v>#N/A</v>
      </c>
      <c r="U584" s="323">
        <f>J145</f>
        <v>0</v>
      </c>
      <c r="V584" s="323">
        <f t="shared" si="571"/>
        <v>0</v>
      </c>
      <c r="W584" s="257"/>
      <c r="X584" s="257"/>
    </row>
    <row r="585" spans="2:24" ht="15" customHeight="1">
      <c r="B585" s="330"/>
      <c r="C585" s="330"/>
      <c r="D585" s="330"/>
      <c r="E585" s="330"/>
      <c r="F585" s="330" t="s">
        <v>801</v>
      </c>
      <c r="G585" s="330">
        <v>0.25</v>
      </c>
      <c r="H585" s="330" t="s">
        <v>784</v>
      </c>
      <c r="I585" s="331">
        <v>83800</v>
      </c>
      <c r="J585" s="770"/>
      <c r="L585" s="323" t="e">
        <f>L584</f>
        <v>#N/A</v>
      </c>
      <c r="M585" s="323" t="e">
        <f ca="1">MAX(D293:D352,ABS(MIN(D293:D352)))*OFFSET(Z6,MATCH(D292,Z7:Z31,0),MATCH("MPa",AA6:AH6,0))</f>
        <v>#N/A</v>
      </c>
      <c r="N585" s="323" t="e">
        <f t="shared" ca="1" si="565"/>
        <v>#N/A</v>
      </c>
      <c r="O585" s="323" t="e">
        <f t="shared" ca="1" si="566"/>
        <v>#N/A</v>
      </c>
      <c r="P585" s="323" t="e">
        <f t="shared" ca="1" si="567"/>
        <v>#N/A</v>
      </c>
      <c r="Q585" s="323" t="e">
        <f ca="1">E287*OFFSET(F292,MATCH(F8,Z7:Z31,0),MATCH("MPa",AA6:AH6,0))/M585*100</f>
        <v>#N/A</v>
      </c>
      <c r="R585" s="323" t="e">
        <f t="shared" ca="1" si="568"/>
        <v>#N/A</v>
      </c>
      <c r="S585" s="323" t="e">
        <f t="shared" ca="1" si="569"/>
        <v>#N/A</v>
      </c>
      <c r="T585" s="323" t="e">
        <f t="shared" ca="1" si="570"/>
        <v>#N/A</v>
      </c>
      <c r="U585" s="323">
        <f>J287</f>
        <v>0</v>
      </c>
      <c r="V585" s="323">
        <f t="shared" si="571"/>
        <v>0</v>
      </c>
      <c r="W585" s="257"/>
      <c r="X585" s="257"/>
    </row>
    <row r="586" spans="2:24" ht="15" customHeight="1">
      <c r="B586" s="330"/>
      <c r="C586" s="330"/>
      <c r="D586" s="330"/>
      <c r="E586" s="330"/>
      <c r="F586" s="330" t="s">
        <v>809</v>
      </c>
      <c r="G586" s="330">
        <v>0.25</v>
      </c>
      <c r="H586" s="330" t="s">
        <v>777</v>
      </c>
      <c r="I586" s="331">
        <v>83800</v>
      </c>
      <c r="J586" s="770"/>
      <c r="L586" s="323" t="e">
        <f>L585</f>
        <v>#N/A</v>
      </c>
      <c r="M586" s="323" t="e">
        <f ca="1">MAX(D435:D494,ABS(MIN(D435:D494)))*OFFSET(Z6,MATCH(D434,Z7:Z31,0),MATCH("MPa",AA6:AH6,0))</f>
        <v>#N/A</v>
      </c>
      <c r="N586" s="323" t="e">
        <f t="shared" ca="1" si="565"/>
        <v>#N/A</v>
      </c>
      <c r="O586" s="323" t="e">
        <f t="shared" ca="1" si="566"/>
        <v>#N/A</v>
      </c>
      <c r="P586" s="323" t="e">
        <f t="shared" ca="1" si="567"/>
        <v>#N/A</v>
      </c>
      <c r="Q586" s="323" t="e">
        <f ca="1">E429*OFFSET(F434,MATCH(F8,Z7:Z31,0),MATCH("MPa",AA6:AH6,0))/M586*100</f>
        <v>#N/A</v>
      </c>
      <c r="R586" s="323" t="e">
        <f t="shared" ca="1" si="568"/>
        <v>#N/A</v>
      </c>
      <c r="S586" s="323" t="e">
        <f t="shared" ca="1" si="569"/>
        <v>#N/A</v>
      </c>
      <c r="T586" s="323" t="e">
        <f t="shared" ca="1" si="570"/>
        <v>#N/A</v>
      </c>
      <c r="U586" s="323">
        <f>J429</f>
        <v>0</v>
      </c>
      <c r="V586" s="323">
        <f t="shared" si="571"/>
        <v>0</v>
      </c>
      <c r="W586" s="257"/>
      <c r="X586" s="257"/>
    </row>
    <row r="587" spans="2:24" ht="15" customHeight="1">
      <c r="B587" s="321" t="s">
        <v>785</v>
      </c>
      <c r="C587" s="321"/>
      <c r="D587" s="321"/>
      <c r="E587" s="321"/>
      <c r="F587" s="321"/>
      <c r="G587" s="321"/>
      <c r="H587" s="321" t="s">
        <v>784</v>
      </c>
      <c r="I587" s="329">
        <v>46300</v>
      </c>
      <c r="J587" s="770"/>
      <c r="K587" s="242"/>
      <c r="L587" s="242"/>
      <c r="M587" s="242"/>
      <c r="N587" s="242"/>
      <c r="O587" s="242"/>
      <c r="P587" s="242"/>
      <c r="U587" s="257"/>
      <c r="V587" s="257"/>
      <c r="W587" s="257"/>
      <c r="X587" s="257"/>
    </row>
    <row r="588" spans="2:24" ht="15" customHeight="1">
      <c r="B588" s="321"/>
      <c r="C588" s="321"/>
      <c r="D588" s="321"/>
      <c r="E588" s="321"/>
      <c r="F588" s="321"/>
      <c r="G588" s="321"/>
      <c r="H588" s="321" t="s">
        <v>777</v>
      </c>
      <c r="I588" s="329">
        <v>75700</v>
      </c>
      <c r="J588" s="770"/>
      <c r="L588" s="327" t="s">
        <v>792</v>
      </c>
      <c r="U588" s="257"/>
      <c r="V588" s="257"/>
      <c r="W588" s="257"/>
      <c r="X588" s="257"/>
    </row>
    <row r="589" spans="2:24" ht="15" customHeight="1">
      <c r="B589" s="330" t="s">
        <v>794</v>
      </c>
      <c r="C589" s="330"/>
      <c r="D589" s="330" t="s">
        <v>803</v>
      </c>
      <c r="E589" s="330">
        <v>100</v>
      </c>
      <c r="F589" s="330"/>
      <c r="G589" s="330"/>
      <c r="H589" s="330" t="s">
        <v>776</v>
      </c>
      <c r="I589" s="331">
        <v>39500</v>
      </c>
      <c r="J589" s="770"/>
      <c r="L589" s="337" t="s">
        <v>820</v>
      </c>
      <c r="M589" s="242"/>
      <c r="N589" s="242"/>
      <c r="O589" s="242"/>
      <c r="P589" s="242"/>
      <c r="U589" s="257"/>
      <c r="V589" s="257"/>
      <c r="W589" s="257"/>
    </row>
    <row r="590" spans="2:24" ht="15" customHeight="1">
      <c r="B590" s="330"/>
      <c r="C590" s="330"/>
      <c r="D590" s="330" t="s">
        <v>803</v>
      </c>
      <c r="E590" s="330">
        <v>100</v>
      </c>
      <c r="F590" s="330"/>
      <c r="G590" s="330"/>
      <c r="H590" s="330" t="s">
        <v>777</v>
      </c>
      <c r="I590" s="331">
        <v>75700</v>
      </c>
      <c r="J590" s="770"/>
      <c r="L590" s="328" t="s">
        <v>793</v>
      </c>
      <c r="M590" s="242"/>
      <c r="N590" s="242"/>
      <c r="O590" s="242"/>
      <c r="P590" s="242"/>
      <c r="U590" s="257"/>
      <c r="V590" s="257"/>
      <c r="W590" s="257"/>
      <c r="X590" s="257"/>
    </row>
    <row r="591" spans="2:24" ht="15" customHeight="1">
      <c r="B591" s="330"/>
      <c r="C591" s="330"/>
      <c r="D591" s="330" t="s">
        <v>804</v>
      </c>
      <c r="E591" s="330">
        <v>100</v>
      </c>
      <c r="F591" s="330"/>
      <c r="G591" s="330"/>
      <c r="H591" s="330" t="s">
        <v>784</v>
      </c>
      <c r="I591" s="331">
        <v>117900</v>
      </c>
      <c r="J591" s="770"/>
      <c r="L591" s="328" t="s">
        <v>736</v>
      </c>
      <c r="M591" s="242"/>
      <c r="N591" s="242"/>
      <c r="O591" s="242"/>
      <c r="P591" s="242"/>
      <c r="U591" s="257"/>
      <c r="V591" s="257"/>
      <c r="W591" s="257"/>
      <c r="X591" s="257"/>
    </row>
    <row r="592" spans="2:24" ht="15" customHeight="1">
      <c r="B592" s="330"/>
      <c r="C592" s="330"/>
      <c r="D592" s="330" t="s">
        <v>804</v>
      </c>
      <c r="E592" s="330">
        <v>100</v>
      </c>
      <c r="F592" s="330"/>
      <c r="G592" s="330"/>
      <c r="H592" s="330" t="s">
        <v>777</v>
      </c>
      <c r="I592" s="331">
        <v>236400</v>
      </c>
      <c r="J592" s="770"/>
      <c r="L592" s="328" t="s">
        <v>737</v>
      </c>
      <c r="M592" s="242"/>
      <c r="N592" s="242"/>
      <c r="O592" s="242"/>
      <c r="P592" s="242"/>
      <c r="Q592" s="242"/>
      <c r="U592" s="257"/>
      <c r="V592" s="257"/>
      <c r="W592" s="257"/>
      <c r="X592" s="257"/>
    </row>
    <row r="593" spans="2:24" ht="15" customHeight="1">
      <c r="B593" s="321" t="s">
        <v>795</v>
      </c>
      <c r="C593" s="321" t="s">
        <v>779</v>
      </c>
      <c r="D593" s="321"/>
      <c r="E593" s="321"/>
      <c r="F593" s="321"/>
      <c r="G593" s="321"/>
      <c r="H593" s="321" t="s">
        <v>784</v>
      </c>
      <c r="I593" s="329">
        <v>44900</v>
      </c>
      <c r="J593" s="770"/>
      <c r="K593" s="242"/>
      <c r="L593" s="242"/>
      <c r="M593" s="242"/>
      <c r="N593" s="242"/>
      <c r="O593" s="242"/>
      <c r="X593" s="257"/>
    </row>
    <row r="594" spans="2:24" ht="15" customHeight="1">
      <c r="B594" s="321"/>
      <c r="C594" s="321"/>
      <c r="D594" s="321"/>
      <c r="E594" s="321"/>
      <c r="F594" s="321"/>
      <c r="G594" s="321"/>
      <c r="H594" s="321" t="s">
        <v>777</v>
      </c>
      <c r="I594" s="329">
        <v>44900</v>
      </c>
      <c r="J594" s="770"/>
      <c r="K594" s="242"/>
      <c r="L594" s="242"/>
      <c r="M594" s="242"/>
      <c r="N594" s="242"/>
      <c r="O594" s="242"/>
      <c r="X594" s="257"/>
    </row>
    <row r="595" spans="2:24" ht="15" customHeight="1">
      <c r="B595" s="330" t="s">
        <v>796</v>
      </c>
      <c r="C595" s="330"/>
      <c r="D595" s="330"/>
      <c r="E595" s="330"/>
      <c r="F595" s="330"/>
      <c r="G595" s="330"/>
      <c r="H595" s="330" t="s">
        <v>776</v>
      </c>
      <c r="I595" s="331">
        <v>45700</v>
      </c>
      <c r="J595" s="770"/>
      <c r="K595" s="242"/>
      <c r="L595" s="242"/>
      <c r="M595" s="242"/>
      <c r="N595" s="242"/>
      <c r="O595" s="242"/>
      <c r="X595" s="257"/>
    </row>
    <row r="596" spans="2:24" ht="15" customHeight="1">
      <c r="B596" s="330"/>
      <c r="C596" s="330"/>
      <c r="D596" s="330"/>
      <c r="E596" s="330"/>
      <c r="F596" s="330"/>
      <c r="G596" s="330"/>
      <c r="H596" s="330" t="s">
        <v>777</v>
      </c>
      <c r="I596" s="331">
        <v>75700</v>
      </c>
      <c r="J596" s="771"/>
      <c r="K596" s="242"/>
      <c r="L596" s="242"/>
      <c r="M596" s="242"/>
      <c r="N596" s="242"/>
      <c r="O596" s="242"/>
      <c r="X596" s="257"/>
    </row>
  </sheetData>
  <mergeCells count="165">
    <mergeCell ref="B533:B535"/>
    <mergeCell ref="C533:C534"/>
    <mergeCell ref="D533:F533"/>
    <mergeCell ref="H533:J533"/>
    <mergeCell ref="O432:O434"/>
    <mergeCell ref="P432:P434"/>
    <mergeCell ref="Q432:T432"/>
    <mergeCell ref="B497:B500"/>
    <mergeCell ref="C497:C499"/>
    <mergeCell ref="D497:D499"/>
    <mergeCell ref="E497:E499"/>
    <mergeCell ref="F497:F499"/>
    <mergeCell ref="G497:J497"/>
    <mergeCell ref="K497:K499"/>
    <mergeCell ref="L497:P497"/>
    <mergeCell ref="Q497:Q499"/>
    <mergeCell ref="L498:L499"/>
    <mergeCell ref="M498:M499"/>
    <mergeCell ref="N498:N499"/>
    <mergeCell ref="O498:O499"/>
    <mergeCell ref="B432:B434"/>
    <mergeCell ref="C432:C434"/>
    <mergeCell ref="D432:D433"/>
    <mergeCell ref="E432:E433"/>
    <mergeCell ref="F432:H432"/>
    <mergeCell ref="I432:I434"/>
    <mergeCell ref="J432:L432"/>
    <mergeCell ref="N432:N434"/>
    <mergeCell ref="F290:H290"/>
    <mergeCell ref="I290:I292"/>
    <mergeCell ref="J290:L290"/>
    <mergeCell ref="N290:N292"/>
    <mergeCell ref="K391:K392"/>
    <mergeCell ref="N391:R391"/>
    <mergeCell ref="Q355:Q357"/>
    <mergeCell ref="B355:B358"/>
    <mergeCell ref="C355:C357"/>
    <mergeCell ref="D355:D357"/>
    <mergeCell ref="E355:E357"/>
    <mergeCell ref="F355:F357"/>
    <mergeCell ref="G355:J355"/>
    <mergeCell ref="K355:K357"/>
    <mergeCell ref="L355:P355"/>
    <mergeCell ref="E6:E7"/>
    <mergeCell ref="F6:H6"/>
    <mergeCell ref="B148:B150"/>
    <mergeCell ref="C148:C150"/>
    <mergeCell ref="D148:D149"/>
    <mergeCell ref="E148:E149"/>
    <mergeCell ref="F148:H148"/>
    <mergeCell ref="H107:J107"/>
    <mergeCell ref="I148:I150"/>
    <mergeCell ref="B107:B109"/>
    <mergeCell ref="C107:C108"/>
    <mergeCell ref="D107:F107"/>
    <mergeCell ref="B6:B8"/>
    <mergeCell ref="C6:C8"/>
    <mergeCell ref="D6:D7"/>
    <mergeCell ref="I6:I8"/>
    <mergeCell ref="S72:S73"/>
    <mergeCell ref="Q71:Q73"/>
    <mergeCell ref="R72:R73"/>
    <mergeCell ref="N72:N73"/>
    <mergeCell ref="B71:B74"/>
    <mergeCell ref="C71:C73"/>
    <mergeCell ref="D71:D73"/>
    <mergeCell ref="E71:E73"/>
    <mergeCell ref="F71:F73"/>
    <mergeCell ref="L71:P71"/>
    <mergeCell ref="T122:U122"/>
    <mergeCell ref="O148:O150"/>
    <mergeCell ref="P148:P150"/>
    <mergeCell ref="Q148:T148"/>
    <mergeCell ref="K107:K108"/>
    <mergeCell ref="N107:R107"/>
    <mergeCell ref="U6:X6"/>
    <mergeCell ref="O6:O8"/>
    <mergeCell ref="T72:T73"/>
    <mergeCell ref="V72:V73"/>
    <mergeCell ref="O72:O73"/>
    <mergeCell ref="W71:W74"/>
    <mergeCell ref="L72:L73"/>
    <mergeCell ref="M72:M73"/>
    <mergeCell ref="P72:P73"/>
    <mergeCell ref="R71:V71"/>
    <mergeCell ref="P6:P8"/>
    <mergeCell ref="Q6:T6"/>
    <mergeCell ref="N6:N8"/>
    <mergeCell ref="J6:L6"/>
    <mergeCell ref="G71:J71"/>
    <mergeCell ref="K71:K73"/>
    <mergeCell ref="J148:L148"/>
    <mergeCell ref="N148:N150"/>
    <mergeCell ref="H249:J249"/>
    <mergeCell ref="L213:P213"/>
    <mergeCell ref="Q213:Q215"/>
    <mergeCell ref="L214:L215"/>
    <mergeCell ref="M214:M215"/>
    <mergeCell ref="N214:N215"/>
    <mergeCell ref="O214:O215"/>
    <mergeCell ref="U214:U215"/>
    <mergeCell ref="R213:V213"/>
    <mergeCell ref="K249:K250"/>
    <mergeCell ref="N249:R249"/>
    <mergeCell ref="B213:B216"/>
    <mergeCell ref="B391:B393"/>
    <mergeCell ref="C391:C392"/>
    <mergeCell ref="D391:F391"/>
    <mergeCell ref="H391:J391"/>
    <mergeCell ref="B249:B251"/>
    <mergeCell ref="P214:P215"/>
    <mergeCell ref="L356:L357"/>
    <mergeCell ref="M356:M357"/>
    <mergeCell ref="N356:N357"/>
    <mergeCell ref="O356:O357"/>
    <mergeCell ref="P356:P357"/>
    <mergeCell ref="B290:B292"/>
    <mergeCell ref="C290:C292"/>
    <mergeCell ref="D290:D291"/>
    <mergeCell ref="E290:E291"/>
    <mergeCell ref="C213:C215"/>
    <mergeCell ref="D213:D215"/>
    <mergeCell ref="E213:E215"/>
    <mergeCell ref="F213:F215"/>
    <mergeCell ref="G213:J213"/>
    <mergeCell ref="K213:K215"/>
    <mergeCell ref="C249:C250"/>
    <mergeCell ref="D249:F249"/>
    <mergeCell ref="J577:J596"/>
    <mergeCell ref="W355:W358"/>
    <mergeCell ref="W497:W500"/>
    <mergeCell ref="U72:U73"/>
    <mergeCell ref="R498:R499"/>
    <mergeCell ref="S498:S499"/>
    <mergeCell ref="T498:T499"/>
    <mergeCell ref="V498:V499"/>
    <mergeCell ref="T264:U264"/>
    <mergeCell ref="O290:O292"/>
    <mergeCell ref="P290:P292"/>
    <mergeCell ref="Q290:T290"/>
    <mergeCell ref="U290:X290"/>
    <mergeCell ref="R356:R357"/>
    <mergeCell ref="S356:S357"/>
    <mergeCell ref="T356:T357"/>
    <mergeCell ref="T406:U406"/>
    <mergeCell ref="R214:R215"/>
    <mergeCell ref="U148:X148"/>
    <mergeCell ref="U432:X432"/>
    <mergeCell ref="W213:W216"/>
    <mergeCell ref="S214:S215"/>
    <mergeCell ref="T214:T215"/>
    <mergeCell ref="V214:V215"/>
    <mergeCell ref="K533:K534"/>
    <mergeCell ref="U356:U357"/>
    <mergeCell ref="R355:V355"/>
    <mergeCell ref="U498:U499"/>
    <mergeCell ref="R497:V497"/>
    <mergeCell ref="M582:P582"/>
    <mergeCell ref="U582:V582"/>
    <mergeCell ref="Q582:T582"/>
    <mergeCell ref="V356:V357"/>
    <mergeCell ref="P498:P499"/>
    <mergeCell ref="S577:S580"/>
    <mergeCell ref="T548:U548"/>
    <mergeCell ref="N533:R533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65"/>
  <sheetViews>
    <sheetView showGridLines="0" topLeftCell="D6" zoomScale="85" zoomScaleNormal="85" workbookViewId="0"/>
  </sheetViews>
  <sheetFormatPr defaultColWidth="10" defaultRowHeight="15" customHeight="1"/>
  <cols>
    <col min="1" max="1" width="3.88671875" style="242" customWidth="1"/>
    <col min="2" max="2" width="10" style="259"/>
    <col min="3" max="3" width="10.44140625" style="259" bestFit="1" customWidth="1"/>
    <col min="4" max="4" width="10" style="259"/>
    <col min="5" max="20" width="10" style="257"/>
    <col min="21" max="16384" width="10" style="242"/>
  </cols>
  <sheetData>
    <row r="1" spans="1:34" ht="15" customHeight="1">
      <c r="A1" s="239" t="s">
        <v>153</v>
      </c>
      <c r="B1" s="240"/>
      <c r="C1" s="240"/>
      <c r="D1" s="240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</row>
    <row r="2" spans="1:34" ht="15" customHeight="1" thickBot="1">
      <c r="B2" s="372" t="s">
        <v>370</v>
      </c>
      <c r="C2" s="378" t="s">
        <v>371</v>
      </c>
      <c r="D2" s="383" t="s">
        <v>96</v>
      </c>
      <c r="E2" s="378" t="s">
        <v>54</v>
      </c>
      <c r="F2" s="381" t="s">
        <v>942</v>
      </c>
      <c r="G2" s="344">
        <f>E8</f>
        <v>0</v>
      </c>
      <c r="H2" s="344" t="s">
        <v>984</v>
      </c>
      <c r="I2" s="378" t="s">
        <v>376</v>
      </c>
      <c r="J2" s="378" t="s">
        <v>551</v>
      </c>
      <c r="K2" s="375" t="s">
        <v>520</v>
      </c>
      <c r="L2" s="375" t="s">
        <v>823</v>
      </c>
      <c r="M2" s="384" t="s">
        <v>947</v>
      </c>
      <c r="N2" s="384" t="s">
        <v>948</v>
      </c>
      <c r="O2" s="241"/>
      <c r="P2" s="241"/>
      <c r="Q2" s="241"/>
      <c r="R2" s="241"/>
      <c r="S2" s="242"/>
      <c r="T2" s="242"/>
    </row>
    <row r="3" spans="1:34" ht="15" customHeight="1" thickBot="1">
      <c r="B3" s="243">
        <f>COUNTIF(B9:B68,TRUE)/2</f>
        <v>0</v>
      </c>
      <c r="C3" s="248" t="e">
        <f ca="1">OFFSET(Z6,MATCH(F8,Z7:Z31,0),MATCH(E8,AA6:AH6,0))</f>
        <v>#N/A</v>
      </c>
      <c r="D3" s="248">
        <f>Pressure_1_R1!K4</f>
        <v>0</v>
      </c>
      <c r="E3" s="248">
        <f>Pressure_1_R1!L4</f>
        <v>0</v>
      </c>
      <c r="F3" s="248">
        <f>Pressure_1_R1!M$4</f>
        <v>0</v>
      </c>
      <c r="G3" s="345" t="e">
        <f ca="1">E3*C3</f>
        <v>#N/A</v>
      </c>
      <c r="H3" s="345" t="str">
        <f ca="1">OFFSET(V108,COUNTIF(T109:T119,"&lt;="&amp;G3),0)</f>
        <v>자리수</v>
      </c>
      <c r="I3" s="248" t="e">
        <f ca="1">OFFSET(U108,MATCH(H3,V109:V119,0),0)</f>
        <v>#N/A</v>
      </c>
      <c r="J3" s="248">
        <f>Pressure_1_R1!J$4</f>
        <v>0</v>
      </c>
      <c r="K3" s="279" t="str">
        <f>IF(SUM(W75:W104,W217:W246,W359:W388,W501:W530)=0,"","초과")</f>
        <v/>
      </c>
      <c r="L3" s="279" t="str">
        <f>IF(LEN(K109&amp;K251&amp;K393&amp;K535)=0,"PASS","FAIL")</f>
        <v>PASS</v>
      </c>
      <c r="M3" s="319" t="b">
        <f>기본정보!A46=0</f>
        <v>1</v>
      </c>
      <c r="N3" s="319">
        <f>IF(M3=TRUE,1,기본정보!A47)</f>
        <v>1</v>
      </c>
      <c r="O3" s="241"/>
      <c r="P3" s="241"/>
      <c r="Q3" s="241"/>
      <c r="R3" s="241"/>
      <c r="S3" s="242"/>
      <c r="T3" s="242"/>
    </row>
    <row r="4" spans="1:34" ht="15" customHeight="1">
      <c r="B4" s="240"/>
      <c r="C4" s="241"/>
      <c r="D4" s="241"/>
      <c r="E4" s="241"/>
      <c r="F4" s="241"/>
      <c r="G4" s="241"/>
      <c r="I4" s="241"/>
      <c r="J4" s="241"/>
      <c r="K4" s="241"/>
      <c r="L4" s="241"/>
      <c r="M4" s="241"/>
      <c r="N4" s="241"/>
      <c r="O4" s="241"/>
      <c r="P4" s="241"/>
      <c r="Q4" s="241"/>
      <c r="R4" s="242"/>
      <c r="S4" s="242"/>
      <c r="T4" s="242"/>
    </row>
    <row r="5" spans="1:34" s="247" customFormat="1" ht="15" customHeight="1">
      <c r="B5" s="246" t="s">
        <v>179</v>
      </c>
      <c r="C5" s="244"/>
      <c r="D5" s="244"/>
      <c r="E5" s="245"/>
      <c r="F5" s="244"/>
      <c r="G5" s="240"/>
      <c r="H5" s="244"/>
      <c r="I5" s="244"/>
      <c r="J5" s="244"/>
      <c r="K5" s="244"/>
      <c r="L5" s="244"/>
      <c r="M5" s="244"/>
      <c r="N5" s="246" t="s">
        <v>203</v>
      </c>
    </row>
    <row r="6" spans="1:34" s="241" customFormat="1" ht="15" customHeight="1">
      <c r="B6" s="773" t="s">
        <v>377</v>
      </c>
      <c r="C6" s="773" t="s">
        <v>180</v>
      </c>
      <c r="D6" s="782" t="s">
        <v>178</v>
      </c>
      <c r="E6" s="784" t="s">
        <v>55</v>
      </c>
      <c r="F6" s="773" t="s">
        <v>739</v>
      </c>
      <c r="G6" s="773"/>
      <c r="H6" s="773"/>
      <c r="I6" s="773" t="s">
        <v>209</v>
      </c>
      <c r="J6" s="774" t="s">
        <v>741</v>
      </c>
      <c r="K6" s="775"/>
      <c r="L6" s="776"/>
      <c r="M6" s="244"/>
      <c r="N6" s="773" t="s">
        <v>377</v>
      </c>
      <c r="O6" s="773" t="s">
        <v>524</v>
      </c>
      <c r="P6" s="773" t="s">
        <v>180</v>
      </c>
      <c r="Q6" s="774" t="s">
        <v>743</v>
      </c>
      <c r="R6" s="775"/>
      <c r="S6" s="775"/>
      <c r="T6" s="776"/>
      <c r="U6" s="774" t="s">
        <v>745</v>
      </c>
      <c r="V6" s="775"/>
      <c r="W6" s="775"/>
      <c r="X6" s="776"/>
      <c r="Z6" s="344" t="s">
        <v>93</v>
      </c>
      <c r="AA6" s="343" t="s">
        <v>848</v>
      </c>
      <c r="AB6" s="343" t="s">
        <v>557</v>
      </c>
      <c r="AC6" s="343" t="s">
        <v>841</v>
      </c>
      <c r="AD6" s="343" t="s">
        <v>842</v>
      </c>
      <c r="AE6" s="343" t="s">
        <v>843</v>
      </c>
      <c r="AF6" s="343" t="s">
        <v>818</v>
      </c>
      <c r="AG6" s="343" t="s">
        <v>850</v>
      </c>
      <c r="AH6" s="343" t="s">
        <v>846</v>
      </c>
    </row>
    <row r="7" spans="1:34" s="241" customFormat="1" ht="15" customHeight="1">
      <c r="B7" s="773"/>
      <c r="C7" s="773"/>
      <c r="D7" s="783"/>
      <c r="E7" s="784"/>
      <c r="F7" s="377" t="s">
        <v>218</v>
      </c>
      <c r="G7" s="377" t="s">
        <v>70</v>
      </c>
      <c r="H7" s="377" t="s">
        <v>0</v>
      </c>
      <c r="I7" s="773"/>
      <c r="J7" s="379" t="s">
        <v>552</v>
      </c>
      <c r="K7" s="379" t="s">
        <v>553</v>
      </c>
      <c r="L7" s="379" t="s">
        <v>124</v>
      </c>
      <c r="M7" s="244"/>
      <c r="N7" s="773"/>
      <c r="O7" s="773"/>
      <c r="P7" s="773"/>
      <c r="Q7" s="379" t="s">
        <v>552</v>
      </c>
      <c r="R7" s="379" t="s">
        <v>553</v>
      </c>
      <c r="S7" s="379" t="s">
        <v>554</v>
      </c>
      <c r="T7" s="379" t="s">
        <v>555</v>
      </c>
      <c r="U7" s="379" t="s">
        <v>552</v>
      </c>
      <c r="V7" s="379" t="s">
        <v>553</v>
      </c>
      <c r="W7" s="379" t="s">
        <v>554</v>
      </c>
      <c r="X7" s="379" t="s">
        <v>556</v>
      </c>
      <c r="Z7" s="343" t="s">
        <v>182</v>
      </c>
      <c r="AA7" s="345">
        <f t="shared" ref="AA7:AA21" si="0">AC7*1000</f>
        <v>1</v>
      </c>
      <c r="AB7" s="345">
        <f>AC7*10</f>
        <v>0.01</v>
      </c>
      <c r="AC7" s="345">
        <f t="shared" ref="AC7:AC21" si="1">AD7*1000</f>
        <v>1E-3</v>
      </c>
      <c r="AD7" s="345">
        <v>9.9999999999999995E-7</v>
      </c>
      <c r="AE7" s="345">
        <f t="shared" ref="AE7:AE21" si="2">AG7*1000</f>
        <v>1</v>
      </c>
      <c r="AF7" s="345">
        <f>AG7*10</f>
        <v>0.01</v>
      </c>
      <c r="AG7" s="345">
        <f t="shared" ref="AG7:AG21" si="3">AH7*1000</f>
        <v>1E-3</v>
      </c>
      <c r="AH7" s="345">
        <v>9.9999999999999995E-7</v>
      </c>
    </row>
    <row r="8" spans="1:34" s="241" customFormat="1" ht="15" customHeight="1">
      <c r="B8" s="773"/>
      <c r="C8" s="773"/>
      <c r="D8" s="379">
        <f>E8</f>
        <v>0</v>
      </c>
      <c r="E8" s="379">
        <f>표준압력!I22</f>
        <v>0</v>
      </c>
      <c r="F8" s="379">
        <f>F3</f>
        <v>0</v>
      </c>
      <c r="G8" s="379">
        <f>F8</f>
        <v>0</v>
      </c>
      <c r="H8" s="379">
        <f>G8</f>
        <v>0</v>
      </c>
      <c r="I8" s="773"/>
      <c r="J8" s="377">
        <f>$E8</f>
        <v>0</v>
      </c>
      <c r="K8" s="377">
        <f>$E8</f>
        <v>0</v>
      </c>
      <c r="L8" s="377">
        <f>$E8</f>
        <v>0</v>
      </c>
      <c r="M8" s="244"/>
      <c r="N8" s="773"/>
      <c r="O8" s="773"/>
      <c r="P8" s="773"/>
      <c r="Q8" s="377">
        <f>J8</f>
        <v>0</v>
      </c>
      <c r="R8" s="377">
        <f>K8</f>
        <v>0</v>
      </c>
      <c r="S8" s="377">
        <f>L8</f>
        <v>0</v>
      </c>
      <c r="T8" s="377">
        <f>S8</f>
        <v>0</v>
      </c>
      <c r="U8" s="377">
        <f>Q8</f>
        <v>0</v>
      </c>
      <c r="V8" s="377">
        <f>R8</f>
        <v>0</v>
      </c>
      <c r="W8" s="377">
        <f>S8</f>
        <v>0</v>
      </c>
      <c r="X8" s="377">
        <f>T8</f>
        <v>0</v>
      </c>
      <c r="Z8" s="343" t="s">
        <v>849</v>
      </c>
      <c r="AA8" s="345">
        <f t="shared" si="0"/>
        <v>100</v>
      </c>
      <c r="AB8" s="345">
        <f t="shared" ref="AB8:AB30" si="4">AC8*10</f>
        <v>1</v>
      </c>
      <c r="AC8" s="345">
        <f t="shared" si="1"/>
        <v>0.1</v>
      </c>
      <c r="AD8" s="345">
        <v>1E-4</v>
      </c>
      <c r="AE8" s="345">
        <f t="shared" si="2"/>
        <v>100</v>
      </c>
      <c r="AF8" s="345">
        <f t="shared" ref="AF8:AF30" si="5">AG8*10</f>
        <v>1</v>
      </c>
      <c r="AG8" s="345">
        <f t="shared" si="3"/>
        <v>0.1</v>
      </c>
      <c r="AH8" s="345">
        <v>1E-4</v>
      </c>
    </row>
    <row r="9" spans="1:34" s="241" customFormat="1" ht="15" customHeight="1">
      <c r="B9" s="249" t="b">
        <f>IF(Pressure_1_R1!U4="",FALSE,TRUE)</f>
        <v>0</v>
      </c>
      <c r="C9" s="250">
        <v>1</v>
      </c>
      <c r="D9" s="251" t="str">
        <f>IF($B9=FALSE,"",표준압력!G22)</f>
        <v/>
      </c>
      <c r="E9" s="251" t="str">
        <f>IF($B9=FALSE,"",표준압력!H22)</f>
        <v/>
      </c>
      <c r="F9" s="251" t="str">
        <f>IF($B9=FALSE,"",Pressure_1_R1!U4)</f>
        <v/>
      </c>
      <c r="G9" s="252" t="str">
        <f>IF($B9=FALSE,"",Pressure_1_R1!V4)</f>
        <v/>
      </c>
      <c r="H9" s="252" t="str">
        <f>IF($B9=FALSE,"",Pressure_1_R1!W4)</f>
        <v/>
      </c>
      <c r="I9" s="258" t="b">
        <f>TYPE(G9)=1</f>
        <v>0</v>
      </c>
      <c r="J9" s="253" t="str">
        <f t="shared" ref="J9:J68" si="6">IF($B9=FALSE,"",F9*$C$3)</f>
        <v/>
      </c>
      <c r="K9" s="254" t="str">
        <f t="shared" ref="K9:L68" si="7">IF($B9=FALSE,"",IF(G9="ⅹ",J9,G9*$C$3))</f>
        <v/>
      </c>
      <c r="L9" s="254" t="str">
        <f t="shared" si="7"/>
        <v/>
      </c>
      <c r="M9" s="244"/>
      <c r="N9" s="255" t="b">
        <f t="shared" ref="N9:N68" si="8">IF($P9&gt;$B$3,FALSE,TRUE)</f>
        <v>0</v>
      </c>
      <c r="O9" s="410" t="s">
        <v>558</v>
      </c>
      <c r="P9" s="414">
        <v>1</v>
      </c>
      <c r="Q9" s="412" t="str">
        <f ca="1">IF($N9=FALSE,"",IF($O9="가압",J9,OFFSET(J$8,$B$3*2-($P9-1),0)))</f>
        <v/>
      </c>
      <c r="R9" s="255" t="str">
        <f t="shared" ref="R9" ca="1" si="9">IF($N9=FALSE,"",IF($O9="가압",K9,OFFSET(K$8,$B$3*2-($P9-1),0)))</f>
        <v/>
      </c>
      <c r="S9" s="255" t="str">
        <f t="shared" ref="S9" ca="1" si="10">IF($N9=FALSE,"",IF($O9="가압",L9,OFFSET(L$8,$B$3*2-($P9-1),0)))</f>
        <v/>
      </c>
      <c r="T9" s="416" t="str">
        <f t="shared" ref="T9" si="11">IF($N9=FALSE,"",AVERAGE(Q9:S9))</f>
        <v/>
      </c>
      <c r="U9" s="412" t="str">
        <f>IF($N9=FALSE,"",Q9-Q$9)</f>
        <v/>
      </c>
      <c r="V9" s="255" t="str">
        <f t="shared" ref="V9:V23" si="12">IF($N9=FALSE,"",R9-R$9)</f>
        <v/>
      </c>
      <c r="W9" s="255" t="str">
        <f t="shared" ref="W9:W23" si="13">IF($N9=FALSE,"",S9-S$9)</f>
        <v/>
      </c>
      <c r="X9" s="417" t="str">
        <f t="shared" ref="X9:X68" si="14">IF($N9=FALSE,"",MAX(U9:W9)-MIN(U9:W9))</f>
        <v/>
      </c>
      <c r="Z9" s="343" t="s">
        <v>841</v>
      </c>
      <c r="AA9" s="345">
        <f t="shared" si="0"/>
        <v>1000</v>
      </c>
      <c r="AB9" s="345">
        <f t="shared" si="4"/>
        <v>10</v>
      </c>
      <c r="AC9" s="345">
        <f t="shared" si="1"/>
        <v>1</v>
      </c>
      <c r="AD9" s="345">
        <v>1E-3</v>
      </c>
      <c r="AE9" s="345">
        <f t="shared" si="2"/>
        <v>1000</v>
      </c>
      <c r="AF9" s="345">
        <f t="shared" si="5"/>
        <v>10</v>
      </c>
      <c r="AG9" s="345">
        <f t="shared" si="3"/>
        <v>1</v>
      </c>
      <c r="AH9" s="345">
        <v>1E-3</v>
      </c>
    </row>
    <row r="10" spans="1:34" s="241" customFormat="1" ht="15" customHeight="1">
      <c r="B10" s="249" t="b">
        <f>IF(Pressure_1_R1!U5="",FALSE,TRUE)</f>
        <v>0</v>
      </c>
      <c r="C10" s="250">
        <v>2</v>
      </c>
      <c r="D10" s="251" t="str">
        <f>IF($B10=FALSE,"",표준압력!G23)</f>
        <v/>
      </c>
      <c r="E10" s="251" t="str">
        <f>IF($B10=FALSE,"",표준압력!H23)</f>
        <v/>
      </c>
      <c r="F10" s="251" t="str">
        <f>IF($B10=FALSE,"",Pressure_1_R1!U5)</f>
        <v/>
      </c>
      <c r="G10" s="252" t="str">
        <f>IF($B10=FALSE,"",Pressure_1_R1!V5)</f>
        <v/>
      </c>
      <c r="H10" s="252" t="str">
        <f>IF($B10=FALSE,"",Pressure_1_R1!W5)</f>
        <v/>
      </c>
      <c r="I10" s="258" t="b">
        <f t="shared" ref="I10:I68" si="15">TYPE(G10)=1</f>
        <v>0</v>
      </c>
      <c r="J10" s="253" t="str">
        <f t="shared" si="6"/>
        <v/>
      </c>
      <c r="K10" s="254" t="str">
        <f t="shared" si="7"/>
        <v/>
      </c>
      <c r="L10" s="254" t="str">
        <f t="shared" si="7"/>
        <v/>
      </c>
      <c r="M10" s="244"/>
      <c r="N10" s="255" t="b">
        <f t="shared" si="8"/>
        <v>0</v>
      </c>
      <c r="O10" s="410" t="s">
        <v>558</v>
      </c>
      <c r="P10" s="414">
        <v>2</v>
      </c>
      <c r="Q10" s="412" t="str">
        <f t="shared" ref="Q10:Q68" ca="1" si="16">IF($N10=FALSE,"",IF($O10="가압",J10,OFFSET(J$8,$B$3*2-($P10-1),0)))</f>
        <v/>
      </c>
      <c r="R10" s="255" t="str">
        <f t="shared" ref="R10:R68" ca="1" si="17">IF($N10=FALSE,"",IF($O10="가압",K10,OFFSET(K$8,$B$3*2-($P10-1),0)))</f>
        <v/>
      </c>
      <c r="S10" s="255" t="str">
        <f t="shared" ref="S10:S68" ca="1" si="18">IF($N10=FALSE,"",IF($O10="가압",L10,OFFSET(L$8,$B$3*2-($P10-1),0)))</f>
        <v/>
      </c>
      <c r="T10" s="416" t="str">
        <f t="shared" ref="T10:T68" si="19">IF($N10=FALSE,"",AVERAGE(Q10:S10))</f>
        <v/>
      </c>
      <c r="U10" s="412" t="str">
        <f t="shared" ref="U10:U23" si="20">IF($N10=FALSE,"",Q10-Q$9)</f>
        <v/>
      </c>
      <c r="V10" s="255" t="str">
        <f t="shared" si="12"/>
        <v/>
      </c>
      <c r="W10" s="255" t="str">
        <f t="shared" si="13"/>
        <v/>
      </c>
      <c r="X10" s="417" t="str">
        <f t="shared" si="14"/>
        <v/>
      </c>
      <c r="Z10" s="343" t="s">
        <v>204</v>
      </c>
      <c r="AA10" s="345">
        <f t="shared" si="0"/>
        <v>1000000</v>
      </c>
      <c r="AB10" s="345">
        <f t="shared" si="4"/>
        <v>10000</v>
      </c>
      <c r="AC10" s="345">
        <f t="shared" si="1"/>
        <v>1000</v>
      </c>
      <c r="AD10" s="345">
        <v>1</v>
      </c>
      <c r="AE10" s="345">
        <f t="shared" si="2"/>
        <v>1000000</v>
      </c>
      <c r="AF10" s="345">
        <f t="shared" si="5"/>
        <v>10000</v>
      </c>
      <c r="AG10" s="345">
        <f t="shared" si="3"/>
        <v>1000</v>
      </c>
      <c r="AH10" s="345">
        <v>1</v>
      </c>
    </row>
    <row r="11" spans="1:34" s="241" customFormat="1" ht="15" customHeight="1">
      <c r="B11" s="249" t="b">
        <f>IF(Pressure_1_R1!U6="",FALSE,TRUE)</f>
        <v>0</v>
      </c>
      <c r="C11" s="250">
        <v>3</v>
      </c>
      <c r="D11" s="251" t="str">
        <f>IF($B11=FALSE,"",표준압력!G24)</f>
        <v/>
      </c>
      <c r="E11" s="251" t="str">
        <f>IF($B11=FALSE,"",표준압력!H24)</f>
        <v/>
      </c>
      <c r="F11" s="251" t="str">
        <f>IF($B11=FALSE,"",Pressure_1_R1!U6)</f>
        <v/>
      </c>
      <c r="G11" s="252" t="str">
        <f>IF($B11=FALSE,"",Pressure_1_R1!V6)</f>
        <v/>
      </c>
      <c r="H11" s="252" t="str">
        <f>IF($B11=FALSE,"",Pressure_1_R1!W6)</f>
        <v/>
      </c>
      <c r="I11" s="258" t="b">
        <f t="shared" si="15"/>
        <v>0</v>
      </c>
      <c r="J11" s="253" t="str">
        <f t="shared" si="6"/>
        <v/>
      </c>
      <c r="K11" s="254" t="str">
        <f t="shared" si="7"/>
        <v/>
      </c>
      <c r="L11" s="254" t="str">
        <f t="shared" si="7"/>
        <v/>
      </c>
      <c r="M11" s="244"/>
      <c r="N11" s="255" t="b">
        <f t="shared" si="8"/>
        <v>0</v>
      </c>
      <c r="O11" s="410" t="s">
        <v>558</v>
      </c>
      <c r="P11" s="414">
        <v>3</v>
      </c>
      <c r="Q11" s="412" t="str">
        <f t="shared" ca="1" si="16"/>
        <v/>
      </c>
      <c r="R11" s="255" t="str">
        <f t="shared" ca="1" si="17"/>
        <v/>
      </c>
      <c r="S11" s="255" t="str">
        <f t="shared" ca="1" si="18"/>
        <v/>
      </c>
      <c r="T11" s="416" t="str">
        <f t="shared" si="19"/>
        <v/>
      </c>
      <c r="U11" s="412" t="str">
        <f t="shared" si="20"/>
        <v/>
      </c>
      <c r="V11" s="255" t="str">
        <f t="shared" si="12"/>
        <v/>
      </c>
      <c r="W11" s="255" t="str">
        <f t="shared" si="13"/>
        <v/>
      </c>
      <c r="X11" s="417" t="str">
        <f t="shared" si="14"/>
        <v/>
      </c>
      <c r="Z11" s="343" t="s">
        <v>851</v>
      </c>
      <c r="AA11" s="345">
        <f t="shared" si="0"/>
        <v>100</v>
      </c>
      <c r="AB11" s="345">
        <f t="shared" si="4"/>
        <v>1</v>
      </c>
      <c r="AC11" s="345">
        <f t="shared" si="1"/>
        <v>0.1</v>
      </c>
      <c r="AD11" s="345">
        <v>1E-4</v>
      </c>
      <c r="AE11" s="345">
        <f t="shared" si="2"/>
        <v>100</v>
      </c>
      <c r="AF11" s="345">
        <f t="shared" si="5"/>
        <v>1</v>
      </c>
      <c r="AG11" s="345">
        <f t="shared" si="3"/>
        <v>0.1</v>
      </c>
      <c r="AH11" s="345">
        <v>1E-4</v>
      </c>
    </row>
    <row r="12" spans="1:34" s="241" customFormat="1" ht="15" customHeight="1">
      <c r="B12" s="249" t="b">
        <f>IF(Pressure_1_R1!U7="",FALSE,TRUE)</f>
        <v>0</v>
      </c>
      <c r="C12" s="250">
        <v>4</v>
      </c>
      <c r="D12" s="251" t="str">
        <f>IF($B12=FALSE,"",표준압력!G25)</f>
        <v/>
      </c>
      <c r="E12" s="251" t="str">
        <f>IF($B12=FALSE,"",표준압력!H25)</f>
        <v/>
      </c>
      <c r="F12" s="251" t="str">
        <f>IF($B12=FALSE,"",Pressure_1_R1!U7)</f>
        <v/>
      </c>
      <c r="G12" s="252" t="str">
        <f>IF($B12=FALSE,"",Pressure_1_R1!V7)</f>
        <v/>
      </c>
      <c r="H12" s="252" t="str">
        <f>IF($B12=FALSE,"",Pressure_1_R1!W7)</f>
        <v/>
      </c>
      <c r="I12" s="258" t="b">
        <f t="shared" si="15"/>
        <v>0</v>
      </c>
      <c r="J12" s="253" t="str">
        <f t="shared" si="6"/>
        <v/>
      </c>
      <c r="K12" s="254" t="str">
        <f t="shared" si="7"/>
        <v/>
      </c>
      <c r="L12" s="254" t="str">
        <f t="shared" si="7"/>
        <v/>
      </c>
      <c r="M12" s="244"/>
      <c r="N12" s="255" t="b">
        <f t="shared" si="8"/>
        <v>0</v>
      </c>
      <c r="O12" s="410" t="s">
        <v>558</v>
      </c>
      <c r="P12" s="414">
        <v>4</v>
      </c>
      <c r="Q12" s="412" t="str">
        <f t="shared" ca="1" si="16"/>
        <v/>
      </c>
      <c r="R12" s="255" t="str">
        <f t="shared" ca="1" si="17"/>
        <v/>
      </c>
      <c r="S12" s="255" t="str">
        <f t="shared" ca="1" si="18"/>
        <v/>
      </c>
      <c r="T12" s="416" t="str">
        <f t="shared" si="19"/>
        <v/>
      </c>
      <c r="U12" s="412" t="str">
        <f t="shared" si="20"/>
        <v/>
      </c>
      <c r="V12" s="255" t="str">
        <f t="shared" si="12"/>
        <v/>
      </c>
      <c r="W12" s="255" t="str">
        <f t="shared" si="13"/>
        <v/>
      </c>
      <c r="X12" s="417" t="str">
        <f t="shared" si="14"/>
        <v/>
      </c>
      <c r="Z12" s="343" t="s">
        <v>852</v>
      </c>
      <c r="AA12" s="345">
        <f t="shared" si="0"/>
        <v>100000</v>
      </c>
      <c r="AB12" s="345">
        <f t="shared" si="4"/>
        <v>1000</v>
      </c>
      <c r="AC12" s="345">
        <f t="shared" si="1"/>
        <v>100</v>
      </c>
      <c r="AD12" s="345">
        <v>0.1</v>
      </c>
      <c r="AE12" s="345">
        <f t="shared" si="2"/>
        <v>100000</v>
      </c>
      <c r="AF12" s="345">
        <f t="shared" si="5"/>
        <v>1000</v>
      </c>
      <c r="AG12" s="345">
        <f t="shared" si="3"/>
        <v>100</v>
      </c>
      <c r="AH12" s="345">
        <v>0.1</v>
      </c>
    </row>
    <row r="13" spans="1:34" s="241" customFormat="1" ht="15" customHeight="1">
      <c r="B13" s="249" t="b">
        <f>IF(Pressure_1_R1!U8="",FALSE,TRUE)</f>
        <v>0</v>
      </c>
      <c r="C13" s="250">
        <v>5</v>
      </c>
      <c r="D13" s="251" t="str">
        <f>IF($B13=FALSE,"",표준압력!G26)</f>
        <v/>
      </c>
      <c r="E13" s="251" t="str">
        <f>IF($B13=FALSE,"",표준압력!H26)</f>
        <v/>
      </c>
      <c r="F13" s="251" t="str">
        <f>IF($B13=FALSE,"",Pressure_1_R1!U8)</f>
        <v/>
      </c>
      <c r="G13" s="252" t="str">
        <f>IF($B13=FALSE,"",Pressure_1_R1!V8)</f>
        <v/>
      </c>
      <c r="H13" s="252" t="str">
        <f>IF($B13=FALSE,"",Pressure_1_R1!W8)</f>
        <v/>
      </c>
      <c r="I13" s="258" t="b">
        <f t="shared" si="15"/>
        <v>0</v>
      </c>
      <c r="J13" s="253" t="str">
        <f t="shared" si="6"/>
        <v/>
      </c>
      <c r="K13" s="254" t="str">
        <f t="shared" si="7"/>
        <v/>
      </c>
      <c r="L13" s="254" t="str">
        <f t="shared" si="7"/>
        <v/>
      </c>
      <c r="M13" s="244"/>
      <c r="N13" s="255" t="b">
        <f t="shared" si="8"/>
        <v>0</v>
      </c>
      <c r="O13" s="410" t="s">
        <v>558</v>
      </c>
      <c r="P13" s="414">
        <v>5</v>
      </c>
      <c r="Q13" s="412" t="str">
        <f t="shared" ca="1" si="16"/>
        <v/>
      </c>
      <c r="R13" s="255" t="str">
        <f t="shared" ca="1" si="17"/>
        <v/>
      </c>
      <c r="S13" s="255" t="str">
        <f t="shared" ca="1" si="18"/>
        <v/>
      </c>
      <c r="T13" s="416" t="str">
        <f t="shared" si="19"/>
        <v/>
      </c>
      <c r="U13" s="412" t="str">
        <f t="shared" si="20"/>
        <v/>
      </c>
      <c r="V13" s="255" t="str">
        <f t="shared" si="12"/>
        <v/>
      </c>
      <c r="W13" s="255" t="str">
        <f t="shared" si="13"/>
        <v/>
      </c>
      <c r="X13" s="417" t="str">
        <f t="shared" si="14"/>
        <v/>
      </c>
      <c r="Z13" s="343" t="s">
        <v>853</v>
      </c>
      <c r="AA13" s="345">
        <f t="shared" si="0"/>
        <v>6894.7569999999996</v>
      </c>
      <c r="AB13" s="345">
        <f t="shared" si="4"/>
        <v>68.947569999999999</v>
      </c>
      <c r="AC13" s="345">
        <f t="shared" si="1"/>
        <v>6.8947569999999994</v>
      </c>
      <c r="AD13" s="345">
        <v>6.8947569999999996E-3</v>
      </c>
      <c r="AE13" s="345">
        <f t="shared" si="2"/>
        <v>6894.7569999999996</v>
      </c>
      <c r="AF13" s="345">
        <f t="shared" si="5"/>
        <v>68.947569999999999</v>
      </c>
      <c r="AG13" s="345">
        <f t="shared" si="3"/>
        <v>6.8947569999999994</v>
      </c>
      <c r="AH13" s="345">
        <v>6.8947569999999996E-3</v>
      </c>
    </row>
    <row r="14" spans="1:34" s="241" customFormat="1" ht="15" customHeight="1">
      <c r="B14" s="249" t="b">
        <f>IF(Pressure_1_R1!U9="",FALSE,TRUE)</f>
        <v>0</v>
      </c>
      <c r="C14" s="250">
        <v>6</v>
      </c>
      <c r="D14" s="251" t="str">
        <f>IF($B14=FALSE,"",표준압력!G27)</f>
        <v/>
      </c>
      <c r="E14" s="251" t="str">
        <f>IF($B14=FALSE,"",표준압력!H27)</f>
        <v/>
      </c>
      <c r="F14" s="251" t="str">
        <f>IF($B14=FALSE,"",Pressure_1_R1!U9)</f>
        <v/>
      </c>
      <c r="G14" s="252" t="str">
        <f>IF($B14=FALSE,"",Pressure_1_R1!V9)</f>
        <v/>
      </c>
      <c r="H14" s="252" t="str">
        <f>IF($B14=FALSE,"",Pressure_1_R1!W9)</f>
        <v/>
      </c>
      <c r="I14" s="258" t="b">
        <f t="shared" si="15"/>
        <v>0</v>
      </c>
      <c r="J14" s="253" t="str">
        <f t="shared" si="6"/>
        <v/>
      </c>
      <c r="K14" s="254" t="str">
        <f t="shared" si="7"/>
        <v/>
      </c>
      <c r="L14" s="254" t="str">
        <f t="shared" si="7"/>
        <v/>
      </c>
      <c r="M14" s="244"/>
      <c r="N14" s="255" t="b">
        <f t="shared" si="8"/>
        <v>0</v>
      </c>
      <c r="O14" s="410" t="s">
        <v>558</v>
      </c>
      <c r="P14" s="414">
        <v>6</v>
      </c>
      <c r="Q14" s="412" t="str">
        <f t="shared" ca="1" si="16"/>
        <v/>
      </c>
      <c r="R14" s="255" t="str">
        <f t="shared" ca="1" si="17"/>
        <v/>
      </c>
      <c r="S14" s="255" t="str">
        <f t="shared" ca="1" si="18"/>
        <v/>
      </c>
      <c r="T14" s="416" t="str">
        <f t="shared" si="19"/>
        <v/>
      </c>
      <c r="U14" s="412" t="str">
        <f t="shared" si="20"/>
        <v/>
      </c>
      <c r="V14" s="255" t="str">
        <f t="shared" si="12"/>
        <v/>
      </c>
      <c r="W14" s="255" t="str">
        <f t="shared" si="13"/>
        <v/>
      </c>
      <c r="X14" s="417" t="str">
        <f t="shared" si="14"/>
        <v/>
      </c>
      <c r="Z14" s="343" t="s">
        <v>854</v>
      </c>
      <c r="AA14" s="345">
        <f t="shared" si="0"/>
        <v>98066.5</v>
      </c>
      <c r="AB14" s="345">
        <f t="shared" si="4"/>
        <v>980.66500000000008</v>
      </c>
      <c r="AC14" s="345">
        <f t="shared" si="1"/>
        <v>98.066500000000005</v>
      </c>
      <c r="AD14" s="345">
        <v>9.8066500000000001E-2</v>
      </c>
      <c r="AE14" s="345">
        <f t="shared" si="2"/>
        <v>98066.5</v>
      </c>
      <c r="AF14" s="345">
        <f t="shared" si="5"/>
        <v>980.66500000000008</v>
      </c>
      <c r="AG14" s="345">
        <f t="shared" si="3"/>
        <v>98.066500000000005</v>
      </c>
      <c r="AH14" s="345">
        <v>9.8066500000000001E-2</v>
      </c>
    </row>
    <row r="15" spans="1:34" s="241" customFormat="1" ht="15" customHeight="1">
      <c r="B15" s="249" t="b">
        <f>IF(Pressure_1_R1!U10="",FALSE,TRUE)</f>
        <v>0</v>
      </c>
      <c r="C15" s="250">
        <v>7</v>
      </c>
      <c r="D15" s="251" t="str">
        <f>IF($B15=FALSE,"",표준압력!G28)</f>
        <v/>
      </c>
      <c r="E15" s="251" t="str">
        <f>IF($B15=FALSE,"",표준압력!H28)</f>
        <v/>
      </c>
      <c r="F15" s="251" t="str">
        <f>IF($B15=FALSE,"",Pressure_1_R1!U10)</f>
        <v/>
      </c>
      <c r="G15" s="252" t="str">
        <f>IF($B15=FALSE,"",Pressure_1_R1!V10)</f>
        <v/>
      </c>
      <c r="H15" s="252" t="str">
        <f>IF($B15=FALSE,"",Pressure_1_R1!W10)</f>
        <v/>
      </c>
      <c r="I15" s="258" t="b">
        <f t="shared" si="15"/>
        <v>0</v>
      </c>
      <c r="J15" s="253" t="str">
        <f t="shared" si="6"/>
        <v/>
      </c>
      <c r="K15" s="254" t="str">
        <f t="shared" si="7"/>
        <v/>
      </c>
      <c r="L15" s="254" t="str">
        <f t="shared" si="7"/>
        <v/>
      </c>
      <c r="M15" s="244"/>
      <c r="N15" s="255" t="b">
        <f t="shared" si="8"/>
        <v>0</v>
      </c>
      <c r="O15" s="410" t="s">
        <v>558</v>
      </c>
      <c r="P15" s="414">
        <v>7</v>
      </c>
      <c r="Q15" s="412" t="str">
        <f t="shared" ca="1" si="16"/>
        <v/>
      </c>
      <c r="R15" s="255" t="str">
        <f t="shared" ca="1" si="17"/>
        <v/>
      </c>
      <c r="S15" s="255" t="str">
        <f t="shared" ca="1" si="18"/>
        <v/>
      </c>
      <c r="T15" s="416" t="str">
        <f t="shared" si="19"/>
        <v/>
      </c>
      <c r="U15" s="412" t="str">
        <f t="shared" si="20"/>
        <v/>
      </c>
      <c r="V15" s="255" t="str">
        <f t="shared" si="12"/>
        <v/>
      </c>
      <c r="W15" s="255" t="str">
        <f t="shared" si="13"/>
        <v/>
      </c>
      <c r="X15" s="417" t="str">
        <f t="shared" si="14"/>
        <v/>
      </c>
      <c r="Z15" s="343" t="s">
        <v>144</v>
      </c>
      <c r="AA15" s="345">
        <f t="shared" si="0"/>
        <v>9.8066499999999994</v>
      </c>
      <c r="AB15" s="345">
        <f t="shared" si="4"/>
        <v>9.8066500000000001E-2</v>
      </c>
      <c r="AC15" s="345">
        <f t="shared" si="1"/>
        <v>9.8066500000000001E-3</v>
      </c>
      <c r="AD15" s="346">
        <v>9.8066500000000004E-6</v>
      </c>
      <c r="AE15" s="345">
        <f t="shared" si="2"/>
        <v>9.8066499999999994</v>
      </c>
      <c r="AF15" s="345">
        <f t="shared" si="5"/>
        <v>9.8066500000000001E-2</v>
      </c>
      <c r="AG15" s="345">
        <f t="shared" si="3"/>
        <v>9.8066500000000001E-3</v>
      </c>
      <c r="AH15" s="346">
        <v>9.8066500000000004E-6</v>
      </c>
    </row>
    <row r="16" spans="1:34" s="241" customFormat="1" ht="15" customHeight="1">
      <c r="B16" s="249" t="b">
        <f>IF(Pressure_1_R1!U11="",FALSE,TRUE)</f>
        <v>0</v>
      </c>
      <c r="C16" s="250">
        <v>8</v>
      </c>
      <c r="D16" s="251" t="str">
        <f>IF($B16=FALSE,"",표준압력!G29)</f>
        <v/>
      </c>
      <c r="E16" s="251" t="str">
        <f>IF($B16=FALSE,"",표준압력!H29)</f>
        <v/>
      </c>
      <c r="F16" s="251" t="str">
        <f>IF($B16=FALSE,"",Pressure_1_R1!U11)</f>
        <v/>
      </c>
      <c r="G16" s="252" t="str">
        <f>IF($B16=FALSE,"",Pressure_1_R1!V11)</f>
        <v/>
      </c>
      <c r="H16" s="252" t="str">
        <f>IF($B16=FALSE,"",Pressure_1_R1!W11)</f>
        <v/>
      </c>
      <c r="I16" s="258" t="b">
        <f t="shared" si="15"/>
        <v>0</v>
      </c>
      <c r="J16" s="253" t="str">
        <f t="shared" si="6"/>
        <v/>
      </c>
      <c r="K16" s="254" t="str">
        <f t="shared" si="7"/>
        <v/>
      </c>
      <c r="L16" s="254" t="str">
        <f t="shared" si="7"/>
        <v/>
      </c>
      <c r="M16" s="244"/>
      <c r="N16" s="255" t="b">
        <f t="shared" si="8"/>
        <v>0</v>
      </c>
      <c r="O16" s="410" t="s">
        <v>558</v>
      </c>
      <c r="P16" s="414">
        <v>8</v>
      </c>
      <c r="Q16" s="412" t="str">
        <f t="shared" ca="1" si="16"/>
        <v/>
      </c>
      <c r="R16" s="255" t="str">
        <f t="shared" ca="1" si="17"/>
        <v/>
      </c>
      <c r="S16" s="255" t="str">
        <f t="shared" ca="1" si="18"/>
        <v/>
      </c>
      <c r="T16" s="416" t="str">
        <f t="shared" si="19"/>
        <v/>
      </c>
      <c r="U16" s="412" t="str">
        <f t="shared" si="20"/>
        <v/>
      </c>
      <c r="V16" s="255" t="str">
        <f t="shared" si="12"/>
        <v/>
      </c>
      <c r="W16" s="255" t="str">
        <f t="shared" si="13"/>
        <v/>
      </c>
      <c r="X16" s="417" t="str">
        <f t="shared" si="14"/>
        <v/>
      </c>
      <c r="Z16" s="343" t="s">
        <v>855</v>
      </c>
      <c r="AA16" s="345">
        <f t="shared" si="0"/>
        <v>3386.3889999999997</v>
      </c>
      <c r="AB16" s="345">
        <f t="shared" si="4"/>
        <v>33.863889999999998</v>
      </c>
      <c r="AC16" s="345">
        <f t="shared" si="1"/>
        <v>3.3863889999999999</v>
      </c>
      <c r="AD16" s="345">
        <v>3.3863890000000001E-3</v>
      </c>
      <c r="AE16" s="345">
        <f t="shared" si="2"/>
        <v>3386.3889999999997</v>
      </c>
      <c r="AF16" s="345">
        <f t="shared" si="5"/>
        <v>33.863889999999998</v>
      </c>
      <c r="AG16" s="345">
        <f t="shared" si="3"/>
        <v>3.3863889999999999</v>
      </c>
      <c r="AH16" s="345">
        <v>3.3863890000000001E-3</v>
      </c>
    </row>
    <row r="17" spans="2:34" s="241" customFormat="1" ht="15" customHeight="1">
      <c r="B17" s="249" t="b">
        <f>IF(Pressure_1_R1!U12="",FALSE,TRUE)</f>
        <v>0</v>
      </c>
      <c r="C17" s="250">
        <v>9</v>
      </c>
      <c r="D17" s="251" t="str">
        <f>IF($B17=FALSE,"",표준압력!G30)</f>
        <v/>
      </c>
      <c r="E17" s="251" t="str">
        <f>IF($B17=FALSE,"",표준압력!H30)</f>
        <v/>
      </c>
      <c r="F17" s="251" t="str">
        <f>IF($B17=FALSE,"",Pressure_1_R1!U12)</f>
        <v/>
      </c>
      <c r="G17" s="252" t="str">
        <f>IF($B17=FALSE,"",Pressure_1_R1!V12)</f>
        <v/>
      </c>
      <c r="H17" s="252" t="str">
        <f>IF($B17=FALSE,"",Pressure_1_R1!W12)</f>
        <v/>
      </c>
      <c r="I17" s="258" t="b">
        <f t="shared" si="15"/>
        <v>0</v>
      </c>
      <c r="J17" s="253" t="str">
        <f t="shared" si="6"/>
        <v/>
      </c>
      <c r="K17" s="254" t="str">
        <f t="shared" si="7"/>
        <v/>
      </c>
      <c r="L17" s="254" t="str">
        <f t="shared" si="7"/>
        <v/>
      </c>
      <c r="M17" s="244"/>
      <c r="N17" s="255" t="b">
        <f t="shared" si="8"/>
        <v>0</v>
      </c>
      <c r="O17" s="410" t="s">
        <v>558</v>
      </c>
      <c r="P17" s="414">
        <v>9</v>
      </c>
      <c r="Q17" s="412" t="str">
        <f t="shared" ca="1" si="16"/>
        <v/>
      </c>
      <c r="R17" s="255" t="str">
        <f t="shared" ca="1" si="17"/>
        <v/>
      </c>
      <c r="S17" s="255" t="str">
        <f t="shared" ca="1" si="18"/>
        <v/>
      </c>
      <c r="T17" s="416" t="str">
        <f t="shared" si="19"/>
        <v/>
      </c>
      <c r="U17" s="412" t="str">
        <f t="shared" si="20"/>
        <v/>
      </c>
      <c r="V17" s="255" t="str">
        <f t="shared" si="12"/>
        <v/>
      </c>
      <c r="W17" s="255" t="str">
        <f t="shared" si="13"/>
        <v/>
      </c>
      <c r="X17" s="417" t="str">
        <f t="shared" si="14"/>
        <v/>
      </c>
      <c r="Z17" s="343" t="s">
        <v>856</v>
      </c>
      <c r="AA17" s="345">
        <f t="shared" si="0"/>
        <v>133.32240000000002</v>
      </c>
      <c r="AB17" s="345">
        <f t="shared" si="4"/>
        <v>1.333224</v>
      </c>
      <c r="AC17" s="345">
        <f t="shared" si="1"/>
        <v>0.13332240000000001</v>
      </c>
      <c r="AD17" s="345">
        <v>1.3332240000000001E-4</v>
      </c>
      <c r="AE17" s="345">
        <f t="shared" si="2"/>
        <v>133.32240000000002</v>
      </c>
      <c r="AF17" s="345">
        <f t="shared" si="5"/>
        <v>1.333224</v>
      </c>
      <c r="AG17" s="345">
        <f t="shared" si="3"/>
        <v>0.13332240000000001</v>
      </c>
      <c r="AH17" s="345">
        <v>1.3332240000000001E-4</v>
      </c>
    </row>
    <row r="18" spans="2:34" s="241" customFormat="1" ht="15" customHeight="1">
      <c r="B18" s="249" t="b">
        <f>IF(Pressure_1_R1!U13="",FALSE,TRUE)</f>
        <v>0</v>
      </c>
      <c r="C18" s="250">
        <v>10</v>
      </c>
      <c r="D18" s="251" t="str">
        <f>IF($B18=FALSE,"",표준압력!G31)</f>
        <v/>
      </c>
      <c r="E18" s="251" t="str">
        <f>IF($B18=FALSE,"",표준압력!H31)</f>
        <v/>
      </c>
      <c r="F18" s="251" t="str">
        <f>IF($B18=FALSE,"",Pressure_1_R1!U13)</f>
        <v/>
      </c>
      <c r="G18" s="252" t="str">
        <f>IF($B18=FALSE,"",Pressure_1_R1!V13)</f>
        <v/>
      </c>
      <c r="H18" s="252" t="str">
        <f>IF($B18=FALSE,"",Pressure_1_R1!W13)</f>
        <v/>
      </c>
      <c r="I18" s="258" t="b">
        <f t="shared" si="15"/>
        <v>0</v>
      </c>
      <c r="J18" s="253" t="str">
        <f t="shared" si="6"/>
        <v/>
      </c>
      <c r="K18" s="254" t="str">
        <f t="shared" si="7"/>
        <v/>
      </c>
      <c r="L18" s="254" t="str">
        <f t="shared" si="7"/>
        <v/>
      </c>
      <c r="M18" s="244"/>
      <c r="N18" s="255" t="b">
        <f t="shared" si="8"/>
        <v>0</v>
      </c>
      <c r="O18" s="410" t="s">
        <v>558</v>
      </c>
      <c r="P18" s="414">
        <v>10</v>
      </c>
      <c r="Q18" s="412" t="str">
        <f t="shared" ca="1" si="16"/>
        <v/>
      </c>
      <c r="R18" s="255" t="str">
        <f t="shared" ca="1" si="17"/>
        <v/>
      </c>
      <c r="S18" s="255" t="str">
        <f t="shared" ca="1" si="18"/>
        <v/>
      </c>
      <c r="T18" s="416" t="str">
        <f t="shared" si="19"/>
        <v/>
      </c>
      <c r="U18" s="412" t="str">
        <f t="shared" si="20"/>
        <v/>
      </c>
      <c r="V18" s="255" t="str">
        <f t="shared" si="12"/>
        <v/>
      </c>
      <c r="W18" s="255" t="str">
        <f t="shared" si="13"/>
        <v/>
      </c>
      <c r="X18" s="417" t="str">
        <f t="shared" si="14"/>
        <v/>
      </c>
      <c r="Z18" s="343" t="s">
        <v>857</v>
      </c>
      <c r="AA18" s="345">
        <f t="shared" si="0"/>
        <v>1333.2239999999999</v>
      </c>
      <c r="AB18" s="345">
        <f t="shared" si="4"/>
        <v>13.332239999999999</v>
      </c>
      <c r="AC18" s="345">
        <f t="shared" si="1"/>
        <v>1.333224</v>
      </c>
      <c r="AD18" s="345">
        <v>1.333224E-3</v>
      </c>
      <c r="AE18" s="345">
        <f t="shared" si="2"/>
        <v>1333.2239999999999</v>
      </c>
      <c r="AF18" s="345">
        <f t="shared" si="5"/>
        <v>13.332239999999999</v>
      </c>
      <c r="AG18" s="345">
        <f t="shared" si="3"/>
        <v>1.333224</v>
      </c>
      <c r="AH18" s="345">
        <v>1.333224E-3</v>
      </c>
    </row>
    <row r="19" spans="2:34" s="241" customFormat="1" ht="15" customHeight="1">
      <c r="B19" s="249" t="b">
        <f>IF(Pressure_1_R1!U14="",FALSE,TRUE)</f>
        <v>0</v>
      </c>
      <c r="C19" s="250">
        <v>11</v>
      </c>
      <c r="D19" s="251" t="str">
        <f>IF($B19=FALSE,"",표준압력!G32)</f>
        <v/>
      </c>
      <c r="E19" s="251" t="str">
        <f>IF($B19=FALSE,"",표준압력!H32)</f>
        <v/>
      </c>
      <c r="F19" s="251" t="str">
        <f>IF($B19=FALSE,"",Pressure_1_R1!U14)</f>
        <v/>
      </c>
      <c r="G19" s="252" t="str">
        <f>IF($B19=FALSE,"",Pressure_1_R1!V14)</f>
        <v/>
      </c>
      <c r="H19" s="252" t="str">
        <f>IF($B19=FALSE,"",Pressure_1_R1!W14)</f>
        <v/>
      </c>
      <c r="I19" s="258" t="b">
        <f t="shared" si="15"/>
        <v>0</v>
      </c>
      <c r="J19" s="253" t="str">
        <f t="shared" si="6"/>
        <v/>
      </c>
      <c r="K19" s="254" t="str">
        <f t="shared" si="7"/>
        <v/>
      </c>
      <c r="L19" s="254" t="str">
        <f t="shared" si="7"/>
        <v/>
      </c>
      <c r="M19" s="244"/>
      <c r="N19" s="255" t="b">
        <f t="shared" si="8"/>
        <v>0</v>
      </c>
      <c r="O19" s="410" t="s">
        <v>558</v>
      </c>
      <c r="P19" s="414">
        <v>11</v>
      </c>
      <c r="Q19" s="412" t="str">
        <f t="shared" ca="1" si="16"/>
        <v/>
      </c>
      <c r="R19" s="255" t="str">
        <f t="shared" ca="1" si="17"/>
        <v/>
      </c>
      <c r="S19" s="255" t="str">
        <f t="shared" ca="1" si="18"/>
        <v/>
      </c>
      <c r="T19" s="416" t="str">
        <f t="shared" si="19"/>
        <v/>
      </c>
      <c r="U19" s="412" t="str">
        <f t="shared" si="20"/>
        <v/>
      </c>
      <c r="V19" s="255" t="str">
        <f t="shared" si="12"/>
        <v/>
      </c>
      <c r="W19" s="255" t="str">
        <f t="shared" si="13"/>
        <v/>
      </c>
      <c r="X19" s="417" t="str">
        <f t="shared" si="14"/>
        <v/>
      </c>
      <c r="Z19" s="343" t="s">
        <v>858</v>
      </c>
      <c r="AA19" s="345">
        <f t="shared" si="0"/>
        <v>249.0889</v>
      </c>
      <c r="AB19" s="345">
        <f t="shared" si="4"/>
        <v>2.4908890000000001</v>
      </c>
      <c r="AC19" s="345">
        <f t="shared" si="1"/>
        <v>0.2490889</v>
      </c>
      <c r="AD19" s="345">
        <v>2.4908889999999999E-4</v>
      </c>
      <c r="AE19" s="345">
        <f t="shared" si="2"/>
        <v>249.0889</v>
      </c>
      <c r="AF19" s="345">
        <f t="shared" si="5"/>
        <v>2.4908890000000001</v>
      </c>
      <c r="AG19" s="345">
        <f t="shared" si="3"/>
        <v>0.2490889</v>
      </c>
      <c r="AH19" s="345">
        <v>2.4908889999999999E-4</v>
      </c>
    </row>
    <row r="20" spans="2:34" s="241" customFormat="1" ht="15" customHeight="1">
      <c r="B20" s="249" t="b">
        <f>IF(Pressure_1_R1!U15="",FALSE,TRUE)</f>
        <v>0</v>
      </c>
      <c r="C20" s="250">
        <v>12</v>
      </c>
      <c r="D20" s="251" t="str">
        <f>IF($B20=FALSE,"",표준압력!G33)</f>
        <v/>
      </c>
      <c r="E20" s="251" t="str">
        <f>IF($B20=FALSE,"",표준압력!H33)</f>
        <v/>
      </c>
      <c r="F20" s="251" t="str">
        <f>IF($B20=FALSE,"",Pressure_1_R1!U15)</f>
        <v/>
      </c>
      <c r="G20" s="252" t="str">
        <f>IF($B20=FALSE,"",Pressure_1_R1!V15)</f>
        <v/>
      </c>
      <c r="H20" s="252" t="str">
        <f>IF($B20=FALSE,"",Pressure_1_R1!W15)</f>
        <v/>
      </c>
      <c r="I20" s="258" t="b">
        <f t="shared" si="15"/>
        <v>0</v>
      </c>
      <c r="J20" s="253" t="str">
        <f t="shared" si="6"/>
        <v/>
      </c>
      <c r="K20" s="254" t="str">
        <f t="shared" si="7"/>
        <v/>
      </c>
      <c r="L20" s="254" t="str">
        <f t="shared" si="7"/>
        <v/>
      </c>
      <c r="M20" s="244"/>
      <c r="N20" s="255" t="b">
        <f t="shared" si="8"/>
        <v>0</v>
      </c>
      <c r="O20" s="410" t="s">
        <v>558</v>
      </c>
      <c r="P20" s="414">
        <v>12</v>
      </c>
      <c r="Q20" s="412" t="str">
        <f t="shared" ca="1" si="16"/>
        <v/>
      </c>
      <c r="R20" s="255" t="str">
        <f t="shared" ca="1" si="17"/>
        <v/>
      </c>
      <c r="S20" s="255" t="str">
        <f t="shared" ca="1" si="18"/>
        <v/>
      </c>
      <c r="T20" s="416" t="str">
        <f t="shared" si="19"/>
        <v/>
      </c>
      <c r="U20" s="412" t="str">
        <f t="shared" si="20"/>
        <v/>
      </c>
      <c r="V20" s="255" t="str">
        <f t="shared" si="12"/>
        <v/>
      </c>
      <c r="W20" s="255" t="str">
        <f t="shared" si="13"/>
        <v/>
      </c>
      <c r="X20" s="417" t="str">
        <f t="shared" si="14"/>
        <v/>
      </c>
      <c r="Z20" s="343" t="s">
        <v>859</v>
      </c>
      <c r="AA20" s="345">
        <f t="shared" si="0"/>
        <v>9.8066499999999994</v>
      </c>
      <c r="AB20" s="345">
        <f t="shared" si="4"/>
        <v>9.8066500000000001E-2</v>
      </c>
      <c r="AC20" s="345">
        <f t="shared" si="1"/>
        <v>9.8066500000000001E-3</v>
      </c>
      <c r="AD20" s="345">
        <v>9.8066500000000004E-6</v>
      </c>
      <c r="AE20" s="345">
        <f t="shared" si="2"/>
        <v>9.8066499999999994</v>
      </c>
      <c r="AF20" s="345">
        <f t="shared" si="5"/>
        <v>9.8066500000000001E-2</v>
      </c>
      <c r="AG20" s="345">
        <f t="shared" si="3"/>
        <v>9.8066500000000001E-3</v>
      </c>
      <c r="AH20" s="345">
        <v>9.8066500000000004E-6</v>
      </c>
    </row>
    <row r="21" spans="2:34" s="241" customFormat="1" ht="15" customHeight="1">
      <c r="B21" s="249" t="b">
        <f>IF(Pressure_1_R1!U16="",FALSE,TRUE)</f>
        <v>0</v>
      </c>
      <c r="C21" s="250">
        <v>13</v>
      </c>
      <c r="D21" s="251" t="str">
        <f>IF($B21=FALSE,"",표준압력!G34)</f>
        <v/>
      </c>
      <c r="E21" s="251" t="str">
        <f>IF($B21=FALSE,"",표준압력!H34)</f>
        <v/>
      </c>
      <c r="F21" s="251" t="str">
        <f>IF($B21=FALSE,"",Pressure_1_R1!U16)</f>
        <v/>
      </c>
      <c r="G21" s="252" t="str">
        <f>IF($B21=FALSE,"",Pressure_1_R1!V16)</f>
        <v/>
      </c>
      <c r="H21" s="252" t="str">
        <f>IF($B21=FALSE,"",Pressure_1_R1!W16)</f>
        <v/>
      </c>
      <c r="I21" s="258" t="b">
        <f t="shared" si="15"/>
        <v>0</v>
      </c>
      <c r="J21" s="253" t="str">
        <f t="shared" si="6"/>
        <v/>
      </c>
      <c r="K21" s="254" t="str">
        <f t="shared" si="7"/>
        <v/>
      </c>
      <c r="L21" s="254" t="str">
        <f t="shared" si="7"/>
        <v/>
      </c>
      <c r="M21" s="244"/>
      <c r="N21" s="255" t="b">
        <f t="shared" si="8"/>
        <v>0</v>
      </c>
      <c r="O21" s="410" t="s">
        <v>558</v>
      </c>
      <c r="P21" s="414">
        <v>13</v>
      </c>
      <c r="Q21" s="412" t="str">
        <f t="shared" ca="1" si="16"/>
        <v/>
      </c>
      <c r="R21" s="255" t="str">
        <f t="shared" ca="1" si="17"/>
        <v/>
      </c>
      <c r="S21" s="255" t="str">
        <f t="shared" ca="1" si="18"/>
        <v/>
      </c>
      <c r="T21" s="416" t="str">
        <f t="shared" si="19"/>
        <v/>
      </c>
      <c r="U21" s="412" t="str">
        <f t="shared" si="20"/>
        <v/>
      </c>
      <c r="V21" s="255" t="str">
        <f t="shared" si="12"/>
        <v/>
      </c>
      <c r="W21" s="255" t="str">
        <f t="shared" si="13"/>
        <v/>
      </c>
      <c r="X21" s="417" t="str">
        <f t="shared" si="14"/>
        <v/>
      </c>
      <c r="Z21" s="343" t="s">
        <v>860</v>
      </c>
      <c r="AA21" s="345">
        <f t="shared" si="0"/>
        <v>98.066500000000005</v>
      </c>
      <c r="AB21" s="345">
        <f t="shared" si="4"/>
        <v>0.98066500000000001</v>
      </c>
      <c r="AC21" s="345">
        <f t="shared" si="1"/>
        <v>9.8066500000000001E-2</v>
      </c>
      <c r="AD21" s="346">
        <v>9.80665E-5</v>
      </c>
      <c r="AE21" s="345">
        <f t="shared" si="2"/>
        <v>98.066500000000005</v>
      </c>
      <c r="AF21" s="345">
        <f t="shared" si="5"/>
        <v>0.98066500000000001</v>
      </c>
      <c r="AG21" s="345">
        <f t="shared" si="3"/>
        <v>9.8066500000000001E-2</v>
      </c>
      <c r="AH21" s="346">
        <v>9.80665E-5</v>
      </c>
    </row>
    <row r="22" spans="2:34" s="241" customFormat="1" ht="15" customHeight="1">
      <c r="B22" s="249" t="b">
        <f>IF(Pressure_1_R1!U17="",FALSE,TRUE)</f>
        <v>0</v>
      </c>
      <c r="C22" s="250">
        <v>14</v>
      </c>
      <c r="D22" s="251" t="str">
        <f>IF($B22=FALSE,"",표준압력!G35)</f>
        <v/>
      </c>
      <c r="E22" s="251" t="str">
        <f>IF($B22=FALSE,"",표준압력!H35)</f>
        <v/>
      </c>
      <c r="F22" s="251" t="str">
        <f>IF($B22=FALSE,"",Pressure_1_R1!U17)</f>
        <v/>
      </c>
      <c r="G22" s="252" t="str">
        <f>IF($B22=FALSE,"",Pressure_1_R1!V17)</f>
        <v/>
      </c>
      <c r="H22" s="252" t="str">
        <f>IF($B22=FALSE,"",Pressure_1_R1!W17)</f>
        <v/>
      </c>
      <c r="I22" s="258" t="b">
        <f t="shared" si="15"/>
        <v>0</v>
      </c>
      <c r="J22" s="253" t="str">
        <f t="shared" si="6"/>
        <v/>
      </c>
      <c r="K22" s="254" t="str">
        <f t="shared" si="7"/>
        <v/>
      </c>
      <c r="L22" s="254" t="str">
        <f t="shared" si="7"/>
        <v/>
      </c>
      <c r="M22" s="244"/>
      <c r="N22" s="255" t="b">
        <f t="shared" si="8"/>
        <v>0</v>
      </c>
      <c r="O22" s="410" t="s">
        <v>558</v>
      </c>
      <c r="P22" s="414">
        <v>14</v>
      </c>
      <c r="Q22" s="412" t="str">
        <f t="shared" ca="1" si="16"/>
        <v/>
      </c>
      <c r="R22" s="255" t="str">
        <f t="shared" ca="1" si="17"/>
        <v/>
      </c>
      <c r="S22" s="255" t="str">
        <f t="shared" ca="1" si="18"/>
        <v/>
      </c>
      <c r="T22" s="416" t="str">
        <f t="shared" si="19"/>
        <v/>
      </c>
      <c r="U22" s="412" t="str">
        <f t="shared" si="20"/>
        <v/>
      </c>
      <c r="V22" s="255" t="str">
        <f t="shared" si="12"/>
        <v/>
      </c>
      <c r="W22" s="255" t="str">
        <f t="shared" si="13"/>
        <v/>
      </c>
      <c r="X22" s="417" t="str">
        <f t="shared" si="14"/>
        <v/>
      </c>
      <c r="Z22" s="343" t="s">
        <v>861</v>
      </c>
      <c r="AA22" s="345">
        <v>10000</v>
      </c>
      <c r="AB22" s="345">
        <f t="shared" si="4"/>
        <v>100</v>
      </c>
      <c r="AC22" s="345">
        <v>10</v>
      </c>
      <c r="AD22" s="346">
        <v>0.01</v>
      </c>
      <c r="AE22" s="345">
        <v>10000</v>
      </c>
      <c r="AF22" s="345">
        <f t="shared" si="5"/>
        <v>100</v>
      </c>
      <c r="AG22" s="345">
        <v>10</v>
      </c>
      <c r="AH22" s="346">
        <v>0.01</v>
      </c>
    </row>
    <row r="23" spans="2:34" s="241" customFormat="1" ht="15" customHeight="1">
      <c r="B23" s="249" t="b">
        <f>IF(Pressure_1_R1!U18="",FALSE,TRUE)</f>
        <v>0</v>
      </c>
      <c r="C23" s="250">
        <v>15</v>
      </c>
      <c r="D23" s="251" t="str">
        <f>IF($B23=FALSE,"",표준압력!G36)</f>
        <v/>
      </c>
      <c r="E23" s="251" t="str">
        <f>IF($B23=FALSE,"",표준압력!H36)</f>
        <v/>
      </c>
      <c r="F23" s="251" t="str">
        <f>IF($B23=FALSE,"",Pressure_1_R1!U18)</f>
        <v/>
      </c>
      <c r="G23" s="252" t="str">
        <f>IF($B23=FALSE,"",Pressure_1_R1!V18)</f>
        <v/>
      </c>
      <c r="H23" s="252" t="str">
        <f>IF($B23=FALSE,"",Pressure_1_R1!W18)</f>
        <v/>
      </c>
      <c r="I23" s="258" t="b">
        <f t="shared" si="15"/>
        <v>0</v>
      </c>
      <c r="J23" s="253" t="str">
        <f t="shared" si="6"/>
        <v/>
      </c>
      <c r="K23" s="254" t="str">
        <f t="shared" si="7"/>
        <v/>
      </c>
      <c r="L23" s="254" t="str">
        <f t="shared" si="7"/>
        <v/>
      </c>
      <c r="M23" s="244"/>
      <c r="N23" s="255" t="b">
        <f t="shared" si="8"/>
        <v>0</v>
      </c>
      <c r="O23" s="410" t="s">
        <v>558</v>
      </c>
      <c r="P23" s="414">
        <v>15</v>
      </c>
      <c r="Q23" s="412" t="str">
        <f t="shared" ca="1" si="16"/>
        <v/>
      </c>
      <c r="R23" s="255" t="str">
        <f t="shared" ca="1" si="17"/>
        <v/>
      </c>
      <c r="S23" s="255" t="str">
        <f t="shared" ca="1" si="18"/>
        <v/>
      </c>
      <c r="T23" s="416" t="str">
        <f t="shared" si="19"/>
        <v/>
      </c>
      <c r="U23" s="412" t="str">
        <f t="shared" si="20"/>
        <v/>
      </c>
      <c r="V23" s="255" t="str">
        <f t="shared" si="12"/>
        <v/>
      </c>
      <c r="W23" s="255" t="str">
        <f t="shared" si="13"/>
        <v/>
      </c>
      <c r="X23" s="417" t="str">
        <f t="shared" si="14"/>
        <v/>
      </c>
      <c r="Z23" s="343" t="s">
        <v>862</v>
      </c>
      <c r="AA23" s="345">
        <f t="shared" ref="AA23:AA30" si="21">AC23*1000</f>
        <v>1</v>
      </c>
      <c r="AB23" s="345">
        <f t="shared" si="4"/>
        <v>0.01</v>
      </c>
      <c r="AC23" s="345">
        <f t="shared" ref="AC23:AC30" si="22">AD23*1000</f>
        <v>1E-3</v>
      </c>
      <c r="AD23" s="345">
        <v>9.9999999999999995E-7</v>
      </c>
      <c r="AE23" s="345">
        <f t="shared" ref="AE23:AE30" si="23">AG23*1000</f>
        <v>1</v>
      </c>
      <c r="AF23" s="345">
        <f t="shared" si="5"/>
        <v>0.01</v>
      </c>
      <c r="AG23" s="345">
        <f t="shared" ref="AG23:AG30" si="24">AH23*1000</f>
        <v>1E-3</v>
      </c>
      <c r="AH23" s="345">
        <v>9.9999999999999995E-7</v>
      </c>
    </row>
    <row r="24" spans="2:34" s="241" customFormat="1" ht="15" customHeight="1">
      <c r="B24" s="249" t="b">
        <f>IF(Pressure_1_R1!U19="",FALSE,TRUE)</f>
        <v>0</v>
      </c>
      <c r="C24" s="250">
        <v>16</v>
      </c>
      <c r="D24" s="251" t="str">
        <f>IF($B24=FALSE,"",표준압력!G37)</f>
        <v/>
      </c>
      <c r="E24" s="251" t="str">
        <f>IF($B24=FALSE,"",표준압력!H37)</f>
        <v/>
      </c>
      <c r="F24" s="251" t="str">
        <f>IF($B24=FALSE,"",Pressure_1_R1!U19)</f>
        <v/>
      </c>
      <c r="G24" s="252" t="str">
        <f>IF($B24=FALSE,"",Pressure_1_R1!V19)</f>
        <v/>
      </c>
      <c r="H24" s="252" t="str">
        <f>IF($B24=FALSE,"",Pressure_1_R1!W19)</f>
        <v/>
      </c>
      <c r="I24" s="258" t="b">
        <f t="shared" si="15"/>
        <v>0</v>
      </c>
      <c r="J24" s="253" t="str">
        <f t="shared" si="6"/>
        <v/>
      </c>
      <c r="K24" s="254" t="str">
        <f t="shared" si="7"/>
        <v/>
      </c>
      <c r="L24" s="254" t="str">
        <f t="shared" si="7"/>
        <v/>
      </c>
      <c r="M24" s="244"/>
      <c r="N24" s="255" t="b">
        <f t="shared" si="8"/>
        <v>0</v>
      </c>
      <c r="O24" s="410" t="s">
        <v>558</v>
      </c>
      <c r="P24" s="414">
        <v>16</v>
      </c>
      <c r="Q24" s="412" t="str">
        <f t="shared" ca="1" si="16"/>
        <v/>
      </c>
      <c r="R24" s="255" t="str">
        <f t="shared" ca="1" si="17"/>
        <v/>
      </c>
      <c r="S24" s="255" t="str">
        <f t="shared" ca="1" si="18"/>
        <v/>
      </c>
      <c r="T24" s="416" t="str">
        <f t="shared" si="19"/>
        <v/>
      </c>
      <c r="U24" s="412" t="str">
        <f t="shared" ref="U24:U38" si="25">IF($N24=FALSE,"",Q24-Q$9)</f>
        <v/>
      </c>
      <c r="V24" s="255" t="str">
        <f t="shared" ref="V24:V38" si="26">IF($N24=FALSE,"",R24-R$9)</f>
        <v/>
      </c>
      <c r="W24" s="255" t="str">
        <f t="shared" ref="W24:W38" si="27">IF($N24=FALSE,"",S24-S$9)</f>
        <v/>
      </c>
      <c r="X24" s="417" t="str">
        <f t="shared" si="14"/>
        <v/>
      </c>
      <c r="Z24" s="343" t="s">
        <v>863</v>
      </c>
      <c r="AA24" s="345">
        <f t="shared" si="21"/>
        <v>100</v>
      </c>
      <c r="AB24" s="345">
        <f t="shared" si="4"/>
        <v>1</v>
      </c>
      <c r="AC24" s="345">
        <f t="shared" si="22"/>
        <v>0.1</v>
      </c>
      <c r="AD24" s="345">
        <v>1E-4</v>
      </c>
      <c r="AE24" s="345">
        <f t="shared" si="23"/>
        <v>100</v>
      </c>
      <c r="AF24" s="345">
        <f t="shared" si="5"/>
        <v>1</v>
      </c>
      <c r="AG24" s="345">
        <f t="shared" si="24"/>
        <v>0.1</v>
      </c>
      <c r="AH24" s="345">
        <v>1E-4</v>
      </c>
    </row>
    <row r="25" spans="2:34" s="241" customFormat="1" ht="15" customHeight="1">
      <c r="B25" s="249" t="b">
        <f>IF(Pressure_1_R1!U20="",FALSE,TRUE)</f>
        <v>0</v>
      </c>
      <c r="C25" s="250">
        <v>17</v>
      </c>
      <c r="D25" s="251" t="str">
        <f>IF($B25=FALSE,"",표준압력!G38)</f>
        <v/>
      </c>
      <c r="E25" s="251" t="str">
        <f>IF($B25=FALSE,"",표준압력!H38)</f>
        <v/>
      </c>
      <c r="F25" s="251" t="str">
        <f>IF($B25=FALSE,"",Pressure_1_R1!U20)</f>
        <v/>
      </c>
      <c r="G25" s="252" t="str">
        <f>IF($B25=FALSE,"",Pressure_1_R1!V20)</f>
        <v/>
      </c>
      <c r="H25" s="252" t="str">
        <f>IF($B25=FALSE,"",Pressure_1_R1!W20)</f>
        <v/>
      </c>
      <c r="I25" s="258" t="b">
        <f t="shared" si="15"/>
        <v>0</v>
      </c>
      <c r="J25" s="253" t="str">
        <f t="shared" si="6"/>
        <v/>
      </c>
      <c r="K25" s="254" t="str">
        <f t="shared" si="7"/>
        <v/>
      </c>
      <c r="L25" s="254" t="str">
        <f t="shared" si="7"/>
        <v/>
      </c>
      <c r="M25" s="244"/>
      <c r="N25" s="255" t="b">
        <f t="shared" si="8"/>
        <v>0</v>
      </c>
      <c r="O25" s="410" t="s">
        <v>558</v>
      </c>
      <c r="P25" s="414">
        <v>17</v>
      </c>
      <c r="Q25" s="412" t="str">
        <f t="shared" ca="1" si="16"/>
        <v/>
      </c>
      <c r="R25" s="255" t="str">
        <f t="shared" ca="1" si="17"/>
        <v/>
      </c>
      <c r="S25" s="255" t="str">
        <f t="shared" ca="1" si="18"/>
        <v/>
      </c>
      <c r="T25" s="416" t="str">
        <f t="shared" si="19"/>
        <v/>
      </c>
      <c r="U25" s="412" t="str">
        <f t="shared" si="25"/>
        <v/>
      </c>
      <c r="V25" s="255" t="str">
        <f t="shared" si="26"/>
        <v/>
      </c>
      <c r="W25" s="255" t="str">
        <f t="shared" si="27"/>
        <v/>
      </c>
      <c r="X25" s="417" t="str">
        <f t="shared" si="14"/>
        <v/>
      </c>
      <c r="Z25" s="343" t="s">
        <v>864</v>
      </c>
      <c r="AA25" s="345">
        <f t="shared" si="21"/>
        <v>1000</v>
      </c>
      <c r="AB25" s="345">
        <f t="shared" si="4"/>
        <v>10</v>
      </c>
      <c r="AC25" s="345">
        <f t="shared" si="22"/>
        <v>1</v>
      </c>
      <c r="AD25" s="345">
        <v>1E-3</v>
      </c>
      <c r="AE25" s="345">
        <f t="shared" si="23"/>
        <v>1000</v>
      </c>
      <c r="AF25" s="345">
        <f t="shared" si="5"/>
        <v>10</v>
      </c>
      <c r="AG25" s="345">
        <f t="shared" si="24"/>
        <v>1</v>
      </c>
      <c r="AH25" s="345">
        <v>1E-3</v>
      </c>
    </row>
    <row r="26" spans="2:34" s="241" customFormat="1" ht="15" customHeight="1">
      <c r="B26" s="249" t="b">
        <f>IF(Pressure_1_R1!U21="",FALSE,TRUE)</f>
        <v>0</v>
      </c>
      <c r="C26" s="250">
        <v>18</v>
      </c>
      <c r="D26" s="251" t="str">
        <f>IF($B26=FALSE,"",표준압력!G39)</f>
        <v/>
      </c>
      <c r="E26" s="251" t="str">
        <f>IF($B26=FALSE,"",표준압력!H39)</f>
        <v/>
      </c>
      <c r="F26" s="251" t="str">
        <f>IF($B26=FALSE,"",Pressure_1_R1!U21)</f>
        <v/>
      </c>
      <c r="G26" s="252" t="str">
        <f>IF($B26=FALSE,"",Pressure_1_R1!V21)</f>
        <v/>
      </c>
      <c r="H26" s="252" t="str">
        <f>IF($B26=FALSE,"",Pressure_1_R1!W21)</f>
        <v/>
      </c>
      <c r="I26" s="258" t="b">
        <f t="shared" si="15"/>
        <v>0</v>
      </c>
      <c r="J26" s="253" t="str">
        <f t="shared" si="6"/>
        <v/>
      </c>
      <c r="K26" s="254" t="str">
        <f t="shared" si="7"/>
        <v/>
      </c>
      <c r="L26" s="254" t="str">
        <f t="shared" si="7"/>
        <v/>
      </c>
      <c r="M26" s="244"/>
      <c r="N26" s="255" t="b">
        <f t="shared" si="8"/>
        <v>0</v>
      </c>
      <c r="O26" s="410" t="s">
        <v>558</v>
      </c>
      <c r="P26" s="414">
        <v>18</v>
      </c>
      <c r="Q26" s="412" t="str">
        <f t="shared" ca="1" si="16"/>
        <v/>
      </c>
      <c r="R26" s="255" t="str">
        <f t="shared" ca="1" si="17"/>
        <v/>
      </c>
      <c r="S26" s="255" t="str">
        <f t="shared" ca="1" si="18"/>
        <v/>
      </c>
      <c r="T26" s="416" t="str">
        <f t="shared" si="19"/>
        <v/>
      </c>
      <c r="U26" s="412" t="str">
        <f t="shared" si="25"/>
        <v/>
      </c>
      <c r="V26" s="255" t="str">
        <f t="shared" si="26"/>
        <v/>
      </c>
      <c r="W26" s="255" t="str">
        <f t="shared" si="27"/>
        <v/>
      </c>
      <c r="X26" s="417" t="str">
        <f t="shared" si="14"/>
        <v/>
      </c>
      <c r="Z26" s="343" t="s">
        <v>865</v>
      </c>
      <c r="AA26" s="345">
        <f t="shared" si="21"/>
        <v>1000000</v>
      </c>
      <c r="AB26" s="345">
        <f t="shared" si="4"/>
        <v>10000</v>
      </c>
      <c r="AC26" s="345">
        <f t="shared" si="22"/>
        <v>1000</v>
      </c>
      <c r="AD26" s="345">
        <v>1</v>
      </c>
      <c r="AE26" s="345">
        <f t="shared" si="23"/>
        <v>1000000</v>
      </c>
      <c r="AF26" s="345">
        <f t="shared" si="5"/>
        <v>10000</v>
      </c>
      <c r="AG26" s="345">
        <f t="shared" si="24"/>
        <v>1000</v>
      </c>
      <c r="AH26" s="345">
        <v>1</v>
      </c>
    </row>
    <row r="27" spans="2:34" s="241" customFormat="1" ht="15" customHeight="1">
      <c r="B27" s="249" t="b">
        <f>IF(Pressure_1_R1!U22="",FALSE,TRUE)</f>
        <v>0</v>
      </c>
      <c r="C27" s="250">
        <v>19</v>
      </c>
      <c r="D27" s="251" t="str">
        <f>IF($B27=FALSE,"",표준압력!G40)</f>
        <v/>
      </c>
      <c r="E27" s="251" t="str">
        <f>IF($B27=FALSE,"",표준압력!H40)</f>
        <v/>
      </c>
      <c r="F27" s="251" t="str">
        <f>IF($B27=FALSE,"",Pressure_1_R1!U22)</f>
        <v/>
      </c>
      <c r="G27" s="252" t="str">
        <f>IF($B27=FALSE,"",Pressure_1_R1!V22)</f>
        <v/>
      </c>
      <c r="H27" s="252" t="str">
        <f>IF($B27=FALSE,"",Pressure_1_R1!W22)</f>
        <v/>
      </c>
      <c r="I27" s="258" t="b">
        <f t="shared" si="15"/>
        <v>0</v>
      </c>
      <c r="J27" s="253" t="str">
        <f t="shared" si="6"/>
        <v/>
      </c>
      <c r="K27" s="254" t="str">
        <f t="shared" si="7"/>
        <v/>
      </c>
      <c r="L27" s="254" t="str">
        <f t="shared" si="7"/>
        <v/>
      </c>
      <c r="M27" s="244"/>
      <c r="N27" s="255" t="b">
        <f t="shared" si="8"/>
        <v>0</v>
      </c>
      <c r="O27" s="410" t="s">
        <v>558</v>
      </c>
      <c r="P27" s="414">
        <v>19</v>
      </c>
      <c r="Q27" s="412" t="str">
        <f t="shared" ca="1" si="16"/>
        <v/>
      </c>
      <c r="R27" s="255" t="str">
        <f t="shared" ca="1" si="17"/>
        <v/>
      </c>
      <c r="S27" s="255" t="str">
        <f t="shared" ca="1" si="18"/>
        <v/>
      </c>
      <c r="T27" s="416" t="str">
        <f t="shared" si="19"/>
        <v/>
      </c>
      <c r="U27" s="412" t="str">
        <f t="shared" si="25"/>
        <v/>
      </c>
      <c r="V27" s="255" t="str">
        <f t="shared" si="26"/>
        <v/>
      </c>
      <c r="W27" s="255" t="str">
        <f t="shared" si="27"/>
        <v/>
      </c>
      <c r="X27" s="417" t="str">
        <f t="shared" si="14"/>
        <v/>
      </c>
      <c r="Z27" s="343" t="s">
        <v>866</v>
      </c>
      <c r="AA27" s="345">
        <f t="shared" si="21"/>
        <v>100</v>
      </c>
      <c r="AB27" s="345">
        <f t="shared" si="4"/>
        <v>1</v>
      </c>
      <c r="AC27" s="345">
        <f t="shared" si="22"/>
        <v>0.1</v>
      </c>
      <c r="AD27" s="345">
        <v>1E-4</v>
      </c>
      <c r="AE27" s="345">
        <f t="shared" si="23"/>
        <v>100</v>
      </c>
      <c r="AF27" s="345">
        <f t="shared" si="5"/>
        <v>1</v>
      </c>
      <c r="AG27" s="345">
        <f t="shared" si="24"/>
        <v>0.1</v>
      </c>
      <c r="AH27" s="345">
        <v>1E-4</v>
      </c>
    </row>
    <row r="28" spans="2:34" s="241" customFormat="1" ht="15" customHeight="1">
      <c r="B28" s="249" t="b">
        <f>IF(Pressure_1_R1!U23="",FALSE,TRUE)</f>
        <v>0</v>
      </c>
      <c r="C28" s="250">
        <v>20</v>
      </c>
      <c r="D28" s="251" t="str">
        <f>IF($B28=FALSE,"",표준압력!G41)</f>
        <v/>
      </c>
      <c r="E28" s="251" t="str">
        <f>IF($B28=FALSE,"",표준압력!H41)</f>
        <v/>
      </c>
      <c r="F28" s="251" t="str">
        <f>IF($B28=FALSE,"",Pressure_1_R1!U23)</f>
        <v/>
      </c>
      <c r="G28" s="252" t="str">
        <f>IF($B28=FALSE,"",Pressure_1_R1!V23)</f>
        <v/>
      </c>
      <c r="H28" s="252" t="str">
        <f>IF($B28=FALSE,"",Pressure_1_R1!W23)</f>
        <v/>
      </c>
      <c r="I28" s="258" t="b">
        <f t="shared" si="15"/>
        <v>0</v>
      </c>
      <c r="J28" s="253" t="str">
        <f t="shared" si="6"/>
        <v/>
      </c>
      <c r="K28" s="254" t="str">
        <f t="shared" si="7"/>
        <v/>
      </c>
      <c r="L28" s="254" t="str">
        <f t="shared" si="7"/>
        <v/>
      </c>
      <c r="M28" s="244"/>
      <c r="N28" s="255" t="b">
        <f t="shared" si="8"/>
        <v>0</v>
      </c>
      <c r="O28" s="410" t="s">
        <v>558</v>
      </c>
      <c r="P28" s="414">
        <v>20</v>
      </c>
      <c r="Q28" s="412" t="str">
        <f t="shared" ca="1" si="16"/>
        <v/>
      </c>
      <c r="R28" s="255" t="str">
        <f t="shared" ca="1" si="17"/>
        <v/>
      </c>
      <c r="S28" s="255" t="str">
        <f t="shared" ca="1" si="18"/>
        <v/>
      </c>
      <c r="T28" s="416" t="str">
        <f t="shared" si="19"/>
        <v/>
      </c>
      <c r="U28" s="412" t="str">
        <f t="shared" si="25"/>
        <v/>
      </c>
      <c r="V28" s="255" t="str">
        <f t="shared" si="26"/>
        <v/>
      </c>
      <c r="W28" s="255" t="str">
        <f t="shared" si="27"/>
        <v/>
      </c>
      <c r="X28" s="417" t="str">
        <f t="shared" si="14"/>
        <v/>
      </c>
      <c r="Z28" s="343" t="s">
        <v>867</v>
      </c>
      <c r="AA28" s="345">
        <f t="shared" si="21"/>
        <v>100000</v>
      </c>
      <c r="AB28" s="345">
        <f t="shared" si="4"/>
        <v>1000</v>
      </c>
      <c r="AC28" s="345">
        <f t="shared" si="22"/>
        <v>100</v>
      </c>
      <c r="AD28" s="345">
        <v>0.1</v>
      </c>
      <c r="AE28" s="345">
        <f t="shared" si="23"/>
        <v>100000</v>
      </c>
      <c r="AF28" s="345">
        <f t="shared" si="5"/>
        <v>1000</v>
      </c>
      <c r="AG28" s="345">
        <f t="shared" si="24"/>
        <v>100</v>
      </c>
      <c r="AH28" s="345">
        <v>0.1</v>
      </c>
    </row>
    <row r="29" spans="2:34" s="241" customFormat="1" ht="15" customHeight="1">
      <c r="B29" s="249" t="b">
        <f>IF(Pressure_1_R1!U24="",FALSE,TRUE)</f>
        <v>0</v>
      </c>
      <c r="C29" s="250">
        <v>21</v>
      </c>
      <c r="D29" s="251" t="str">
        <f>IF($B29=FALSE,"",표준압력!G42)</f>
        <v/>
      </c>
      <c r="E29" s="251" t="str">
        <f>IF($B29=FALSE,"",표준압력!H42)</f>
        <v/>
      </c>
      <c r="F29" s="251" t="str">
        <f>IF($B29=FALSE,"",Pressure_1_R1!U24)</f>
        <v/>
      </c>
      <c r="G29" s="252" t="str">
        <f>IF($B29=FALSE,"",Pressure_1_R1!V24)</f>
        <v/>
      </c>
      <c r="H29" s="252" t="str">
        <f>IF($B29=FALSE,"",Pressure_1_R1!W24)</f>
        <v/>
      </c>
      <c r="I29" s="258" t="b">
        <f t="shared" si="15"/>
        <v>0</v>
      </c>
      <c r="J29" s="253" t="str">
        <f t="shared" si="6"/>
        <v/>
      </c>
      <c r="K29" s="254" t="str">
        <f t="shared" si="7"/>
        <v/>
      </c>
      <c r="L29" s="254" t="str">
        <f t="shared" si="7"/>
        <v/>
      </c>
      <c r="M29" s="244"/>
      <c r="N29" s="255" t="b">
        <f t="shared" si="8"/>
        <v>0</v>
      </c>
      <c r="O29" s="410" t="s">
        <v>558</v>
      </c>
      <c r="P29" s="414">
        <v>21</v>
      </c>
      <c r="Q29" s="412" t="str">
        <f t="shared" ca="1" si="16"/>
        <v/>
      </c>
      <c r="R29" s="255" t="str">
        <f t="shared" ca="1" si="17"/>
        <v/>
      </c>
      <c r="S29" s="255" t="str">
        <f t="shared" ca="1" si="18"/>
        <v/>
      </c>
      <c r="T29" s="416" t="str">
        <f t="shared" si="19"/>
        <v/>
      </c>
      <c r="U29" s="412" t="str">
        <f t="shared" si="25"/>
        <v/>
      </c>
      <c r="V29" s="255" t="str">
        <f t="shared" si="26"/>
        <v/>
      </c>
      <c r="W29" s="255" t="str">
        <f t="shared" si="27"/>
        <v/>
      </c>
      <c r="X29" s="417" t="str">
        <f t="shared" si="14"/>
        <v/>
      </c>
      <c r="Z29" s="343" t="s">
        <v>868</v>
      </c>
      <c r="AA29" s="345">
        <f t="shared" si="21"/>
        <v>6894.7569999999996</v>
      </c>
      <c r="AB29" s="345">
        <f t="shared" si="4"/>
        <v>68.947569999999999</v>
      </c>
      <c r="AC29" s="345">
        <f t="shared" si="22"/>
        <v>6.8947569999999994</v>
      </c>
      <c r="AD29" s="345">
        <v>6.8947569999999996E-3</v>
      </c>
      <c r="AE29" s="345">
        <f t="shared" si="23"/>
        <v>6894.7569999999996</v>
      </c>
      <c r="AF29" s="345">
        <f t="shared" si="5"/>
        <v>68.947569999999999</v>
      </c>
      <c r="AG29" s="345">
        <f t="shared" si="24"/>
        <v>6.8947569999999994</v>
      </c>
      <c r="AH29" s="345">
        <v>6.8947569999999996E-3</v>
      </c>
    </row>
    <row r="30" spans="2:34" s="241" customFormat="1" ht="15" customHeight="1">
      <c r="B30" s="249" t="b">
        <f>IF(Pressure_1_R1!U25="",FALSE,TRUE)</f>
        <v>0</v>
      </c>
      <c r="C30" s="250">
        <v>22</v>
      </c>
      <c r="D30" s="251" t="str">
        <f>IF($B30=FALSE,"",표준압력!G43)</f>
        <v/>
      </c>
      <c r="E30" s="251" t="str">
        <f>IF($B30=FALSE,"",표준압력!H43)</f>
        <v/>
      </c>
      <c r="F30" s="251" t="str">
        <f>IF($B30=FALSE,"",Pressure_1_R1!U25)</f>
        <v/>
      </c>
      <c r="G30" s="252" t="str">
        <f>IF($B30=FALSE,"",Pressure_1_R1!V25)</f>
        <v/>
      </c>
      <c r="H30" s="252" t="str">
        <f>IF($B30=FALSE,"",Pressure_1_R1!W25)</f>
        <v/>
      </c>
      <c r="I30" s="258" t="b">
        <f t="shared" si="15"/>
        <v>0</v>
      </c>
      <c r="J30" s="253" t="str">
        <f t="shared" si="6"/>
        <v/>
      </c>
      <c r="K30" s="254" t="str">
        <f t="shared" si="7"/>
        <v/>
      </c>
      <c r="L30" s="254" t="str">
        <f t="shared" si="7"/>
        <v/>
      </c>
      <c r="M30" s="244"/>
      <c r="N30" s="255" t="b">
        <f t="shared" si="8"/>
        <v>0</v>
      </c>
      <c r="O30" s="410" t="s">
        <v>558</v>
      </c>
      <c r="P30" s="414">
        <v>22</v>
      </c>
      <c r="Q30" s="412" t="str">
        <f t="shared" ca="1" si="16"/>
        <v/>
      </c>
      <c r="R30" s="255" t="str">
        <f t="shared" ca="1" si="17"/>
        <v/>
      </c>
      <c r="S30" s="255" t="str">
        <f t="shared" ca="1" si="18"/>
        <v/>
      </c>
      <c r="T30" s="416" t="str">
        <f t="shared" si="19"/>
        <v/>
      </c>
      <c r="U30" s="412" t="str">
        <f t="shared" si="25"/>
        <v/>
      </c>
      <c r="V30" s="255" t="str">
        <f t="shared" si="26"/>
        <v/>
      </c>
      <c r="W30" s="255" t="str">
        <f t="shared" si="27"/>
        <v/>
      </c>
      <c r="X30" s="417" t="str">
        <f t="shared" si="14"/>
        <v/>
      </c>
      <c r="Z30" s="343" t="s">
        <v>916</v>
      </c>
      <c r="AA30" s="345">
        <f t="shared" si="21"/>
        <v>98066.5</v>
      </c>
      <c r="AB30" s="345">
        <f t="shared" si="4"/>
        <v>980.66500000000008</v>
      </c>
      <c r="AC30" s="345">
        <f t="shared" si="22"/>
        <v>98.066500000000005</v>
      </c>
      <c r="AD30" s="345">
        <v>9.8066500000000001E-2</v>
      </c>
      <c r="AE30" s="345">
        <f t="shared" si="23"/>
        <v>98066.5</v>
      </c>
      <c r="AF30" s="345">
        <f t="shared" si="5"/>
        <v>980.66500000000008</v>
      </c>
      <c r="AG30" s="345">
        <f t="shared" si="24"/>
        <v>98.066500000000005</v>
      </c>
      <c r="AH30" s="345">
        <v>9.8066500000000001E-2</v>
      </c>
    </row>
    <row r="31" spans="2:34" s="241" customFormat="1" ht="15" customHeight="1">
      <c r="B31" s="249" t="b">
        <f>IF(Pressure_1_R1!U26="",FALSE,TRUE)</f>
        <v>0</v>
      </c>
      <c r="C31" s="250">
        <v>23</v>
      </c>
      <c r="D31" s="251" t="str">
        <f>IF($B31=FALSE,"",표준압력!G44)</f>
        <v/>
      </c>
      <c r="E31" s="251" t="str">
        <f>IF($B31=FALSE,"",표준압력!H44)</f>
        <v/>
      </c>
      <c r="F31" s="251" t="str">
        <f>IF($B31=FALSE,"",Pressure_1_R1!U26)</f>
        <v/>
      </c>
      <c r="G31" s="252" t="str">
        <f>IF($B31=FALSE,"",Pressure_1_R1!V26)</f>
        <v/>
      </c>
      <c r="H31" s="252" t="str">
        <f>IF($B31=FALSE,"",Pressure_1_R1!W26)</f>
        <v/>
      </c>
      <c r="I31" s="258" t="b">
        <f t="shared" si="15"/>
        <v>0</v>
      </c>
      <c r="J31" s="253" t="str">
        <f t="shared" si="6"/>
        <v/>
      </c>
      <c r="K31" s="254" t="str">
        <f t="shared" si="7"/>
        <v/>
      </c>
      <c r="L31" s="254" t="str">
        <f t="shared" si="7"/>
        <v/>
      </c>
      <c r="M31" s="244"/>
      <c r="N31" s="255" t="b">
        <f t="shared" si="8"/>
        <v>0</v>
      </c>
      <c r="O31" s="410" t="s">
        <v>558</v>
      </c>
      <c r="P31" s="414">
        <v>23</v>
      </c>
      <c r="Q31" s="412" t="str">
        <f t="shared" ca="1" si="16"/>
        <v/>
      </c>
      <c r="R31" s="255" t="str">
        <f t="shared" ca="1" si="17"/>
        <v/>
      </c>
      <c r="S31" s="255" t="str">
        <f t="shared" ca="1" si="18"/>
        <v/>
      </c>
      <c r="T31" s="416" t="str">
        <f t="shared" si="19"/>
        <v/>
      </c>
      <c r="U31" s="412" t="str">
        <f t="shared" si="25"/>
        <v/>
      </c>
      <c r="V31" s="255" t="str">
        <f t="shared" si="26"/>
        <v/>
      </c>
      <c r="W31" s="255" t="str">
        <f t="shared" si="27"/>
        <v/>
      </c>
      <c r="X31" s="417" t="str">
        <f t="shared" si="14"/>
        <v/>
      </c>
      <c r="Z31" s="343" t="s">
        <v>869</v>
      </c>
      <c r="AA31" s="345">
        <f>AC31*1000</f>
        <v>101325</v>
      </c>
      <c r="AB31" s="345">
        <f>AC31*10</f>
        <v>1013.25</v>
      </c>
      <c r="AC31" s="345">
        <f>AD31*1000</f>
        <v>101.325</v>
      </c>
      <c r="AD31" s="345">
        <v>0.101325</v>
      </c>
      <c r="AE31" s="345">
        <f>AG31*1000</f>
        <v>101325</v>
      </c>
      <c r="AF31" s="345">
        <f>AG31*10</f>
        <v>1013.25</v>
      </c>
      <c r="AG31" s="345">
        <f>AH31*1000</f>
        <v>101.325</v>
      </c>
      <c r="AH31" s="345">
        <v>0.101325</v>
      </c>
    </row>
    <row r="32" spans="2:34" s="241" customFormat="1" ht="15" customHeight="1">
      <c r="B32" s="249" t="b">
        <f>IF(Pressure_1_R1!U27="",FALSE,TRUE)</f>
        <v>0</v>
      </c>
      <c r="C32" s="250">
        <v>24</v>
      </c>
      <c r="D32" s="251" t="str">
        <f>IF($B32=FALSE,"",표준압력!G45)</f>
        <v/>
      </c>
      <c r="E32" s="251" t="str">
        <f>IF($B32=FALSE,"",표준압력!H45)</f>
        <v/>
      </c>
      <c r="F32" s="251" t="str">
        <f>IF($B32=FALSE,"",Pressure_1_R1!U27)</f>
        <v/>
      </c>
      <c r="G32" s="252" t="str">
        <f>IF($B32=FALSE,"",Pressure_1_R1!V27)</f>
        <v/>
      </c>
      <c r="H32" s="252" t="str">
        <f>IF($B32=FALSE,"",Pressure_1_R1!W27)</f>
        <v/>
      </c>
      <c r="I32" s="258" t="b">
        <f t="shared" si="15"/>
        <v>0</v>
      </c>
      <c r="J32" s="253" t="str">
        <f t="shared" si="6"/>
        <v/>
      </c>
      <c r="K32" s="254" t="str">
        <f t="shared" si="7"/>
        <v/>
      </c>
      <c r="L32" s="254" t="str">
        <f t="shared" si="7"/>
        <v/>
      </c>
      <c r="M32" s="244"/>
      <c r="N32" s="255" t="b">
        <f t="shared" si="8"/>
        <v>0</v>
      </c>
      <c r="O32" s="410" t="s">
        <v>558</v>
      </c>
      <c r="P32" s="414">
        <v>24</v>
      </c>
      <c r="Q32" s="412" t="str">
        <f t="shared" ca="1" si="16"/>
        <v/>
      </c>
      <c r="R32" s="255" t="str">
        <f t="shared" ca="1" si="17"/>
        <v/>
      </c>
      <c r="S32" s="255" t="str">
        <f t="shared" ca="1" si="18"/>
        <v/>
      </c>
      <c r="T32" s="416" t="str">
        <f t="shared" si="19"/>
        <v/>
      </c>
      <c r="U32" s="412" t="str">
        <f t="shared" si="25"/>
        <v/>
      </c>
      <c r="V32" s="255" t="str">
        <f t="shared" si="26"/>
        <v/>
      </c>
      <c r="W32" s="255" t="str">
        <f t="shared" si="27"/>
        <v/>
      </c>
      <c r="X32" s="417" t="str">
        <f t="shared" si="14"/>
        <v/>
      </c>
    </row>
    <row r="33" spans="2:24" s="241" customFormat="1" ht="15" customHeight="1">
      <c r="B33" s="249" t="b">
        <f>IF(Pressure_1_R1!U28="",FALSE,TRUE)</f>
        <v>0</v>
      </c>
      <c r="C33" s="250">
        <v>25</v>
      </c>
      <c r="D33" s="251" t="str">
        <f>IF($B33=FALSE,"",표준압력!G46)</f>
        <v/>
      </c>
      <c r="E33" s="251" t="str">
        <f>IF($B33=FALSE,"",표준압력!H46)</f>
        <v/>
      </c>
      <c r="F33" s="251" t="str">
        <f>IF($B33=FALSE,"",Pressure_1_R1!U28)</f>
        <v/>
      </c>
      <c r="G33" s="252" t="str">
        <f>IF($B33=FALSE,"",Pressure_1_R1!V28)</f>
        <v/>
      </c>
      <c r="H33" s="252" t="str">
        <f>IF($B33=FALSE,"",Pressure_1_R1!W28)</f>
        <v/>
      </c>
      <c r="I33" s="258" t="b">
        <f t="shared" si="15"/>
        <v>0</v>
      </c>
      <c r="J33" s="253" t="str">
        <f t="shared" si="6"/>
        <v/>
      </c>
      <c r="K33" s="254" t="str">
        <f t="shared" si="7"/>
        <v/>
      </c>
      <c r="L33" s="254" t="str">
        <f t="shared" si="7"/>
        <v/>
      </c>
      <c r="M33" s="244"/>
      <c r="N33" s="255" t="b">
        <f t="shared" si="8"/>
        <v>0</v>
      </c>
      <c r="O33" s="410" t="s">
        <v>558</v>
      </c>
      <c r="P33" s="414">
        <v>25</v>
      </c>
      <c r="Q33" s="412" t="str">
        <f t="shared" ca="1" si="16"/>
        <v/>
      </c>
      <c r="R33" s="255" t="str">
        <f t="shared" ca="1" si="17"/>
        <v/>
      </c>
      <c r="S33" s="255" t="str">
        <f t="shared" ca="1" si="18"/>
        <v/>
      </c>
      <c r="T33" s="416" t="str">
        <f t="shared" si="19"/>
        <v/>
      </c>
      <c r="U33" s="412" t="str">
        <f t="shared" si="25"/>
        <v/>
      </c>
      <c r="V33" s="255" t="str">
        <f t="shared" si="26"/>
        <v/>
      </c>
      <c r="W33" s="255" t="str">
        <f t="shared" si="27"/>
        <v/>
      </c>
      <c r="X33" s="417" t="str">
        <f t="shared" si="14"/>
        <v/>
      </c>
    </row>
    <row r="34" spans="2:24" s="241" customFormat="1" ht="15" customHeight="1">
      <c r="B34" s="249" t="b">
        <f>IF(Pressure_1_R1!U29="",FALSE,TRUE)</f>
        <v>0</v>
      </c>
      <c r="C34" s="250">
        <v>26</v>
      </c>
      <c r="D34" s="251" t="str">
        <f>IF($B34=FALSE,"",표준압력!G47)</f>
        <v/>
      </c>
      <c r="E34" s="251" t="str">
        <f>IF($B34=FALSE,"",표준압력!H47)</f>
        <v/>
      </c>
      <c r="F34" s="251" t="str">
        <f>IF($B34=FALSE,"",Pressure_1_R1!U29)</f>
        <v/>
      </c>
      <c r="G34" s="252" t="str">
        <f>IF($B34=FALSE,"",Pressure_1_R1!V29)</f>
        <v/>
      </c>
      <c r="H34" s="252" t="str">
        <f>IF($B34=FALSE,"",Pressure_1_R1!W29)</f>
        <v/>
      </c>
      <c r="I34" s="258" t="b">
        <f t="shared" si="15"/>
        <v>0</v>
      </c>
      <c r="J34" s="253" t="str">
        <f t="shared" si="6"/>
        <v/>
      </c>
      <c r="K34" s="254" t="str">
        <f t="shared" si="7"/>
        <v/>
      </c>
      <c r="L34" s="254" t="str">
        <f t="shared" si="7"/>
        <v/>
      </c>
      <c r="M34" s="244"/>
      <c r="N34" s="255" t="b">
        <f t="shared" si="8"/>
        <v>0</v>
      </c>
      <c r="O34" s="410" t="s">
        <v>558</v>
      </c>
      <c r="P34" s="414">
        <v>26</v>
      </c>
      <c r="Q34" s="412" t="str">
        <f t="shared" ca="1" si="16"/>
        <v/>
      </c>
      <c r="R34" s="255" t="str">
        <f t="shared" ca="1" si="17"/>
        <v/>
      </c>
      <c r="S34" s="255" t="str">
        <f t="shared" ca="1" si="18"/>
        <v/>
      </c>
      <c r="T34" s="416" t="str">
        <f t="shared" si="19"/>
        <v/>
      </c>
      <c r="U34" s="412" t="str">
        <f t="shared" si="25"/>
        <v/>
      </c>
      <c r="V34" s="255" t="str">
        <f t="shared" si="26"/>
        <v/>
      </c>
      <c r="W34" s="255" t="str">
        <f t="shared" si="27"/>
        <v/>
      </c>
      <c r="X34" s="417" t="str">
        <f t="shared" si="14"/>
        <v/>
      </c>
    </row>
    <row r="35" spans="2:24" s="241" customFormat="1" ht="15" customHeight="1">
      <c r="B35" s="249" t="b">
        <f>IF(Pressure_1_R1!U30="",FALSE,TRUE)</f>
        <v>0</v>
      </c>
      <c r="C35" s="250">
        <v>27</v>
      </c>
      <c r="D35" s="251" t="str">
        <f>IF($B35=FALSE,"",표준압력!G48)</f>
        <v/>
      </c>
      <c r="E35" s="251" t="str">
        <f>IF($B35=FALSE,"",표준압력!H48)</f>
        <v/>
      </c>
      <c r="F35" s="251" t="str">
        <f>IF($B35=FALSE,"",Pressure_1_R1!U30)</f>
        <v/>
      </c>
      <c r="G35" s="252" t="str">
        <f>IF($B35=FALSE,"",Pressure_1_R1!V30)</f>
        <v/>
      </c>
      <c r="H35" s="252" t="str">
        <f>IF($B35=FALSE,"",Pressure_1_R1!W30)</f>
        <v/>
      </c>
      <c r="I35" s="258" t="b">
        <f t="shared" si="15"/>
        <v>0</v>
      </c>
      <c r="J35" s="253" t="str">
        <f t="shared" si="6"/>
        <v/>
      </c>
      <c r="K35" s="254" t="str">
        <f t="shared" si="7"/>
        <v/>
      </c>
      <c r="L35" s="254" t="str">
        <f t="shared" si="7"/>
        <v/>
      </c>
      <c r="M35" s="244"/>
      <c r="N35" s="255" t="b">
        <f t="shared" si="8"/>
        <v>0</v>
      </c>
      <c r="O35" s="410" t="s">
        <v>558</v>
      </c>
      <c r="P35" s="414">
        <v>27</v>
      </c>
      <c r="Q35" s="412" t="str">
        <f t="shared" ca="1" si="16"/>
        <v/>
      </c>
      <c r="R35" s="255" t="str">
        <f t="shared" ca="1" si="17"/>
        <v/>
      </c>
      <c r="S35" s="255" t="str">
        <f t="shared" ca="1" si="18"/>
        <v/>
      </c>
      <c r="T35" s="416" t="str">
        <f t="shared" si="19"/>
        <v/>
      </c>
      <c r="U35" s="412" t="str">
        <f t="shared" si="25"/>
        <v/>
      </c>
      <c r="V35" s="255" t="str">
        <f t="shared" si="26"/>
        <v/>
      </c>
      <c r="W35" s="255" t="str">
        <f t="shared" si="27"/>
        <v/>
      </c>
      <c r="X35" s="417" t="str">
        <f t="shared" si="14"/>
        <v/>
      </c>
    </row>
    <row r="36" spans="2:24" s="241" customFormat="1" ht="15" customHeight="1">
      <c r="B36" s="249" t="b">
        <f>IF(Pressure_1_R1!U31="",FALSE,TRUE)</f>
        <v>0</v>
      </c>
      <c r="C36" s="250">
        <v>28</v>
      </c>
      <c r="D36" s="251" t="str">
        <f>IF($B36=FALSE,"",표준압력!G49)</f>
        <v/>
      </c>
      <c r="E36" s="251" t="str">
        <f>IF($B36=FALSE,"",표준압력!H49)</f>
        <v/>
      </c>
      <c r="F36" s="251" t="str">
        <f>IF($B36=FALSE,"",Pressure_1_R1!U31)</f>
        <v/>
      </c>
      <c r="G36" s="252" t="str">
        <f>IF($B36=FALSE,"",Pressure_1_R1!V31)</f>
        <v/>
      </c>
      <c r="H36" s="252" t="str">
        <f>IF($B36=FALSE,"",Pressure_1_R1!W31)</f>
        <v/>
      </c>
      <c r="I36" s="258" t="b">
        <f t="shared" si="15"/>
        <v>0</v>
      </c>
      <c r="J36" s="253" t="str">
        <f t="shared" si="6"/>
        <v/>
      </c>
      <c r="K36" s="254" t="str">
        <f t="shared" si="7"/>
        <v/>
      </c>
      <c r="L36" s="254" t="str">
        <f t="shared" si="7"/>
        <v/>
      </c>
      <c r="M36" s="244"/>
      <c r="N36" s="255" t="b">
        <f t="shared" si="8"/>
        <v>0</v>
      </c>
      <c r="O36" s="410" t="s">
        <v>558</v>
      </c>
      <c r="P36" s="414">
        <v>28</v>
      </c>
      <c r="Q36" s="412" t="str">
        <f t="shared" ca="1" si="16"/>
        <v/>
      </c>
      <c r="R36" s="255" t="str">
        <f t="shared" ca="1" si="17"/>
        <v/>
      </c>
      <c r="S36" s="255" t="str">
        <f t="shared" ca="1" si="18"/>
        <v/>
      </c>
      <c r="T36" s="416" t="str">
        <f t="shared" si="19"/>
        <v/>
      </c>
      <c r="U36" s="412" t="str">
        <f t="shared" si="25"/>
        <v/>
      </c>
      <c r="V36" s="255" t="str">
        <f t="shared" si="26"/>
        <v/>
      </c>
      <c r="W36" s="255" t="str">
        <f t="shared" si="27"/>
        <v/>
      </c>
      <c r="X36" s="417" t="str">
        <f t="shared" si="14"/>
        <v/>
      </c>
    </row>
    <row r="37" spans="2:24" s="241" customFormat="1" ht="15" customHeight="1">
      <c r="B37" s="249" t="b">
        <f>IF(Pressure_1_R1!U32="",FALSE,TRUE)</f>
        <v>0</v>
      </c>
      <c r="C37" s="250">
        <v>29</v>
      </c>
      <c r="D37" s="251" t="str">
        <f>IF($B37=FALSE,"",표준압력!G50)</f>
        <v/>
      </c>
      <c r="E37" s="251" t="str">
        <f>IF($B37=FALSE,"",표준압력!H50)</f>
        <v/>
      </c>
      <c r="F37" s="251" t="str">
        <f>IF($B37=FALSE,"",Pressure_1_R1!U32)</f>
        <v/>
      </c>
      <c r="G37" s="252" t="str">
        <f>IF($B37=FALSE,"",Pressure_1_R1!V32)</f>
        <v/>
      </c>
      <c r="H37" s="252" t="str">
        <f>IF($B37=FALSE,"",Pressure_1_R1!W32)</f>
        <v/>
      </c>
      <c r="I37" s="258" t="b">
        <f t="shared" si="15"/>
        <v>0</v>
      </c>
      <c r="J37" s="253" t="str">
        <f t="shared" si="6"/>
        <v/>
      </c>
      <c r="K37" s="254" t="str">
        <f t="shared" si="7"/>
        <v/>
      </c>
      <c r="L37" s="254" t="str">
        <f t="shared" si="7"/>
        <v/>
      </c>
      <c r="M37" s="244"/>
      <c r="N37" s="255" t="b">
        <f t="shared" si="8"/>
        <v>0</v>
      </c>
      <c r="O37" s="410" t="s">
        <v>558</v>
      </c>
      <c r="P37" s="414">
        <v>29</v>
      </c>
      <c r="Q37" s="412" t="str">
        <f t="shared" ca="1" si="16"/>
        <v/>
      </c>
      <c r="R37" s="255" t="str">
        <f t="shared" ca="1" si="17"/>
        <v/>
      </c>
      <c r="S37" s="255" t="str">
        <f t="shared" ca="1" si="18"/>
        <v/>
      </c>
      <c r="T37" s="416" t="str">
        <f t="shared" si="19"/>
        <v/>
      </c>
      <c r="U37" s="412" t="str">
        <f t="shared" si="25"/>
        <v/>
      </c>
      <c r="V37" s="255" t="str">
        <f t="shared" si="26"/>
        <v/>
      </c>
      <c r="W37" s="255" t="str">
        <f t="shared" si="27"/>
        <v/>
      </c>
      <c r="X37" s="417" t="str">
        <f t="shared" si="14"/>
        <v/>
      </c>
    </row>
    <row r="38" spans="2:24" s="241" customFormat="1" ht="15" customHeight="1">
      <c r="B38" s="249" t="b">
        <f>IF(Pressure_1_R1!U33="",FALSE,TRUE)</f>
        <v>0</v>
      </c>
      <c r="C38" s="250">
        <v>30</v>
      </c>
      <c r="D38" s="251" t="str">
        <f>IF($B38=FALSE,"",표준압력!G51)</f>
        <v/>
      </c>
      <c r="E38" s="251" t="str">
        <f>IF($B38=FALSE,"",표준압력!H51)</f>
        <v/>
      </c>
      <c r="F38" s="251" t="str">
        <f>IF($B38=FALSE,"",Pressure_1_R1!U33)</f>
        <v/>
      </c>
      <c r="G38" s="252" t="str">
        <f>IF($B38=FALSE,"",Pressure_1_R1!V33)</f>
        <v/>
      </c>
      <c r="H38" s="252" t="str">
        <f>IF($B38=FALSE,"",Pressure_1_R1!W33)</f>
        <v/>
      </c>
      <c r="I38" s="258" t="b">
        <f t="shared" ref="I38:I67" si="28">TYPE(G38)=1</f>
        <v>0</v>
      </c>
      <c r="J38" s="253" t="str">
        <f t="shared" ref="J38:J67" si="29">IF($B38=FALSE,"",F38*$C$3)</f>
        <v/>
      </c>
      <c r="K38" s="254" t="str">
        <f t="shared" ref="K38:K67" si="30">IF($B38=FALSE,"",IF(G38="ⅹ",J38,G38*$C$3))</f>
        <v/>
      </c>
      <c r="L38" s="254" t="str">
        <f t="shared" ref="L38:L67" si="31">IF($B38=FALSE,"",IF(H38="ⅹ",K38,H38*$C$3))</f>
        <v/>
      </c>
      <c r="M38" s="244"/>
      <c r="N38" s="255" t="b">
        <f t="shared" si="8"/>
        <v>0</v>
      </c>
      <c r="O38" s="410" t="s">
        <v>558</v>
      </c>
      <c r="P38" s="414">
        <v>30</v>
      </c>
      <c r="Q38" s="412" t="str">
        <f t="shared" ref="Q38:Q67" ca="1" si="32">IF($N38=FALSE,"",IF($O38="가압",J38,OFFSET(J$8,$B$3*2-($P38-1),0)))</f>
        <v/>
      </c>
      <c r="R38" s="255" t="str">
        <f t="shared" ref="R38:R67" ca="1" si="33">IF($N38=FALSE,"",IF($O38="가압",K38,OFFSET(K$8,$B$3*2-($P38-1),0)))</f>
        <v/>
      </c>
      <c r="S38" s="255" t="str">
        <f t="shared" ref="S38:S67" ca="1" si="34">IF($N38=FALSE,"",IF($O38="가압",L38,OFFSET(L$8,$B$3*2-($P38-1),0)))</f>
        <v/>
      </c>
      <c r="T38" s="416" t="str">
        <f t="shared" ref="T38:T67" si="35">IF($N38=FALSE,"",AVERAGE(Q38:S38))</f>
        <v/>
      </c>
      <c r="U38" s="412" t="str">
        <f t="shared" si="25"/>
        <v/>
      </c>
      <c r="V38" s="255" t="str">
        <f t="shared" si="26"/>
        <v/>
      </c>
      <c r="W38" s="255" t="str">
        <f t="shared" si="27"/>
        <v/>
      </c>
      <c r="X38" s="417" t="str">
        <f t="shared" ref="X38:X67" si="36">IF($N38=FALSE,"",MAX(U38:W38)-MIN(U38:W38))</f>
        <v/>
      </c>
    </row>
    <row r="39" spans="2:24" s="241" customFormat="1" ht="15" customHeight="1">
      <c r="B39" s="249" t="b">
        <f>IF(Pressure_1_R1!U34="",FALSE,TRUE)</f>
        <v>0</v>
      </c>
      <c r="C39" s="250">
        <v>31</v>
      </c>
      <c r="D39" s="251" t="str">
        <f>IF($B39=FALSE,"",표준압력!G52)</f>
        <v/>
      </c>
      <c r="E39" s="251" t="str">
        <f>IF($B39=FALSE,"",표준압력!H52)</f>
        <v/>
      </c>
      <c r="F39" s="251" t="str">
        <f>IF($B39=FALSE,"",Pressure_1_R1!U34)</f>
        <v/>
      </c>
      <c r="G39" s="252" t="str">
        <f>IF($B39=FALSE,"",Pressure_1_R1!V34)</f>
        <v/>
      </c>
      <c r="H39" s="252" t="str">
        <f>IF($B39=FALSE,"",Pressure_1_R1!W34)</f>
        <v/>
      </c>
      <c r="I39" s="258" t="b">
        <f t="shared" si="28"/>
        <v>0</v>
      </c>
      <c r="J39" s="253" t="str">
        <f t="shared" si="29"/>
        <v/>
      </c>
      <c r="K39" s="254" t="str">
        <f t="shared" si="30"/>
        <v/>
      </c>
      <c r="L39" s="254" t="str">
        <f t="shared" si="31"/>
        <v/>
      </c>
      <c r="M39" s="244"/>
      <c r="N39" s="255" t="b">
        <f t="shared" si="8"/>
        <v>0</v>
      </c>
      <c r="O39" s="411" t="s">
        <v>517</v>
      </c>
      <c r="P39" s="415">
        <v>1</v>
      </c>
      <c r="Q39" s="412" t="str">
        <f t="shared" ca="1" si="32"/>
        <v/>
      </c>
      <c r="R39" s="255" t="str">
        <f t="shared" ca="1" si="33"/>
        <v/>
      </c>
      <c r="S39" s="255" t="str">
        <f t="shared" ca="1" si="34"/>
        <v/>
      </c>
      <c r="T39" s="416" t="str">
        <f t="shared" si="35"/>
        <v/>
      </c>
      <c r="U39" s="413" t="str">
        <f>IF($N39=FALSE,"",Q39-Q$39)</f>
        <v/>
      </c>
      <c r="V39" s="413" t="str">
        <f t="shared" ref="V39:V68" si="37">IF($N39=FALSE,"",R39-R$39)</f>
        <v/>
      </c>
      <c r="W39" s="413" t="str">
        <f t="shared" ref="W39:W67" si="38">IF($N39=FALSE,"",S39-S$39)</f>
        <v/>
      </c>
      <c r="X39" s="417" t="str">
        <f t="shared" si="36"/>
        <v/>
      </c>
    </row>
    <row r="40" spans="2:24" s="241" customFormat="1" ht="15" customHeight="1">
      <c r="B40" s="249" t="b">
        <f>IF(Pressure_1_R1!U35="",FALSE,TRUE)</f>
        <v>0</v>
      </c>
      <c r="C40" s="250">
        <v>32</v>
      </c>
      <c r="D40" s="251" t="str">
        <f>IF($B40=FALSE,"",표준압력!G53)</f>
        <v/>
      </c>
      <c r="E40" s="251" t="str">
        <f>IF($B40=FALSE,"",표준압력!H53)</f>
        <v/>
      </c>
      <c r="F40" s="251" t="str">
        <f>IF($B40=FALSE,"",Pressure_1_R1!U35)</f>
        <v/>
      </c>
      <c r="G40" s="252" t="str">
        <f>IF($B40=FALSE,"",Pressure_1_R1!V35)</f>
        <v/>
      </c>
      <c r="H40" s="252" t="str">
        <f>IF($B40=FALSE,"",Pressure_1_R1!W35)</f>
        <v/>
      </c>
      <c r="I40" s="258" t="b">
        <f t="shared" si="28"/>
        <v>0</v>
      </c>
      <c r="J40" s="253" t="str">
        <f t="shared" si="29"/>
        <v/>
      </c>
      <c r="K40" s="254" t="str">
        <f t="shared" si="30"/>
        <v/>
      </c>
      <c r="L40" s="254" t="str">
        <f t="shared" si="31"/>
        <v/>
      </c>
      <c r="M40" s="244"/>
      <c r="N40" s="255" t="b">
        <f t="shared" si="8"/>
        <v>0</v>
      </c>
      <c r="O40" s="411" t="s">
        <v>517</v>
      </c>
      <c r="P40" s="415">
        <v>2</v>
      </c>
      <c r="Q40" s="412" t="str">
        <f t="shared" ca="1" si="32"/>
        <v/>
      </c>
      <c r="R40" s="255" t="str">
        <f t="shared" ca="1" si="33"/>
        <v/>
      </c>
      <c r="S40" s="255" t="str">
        <f t="shared" ca="1" si="34"/>
        <v/>
      </c>
      <c r="T40" s="416" t="str">
        <f t="shared" si="35"/>
        <v/>
      </c>
      <c r="U40" s="413" t="str">
        <f t="shared" ref="U40:U68" si="39">IF($N40=FALSE,"",Q40-Q$39)</f>
        <v/>
      </c>
      <c r="V40" s="413" t="str">
        <f t="shared" si="37"/>
        <v/>
      </c>
      <c r="W40" s="413" t="str">
        <f t="shared" si="38"/>
        <v/>
      </c>
      <c r="X40" s="417" t="str">
        <f t="shared" si="36"/>
        <v/>
      </c>
    </row>
    <row r="41" spans="2:24" s="241" customFormat="1" ht="15" customHeight="1">
      <c r="B41" s="249" t="b">
        <f>IF(Pressure_1_R1!U36="",FALSE,TRUE)</f>
        <v>0</v>
      </c>
      <c r="C41" s="250">
        <v>33</v>
      </c>
      <c r="D41" s="251" t="str">
        <f>IF($B41=FALSE,"",표준압력!G54)</f>
        <v/>
      </c>
      <c r="E41" s="251" t="str">
        <f>IF($B41=FALSE,"",표준압력!H54)</f>
        <v/>
      </c>
      <c r="F41" s="251" t="str">
        <f>IF($B41=FALSE,"",Pressure_1_R1!U36)</f>
        <v/>
      </c>
      <c r="G41" s="252" t="str">
        <f>IF($B41=FALSE,"",Pressure_1_R1!V36)</f>
        <v/>
      </c>
      <c r="H41" s="252" t="str">
        <f>IF($B41=FALSE,"",Pressure_1_R1!W36)</f>
        <v/>
      </c>
      <c r="I41" s="258" t="b">
        <f t="shared" si="28"/>
        <v>0</v>
      </c>
      <c r="J41" s="253" t="str">
        <f t="shared" si="29"/>
        <v/>
      </c>
      <c r="K41" s="254" t="str">
        <f t="shared" si="30"/>
        <v/>
      </c>
      <c r="L41" s="254" t="str">
        <f t="shared" si="31"/>
        <v/>
      </c>
      <c r="M41" s="244"/>
      <c r="N41" s="255" t="b">
        <f t="shared" si="8"/>
        <v>0</v>
      </c>
      <c r="O41" s="411" t="s">
        <v>517</v>
      </c>
      <c r="P41" s="415">
        <v>3</v>
      </c>
      <c r="Q41" s="412" t="str">
        <f t="shared" ca="1" si="32"/>
        <v/>
      </c>
      <c r="R41" s="255" t="str">
        <f t="shared" ca="1" si="33"/>
        <v/>
      </c>
      <c r="S41" s="255" t="str">
        <f t="shared" ca="1" si="34"/>
        <v/>
      </c>
      <c r="T41" s="416" t="str">
        <f t="shared" si="35"/>
        <v/>
      </c>
      <c r="U41" s="413" t="str">
        <f t="shared" si="39"/>
        <v/>
      </c>
      <c r="V41" s="413" t="str">
        <f t="shared" si="37"/>
        <v/>
      </c>
      <c r="W41" s="413" t="str">
        <f t="shared" si="38"/>
        <v/>
      </c>
      <c r="X41" s="417" t="str">
        <f t="shared" si="36"/>
        <v/>
      </c>
    </row>
    <row r="42" spans="2:24" s="241" customFormat="1" ht="15" customHeight="1">
      <c r="B42" s="249" t="b">
        <f>IF(Pressure_1_R1!U37="",FALSE,TRUE)</f>
        <v>0</v>
      </c>
      <c r="C42" s="250">
        <v>34</v>
      </c>
      <c r="D42" s="251" t="str">
        <f>IF($B42=FALSE,"",표준압력!G55)</f>
        <v/>
      </c>
      <c r="E42" s="251" t="str">
        <f>IF($B42=FALSE,"",표준압력!H55)</f>
        <v/>
      </c>
      <c r="F42" s="251" t="str">
        <f>IF($B42=FALSE,"",Pressure_1_R1!U37)</f>
        <v/>
      </c>
      <c r="G42" s="252" t="str">
        <f>IF($B42=FALSE,"",Pressure_1_R1!V37)</f>
        <v/>
      </c>
      <c r="H42" s="252" t="str">
        <f>IF($B42=FALSE,"",Pressure_1_R1!W37)</f>
        <v/>
      </c>
      <c r="I42" s="258" t="b">
        <f t="shared" si="28"/>
        <v>0</v>
      </c>
      <c r="J42" s="253" t="str">
        <f t="shared" si="29"/>
        <v/>
      </c>
      <c r="K42" s="254" t="str">
        <f t="shared" si="30"/>
        <v/>
      </c>
      <c r="L42" s="254" t="str">
        <f t="shared" si="31"/>
        <v/>
      </c>
      <c r="M42" s="244"/>
      <c r="N42" s="255" t="b">
        <f t="shared" si="8"/>
        <v>0</v>
      </c>
      <c r="O42" s="411" t="s">
        <v>517</v>
      </c>
      <c r="P42" s="415">
        <v>4</v>
      </c>
      <c r="Q42" s="412" t="str">
        <f t="shared" ca="1" si="32"/>
        <v/>
      </c>
      <c r="R42" s="255" t="str">
        <f t="shared" ca="1" si="33"/>
        <v/>
      </c>
      <c r="S42" s="255" t="str">
        <f t="shared" ca="1" si="34"/>
        <v/>
      </c>
      <c r="T42" s="416" t="str">
        <f t="shared" si="35"/>
        <v/>
      </c>
      <c r="U42" s="413" t="str">
        <f t="shared" si="39"/>
        <v/>
      </c>
      <c r="V42" s="413" t="str">
        <f t="shared" si="37"/>
        <v/>
      </c>
      <c r="W42" s="413" t="str">
        <f t="shared" si="38"/>
        <v/>
      </c>
      <c r="X42" s="417" t="str">
        <f t="shared" si="36"/>
        <v/>
      </c>
    </row>
    <row r="43" spans="2:24" s="241" customFormat="1" ht="15" customHeight="1">
      <c r="B43" s="249" t="b">
        <f>IF(Pressure_1_R1!U38="",FALSE,TRUE)</f>
        <v>0</v>
      </c>
      <c r="C43" s="250">
        <v>35</v>
      </c>
      <c r="D43" s="251" t="str">
        <f>IF($B43=FALSE,"",표준압력!G56)</f>
        <v/>
      </c>
      <c r="E43" s="251" t="str">
        <f>IF($B43=FALSE,"",표준압력!H56)</f>
        <v/>
      </c>
      <c r="F43" s="251" t="str">
        <f>IF($B43=FALSE,"",Pressure_1_R1!U38)</f>
        <v/>
      </c>
      <c r="G43" s="252" t="str">
        <f>IF($B43=FALSE,"",Pressure_1_R1!V38)</f>
        <v/>
      </c>
      <c r="H43" s="252" t="str">
        <f>IF($B43=FALSE,"",Pressure_1_R1!W38)</f>
        <v/>
      </c>
      <c r="I43" s="258" t="b">
        <f t="shared" si="28"/>
        <v>0</v>
      </c>
      <c r="J43" s="253" t="str">
        <f t="shared" si="29"/>
        <v/>
      </c>
      <c r="K43" s="254" t="str">
        <f t="shared" si="30"/>
        <v/>
      </c>
      <c r="L43" s="254" t="str">
        <f t="shared" si="31"/>
        <v/>
      </c>
      <c r="M43" s="244"/>
      <c r="N43" s="255" t="b">
        <f t="shared" si="8"/>
        <v>0</v>
      </c>
      <c r="O43" s="411" t="s">
        <v>517</v>
      </c>
      <c r="P43" s="415">
        <v>5</v>
      </c>
      <c r="Q43" s="412" t="str">
        <f t="shared" ca="1" si="32"/>
        <v/>
      </c>
      <c r="R43" s="255" t="str">
        <f t="shared" ca="1" si="33"/>
        <v/>
      </c>
      <c r="S43" s="255" t="str">
        <f t="shared" ca="1" si="34"/>
        <v/>
      </c>
      <c r="T43" s="416" t="str">
        <f t="shared" si="35"/>
        <v/>
      </c>
      <c r="U43" s="413" t="str">
        <f t="shared" si="39"/>
        <v/>
      </c>
      <c r="V43" s="413" t="str">
        <f t="shared" si="37"/>
        <v/>
      </c>
      <c r="W43" s="413" t="str">
        <f t="shared" si="38"/>
        <v/>
      </c>
      <c r="X43" s="417" t="str">
        <f t="shared" si="36"/>
        <v/>
      </c>
    </row>
    <row r="44" spans="2:24" s="241" customFormat="1" ht="15" customHeight="1">
      <c r="B44" s="249" t="b">
        <f>IF(Pressure_1_R1!U39="",FALSE,TRUE)</f>
        <v>0</v>
      </c>
      <c r="C44" s="250">
        <v>36</v>
      </c>
      <c r="D44" s="251" t="str">
        <f>IF($B44=FALSE,"",표준압력!G57)</f>
        <v/>
      </c>
      <c r="E44" s="251" t="str">
        <f>IF($B44=FALSE,"",표준압력!H57)</f>
        <v/>
      </c>
      <c r="F44" s="251" t="str">
        <f>IF($B44=FALSE,"",Pressure_1_R1!U39)</f>
        <v/>
      </c>
      <c r="G44" s="252" t="str">
        <f>IF($B44=FALSE,"",Pressure_1_R1!V39)</f>
        <v/>
      </c>
      <c r="H44" s="252" t="str">
        <f>IF($B44=FALSE,"",Pressure_1_R1!W39)</f>
        <v/>
      </c>
      <c r="I44" s="258" t="b">
        <f t="shared" si="28"/>
        <v>0</v>
      </c>
      <c r="J44" s="253" t="str">
        <f t="shared" si="29"/>
        <v/>
      </c>
      <c r="K44" s="254" t="str">
        <f t="shared" si="30"/>
        <v/>
      </c>
      <c r="L44" s="254" t="str">
        <f t="shared" si="31"/>
        <v/>
      </c>
      <c r="M44" s="244"/>
      <c r="N44" s="255" t="b">
        <f t="shared" si="8"/>
        <v>0</v>
      </c>
      <c r="O44" s="411" t="s">
        <v>517</v>
      </c>
      <c r="P44" s="415">
        <v>6</v>
      </c>
      <c r="Q44" s="412" t="str">
        <f t="shared" ca="1" si="32"/>
        <v/>
      </c>
      <c r="R44" s="255" t="str">
        <f t="shared" ca="1" si="33"/>
        <v/>
      </c>
      <c r="S44" s="255" t="str">
        <f t="shared" ca="1" si="34"/>
        <v/>
      </c>
      <c r="T44" s="416" t="str">
        <f t="shared" si="35"/>
        <v/>
      </c>
      <c r="U44" s="413" t="str">
        <f t="shared" si="39"/>
        <v/>
      </c>
      <c r="V44" s="413" t="str">
        <f t="shared" si="37"/>
        <v/>
      </c>
      <c r="W44" s="413" t="str">
        <f t="shared" si="38"/>
        <v/>
      </c>
      <c r="X44" s="417" t="str">
        <f t="shared" si="36"/>
        <v/>
      </c>
    </row>
    <row r="45" spans="2:24" s="241" customFormat="1" ht="15" customHeight="1">
      <c r="B45" s="249" t="b">
        <f>IF(Pressure_1_R1!U40="",FALSE,TRUE)</f>
        <v>0</v>
      </c>
      <c r="C45" s="250">
        <v>37</v>
      </c>
      <c r="D45" s="251" t="str">
        <f>IF($B45=FALSE,"",표준압력!G58)</f>
        <v/>
      </c>
      <c r="E45" s="251" t="str">
        <f>IF($B45=FALSE,"",표준압력!H58)</f>
        <v/>
      </c>
      <c r="F45" s="251" t="str">
        <f>IF($B45=FALSE,"",Pressure_1_R1!U40)</f>
        <v/>
      </c>
      <c r="G45" s="252" t="str">
        <f>IF($B45=FALSE,"",Pressure_1_R1!V40)</f>
        <v/>
      </c>
      <c r="H45" s="252" t="str">
        <f>IF($B45=FALSE,"",Pressure_1_R1!W40)</f>
        <v/>
      </c>
      <c r="I45" s="258" t="b">
        <f t="shared" si="28"/>
        <v>0</v>
      </c>
      <c r="J45" s="253" t="str">
        <f t="shared" si="29"/>
        <v/>
      </c>
      <c r="K45" s="254" t="str">
        <f t="shared" si="30"/>
        <v/>
      </c>
      <c r="L45" s="254" t="str">
        <f t="shared" si="31"/>
        <v/>
      </c>
      <c r="M45" s="244"/>
      <c r="N45" s="255" t="b">
        <f t="shared" si="8"/>
        <v>0</v>
      </c>
      <c r="O45" s="411" t="s">
        <v>517</v>
      </c>
      <c r="P45" s="415">
        <v>7</v>
      </c>
      <c r="Q45" s="412" t="str">
        <f t="shared" ca="1" si="32"/>
        <v/>
      </c>
      <c r="R45" s="255" t="str">
        <f t="shared" ca="1" si="33"/>
        <v/>
      </c>
      <c r="S45" s="255" t="str">
        <f t="shared" ca="1" si="34"/>
        <v/>
      </c>
      <c r="T45" s="416" t="str">
        <f t="shared" si="35"/>
        <v/>
      </c>
      <c r="U45" s="413" t="str">
        <f t="shared" si="39"/>
        <v/>
      </c>
      <c r="V45" s="413" t="str">
        <f t="shared" si="37"/>
        <v/>
      </c>
      <c r="W45" s="413" t="str">
        <f t="shared" si="38"/>
        <v/>
      </c>
      <c r="X45" s="417" t="str">
        <f t="shared" si="36"/>
        <v/>
      </c>
    </row>
    <row r="46" spans="2:24" s="241" customFormat="1" ht="15" customHeight="1">
      <c r="B46" s="249" t="b">
        <f>IF(Pressure_1_R1!U41="",FALSE,TRUE)</f>
        <v>0</v>
      </c>
      <c r="C46" s="250">
        <v>38</v>
      </c>
      <c r="D46" s="251" t="str">
        <f>IF($B46=FALSE,"",표준압력!G59)</f>
        <v/>
      </c>
      <c r="E46" s="251" t="str">
        <f>IF($B46=FALSE,"",표준압력!H59)</f>
        <v/>
      </c>
      <c r="F46" s="251" t="str">
        <f>IF($B46=FALSE,"",Pressure_1_R1!U41)</f>
        <v/>
      </c>
      <c r="G46" s="252" t="str">
        <f>IF($B46=FALSE,"",Pressure_1_R1!V41)</f>
        <v/>
      </c>
      <c r="H46" s="252" t="str">
        <f>IF($B46=FALSE,"",Pressure_1_R1!W41)</f>
        <v/>
      </c>
      <c r="I46" s="258" t="b">
        <f t="shared" si="28"/>
        <v>0</v>
      </c>
      <c r="J46" s="253" t="str">
        <f t="shared" si="29"/>
        <v/>
      </c>
      <c r="K46" s="254" t="str">
        <f t="shared" si="30"/>
        <v/>
      </c>
      <c r="L46" s="254" t="str">
        <f t="shared" si="31"/>
        <v/>
      </c>
      <c r="M46" s="244"/>
      <c r="N46" s="255" t="b">
        <f t="shared" si="8"/>
        <v>0</v>
      </c>
      <c r="O46" s="411" t="s">
        <v>517</v>
      </c>
      <c r="P46" s="415">
        <v>8</v>
      </c>
      <c r="Q46" s="412" t="str">
        <f t="shared" ca="1" si="32"/>
        <v/>
      </c>
      <c r="R46" s="255" t="str">
        <f t="shared" ca="1" si="33"/>
        <v/>
      </c>
      <c r="S46" s="255" t="str">
        <f t="shared" ca="1" si="34"/>
        <v/>
      </c>
      <c r="T46" s="416" t="str">
        <f t="shared" si="35"/>
        <v/>
      </c>
      <c r="U46" s="413" t="str">
        <f t="shared" si="39"/>
        <v/>
      </c>
      <c r="V46" s="413" t="str">
        <f t="shared" si="37"/>
        <v/>
      </c>
      <c r="W46" s="413" t="str">
        <f t="shared" si="38"/>
        <v/>
      </c>
      <c r="X46" s="417" t="str">
        <f t="shared" si="36"/>
        <v/>
      </c>
    </row>
    <row r="47" spans="2:24" s="241" customFormat="1" ht="15" customHeight="1">
      <c r="B47" s="249" t="b">
        <f>IF(Pressure_1_R1!U42="",FALSE,TRUE)</f>
        <v>0</v>
      </c>
      <c r="C47" s="250">
        <v>39</v>
      </c>
      <c r="D47" s="251" t="str">
        <f>IF($B47=FALSE,"",표준압력!G60)</f>
        <v/>
      </c>
      <c r="E47" s="251" t="str">
        <f>IF($B47=FALSE,"",표준압력!H60)</f>
        <v/>
      </c>
      <c r="F47" s="251" t="str">
        <f>IF($B47=FALSE,"",Pressure_1_R1!U42)</f>
        <v/>
      </c>
      <c r="G47" s="252" t="str">
        <f>IF($B47=FALSE,"",Pressure_1_R1!V42)</f>
        <v/>
      </c>
      <c r="H47" s="252" t="str">
        <f>IF($B47=FALSE,"",Pressure_1_R1!W42)</f>
        <v/>
      </c>
      <c r="I47" s="258" t="b">
        <f t="shared" si="28"/>
        <v>0</v>
      </c>
      <c r="J47" s="253" t="str">
        <f t="shared" si="29"/>
        <v/>
      </c>
      <c r="K47" s="254" t="str">
        <f t="shared" si="30"/>
        <v/>
      </c>
      <c r="L47" s="254" t="str">
        <f t="shared" si="31"/>
        <v/>
      </c>
      <c r="M47" s="244"/>
      <c r="N47" s="255" t="b">
        <f t="shared" si="8"/>
        <v>0</v>
      </c>
      <c r="O47" s="411" t="s">
        <v>517</v>
      </c>
      <c r="P47" s="415">
        <v>9</v>
      </c>
      <c r="Q47" s="412" t="str">
        <f t="shared" ca="1" si="32"/>
        <v/>
      </c>
      <c r="R47" s="255" t="str">
        <f t="shared" ca="1" si="33"/>
        <v/>
      </c>
      <c r="S47" s="255" t="str">
        <f t="shared" ca="1" si="34"/>
        <v/>
      </c>
      <c r="T47" s="416" t="str">
        <f t="shared" si="35"/>
        <v/>
      </c>
      <c r="U47" s="413" t="str">
        <f t="shared" si="39"/>
        <v/>
      </c>
      <c r="V47" s="413" t="str">
        <f t="shared" si="37"/>
        <v/>
      </c>
      <c r="W47" s="413" t="str">
        <f t="shared" si="38"/>
        <v/>
      </c>
      <c r="X47" s="417" t="str">
        <f t="shared" si="36"/>
        <v/>
      </c>
    </row>
    <row r="48" spans="2:24" s="241" customFormat="1" ht="15" customHeight="1">
      <c r="B48" s="249" t="b">
        <f>IF(Pressure_1_R1!U43="",FALSE,TRUE)</f>
        <v>0</v>
      </c>
      <c r="C48" s="250">
        <v>40</v>
      </c>
      <c r="D48" s="251" t="str">
        <f>IF($B48=FALSE,"",표준압력!G61)</f>
        <v/>
      </c>
      <c r="E48" s="251" t="str">
        <f>IF($B48=FALSE,"",표준압력!H61)</f>
        <v/>
      </c>
      <c r="F48" s="251" t="str">
        <f>IF($B48=FALSE,"",Pressure_1_R1!U43)</f>
        <v/>
      </c>
      <c r="G48" s="252" t="str">
        <f>IF($B48=FALSE,"",Pressure_1_R1!V43)</f>
        <v/>
      </c>
      <c r="H48" s="252" t="str">
        <f>IF($B48=FALSE,"",Pressure_1_R1!W43)</f>
        <v/>
      </c>
      <c r="I48" s="258" t="b">
        <f t="shared" si="28"/>
        <v>0</v>
      </c>
      <c r="J48" s="253" t="str">
        <f t="shared" si="29"/>
        <v/>
      </c>
      <c r="K48" s="254" t="str">
        <f t="shared" si="30"/>
        <v/>
      </c>
      <c r="L48" s="254" t="str">
        <f t="shared" si="31"/>
        <v/>
      </c>
      <c r="M48" s="244"/>
      <c r="N48" s="255" t="b">
        <f t="shared" si="8"/>
        <v>0</v>
      </c>
      <c r="O48" s="411" t="s">
        <v>517</v>
      </c>
      <c r="P48" s="415">
        <v>10</v>
      </c>
      <c r="Q48" s="412" t="str">
        <f t="shared" ca="1" si="32"/>
        <v/>
      </c>
      <c r="R48" s="255" t="str">
        <f t="shared" ca="1" si="33"/>
        <v/>
      </c>
      <c r="S48" s="255" t="str">
        <f t="shared" ca="1" si="34"/>
        <v/>
      </c>
      <c r="T48" s="416" t="str">
        <f t="shared" si="35"/>
        <v/>
      </c>
      <c r="U48" s="413" t="str">
        <f t="shared" si="39"/>
        <v/>
      </c>
      <c r="V48" s="413" t="str">
        <f t="shared" si="37"/>
        <v/>
      </c>
      <c r="W48" s="413" t="str">
        <f t="shared" si="38"/>
        <v/>
      </c>
      <c r="X48" s="417" t="str">
        <f t="shared" si="36"/>
        <v/>
      </c>
    </row>
    <row r="49" spans="2:24" s="241" customFormat="1" ht="15" customHeight="1">
      <c r="B49" s="249" t="b">
        <f>IF(Pressure_1_R1!U44="",FALSE,TRUE)</f>
        <v>0</v>
      </c>
      <c r="C49" s="250">
        <v>41</v>
      </c>
      <c r="D49" s="251" t="str">
        <f>IF($B49=FALSE,"",표준압력!G62)</f>
        <v/>
      </c>
      <c r="E49" s="251" t="str">
        <f>IF($B49=FALSE,"",표준압력!H62)</f>
        <v/>
      </c>
      <c r="F49" s="251" t="str">
        <f>IF($B49=FALSE,"",Pressure_1_R1!U44)</f>
        <v/>
      </c>
      <c r="G49" s="252" t="str">
        <f>IF($B49=FALSE,"",Pressure_1_R1!V44)</f>
        <v/>
      </c>
      <c r="H49" s="252" t="str">
        <f>IF($B49=FALSE,"",Pressure_1_R1!W44)</f>
        <v/>
      </c>
      <c r="I49" s="258" t="b">
        <f t="shared" si="28"/>
        <v>0</v>
      </c>
      <c r="J49" s="253" t="str">
        <f t="shared" si="29"/>
        <v/>
      </c>
      <c r="K49" s="254" t="str">
        <f t="shared" si="30"/>
        <v/>
      </c>
      <c r="L49" s="254" t="str">
        <f t="shared" si="31"/>
        <v/>
      </c>
      <c r="M49" s="244"/>
      <c r="N49" s="255" t="b">
        <f t="shared" si="8"/>
        <v>0</v>
      </c>
      <c r="O49" s="411" t="s">
        <v>517</v>
      </c>
      <c r="P49" s="415">
        <v>11</v>
      </c>
      <c r="Q49" s="412" t="str">
        <f t="shared" ca="1" si="32"/>
        <v/>
      </c>
      <c r="R49" s="255" t="str">
        <f t="shared" ca="1" si="33"/>
        <v/>
      </c>
      <c r="S49" s="255" t="str">
        <f t="shared" ca="1" si="34"/>
        <v/>
      </c>
      <c r="T49" s="416" t="str">
        <f t="shared" si="35"/>
        <v/>
      </c>
      <c r="U49" s="413" t="str">
        <f t="shared" si="39"/>
        <v/>
      </c>
      <c r="V49" s="413" t="str">
        <f t="shared" si="37"/>
        <v/>
      </c>
      <c r="W49" s="413" t="str">
        <f t="shared" si="38"/>
        <v/>
      </c>
      <c r="X49" s="417" t="str">
        <f t="shared" si="36"/>
        <v/>
      </c>
    </row>
    <row r="50" spans="2:24" s="241" customFormat="1" ht="15" customHeight="1">
      <c r="B50" s="249" t="b">
        <f>IF(Pressure_1_R1!U45="",FALSE,TRUE)</f>
        <v>0</v>
      </c>
      <c r="C50" s="250">
        <v>42</v>
      </c>
      <c r="D50" s="251" t="str">
        <f>IF($B50=FALSE,"",표준압력!G63)</f>
        <v/>
      </c>
      <c r="E50" s="251" t="str">
        <f>IF($B50=FALSE,"",표준압력!H63)</f>
        <v/>
      </c>
      <c r="F50" s="251" t="str">
        <f>IF($B50=FALSE,"",Pressure_1_R1!U45)</f>
        <v/>
      </c>
      <c r="G50" s="252" t="str">
        <f>IF($B50=FALSE,"",Pressure_1_R1!V45)</f>
        <v/>
      </c>
      <c r="H50" s="252" t="str">
        <f>IF($B50=FALSE,"",Pressure_1_R1!W45)</f>
        <v/>
      </c>
      <c r="I50" s="258" t="b">
        <f t="shared" si="28"/>
        <v>0</v>
      </c>
      <c r="J50" s="253" t="str">
        <f t="shared" si="29"/>
        <v/>
      </c>
      <c r="K50" s="254" t="str">
        <f t="shared" si="30"/>
        <v/>
      </c>
      <c r="L50" s="254" t="str">
        <f t="shared" si="31"/>
        <v/>
      </c>
      <c r="M50" s="244"/>
      <c r="N50" s="255" t="b">
        <f t="shared" si="8"/>
        <v>0</v>
      </c>
      <c r="O50" s="411" t="s">
        <v>517</v>
      </c>
      <c r="P50" s="415">
        <v>12</v>
      </c>
      <c r="Q50" s="412" t="str">
        <f t="shared" ca="1" si="32"/>
        <v/>
      </c>
      <c r="R50" s="255" t="str">
        <f t="shared" ca="1" si="33"/>
        <v/>
      </c>
      <c r="S50" s="255" t="str">
        <f t="shared" ca="1" si="34"/>
        <v/>
      </c>
      <c r="T50" s="416" t="str">
        <f t="shared" si="35"/>
        <v/>
      </c>
      <c r="U50" s="413" t="str">
        <f t="shared" si="39"/>
        <v/>
      </c>
      <c r="V50" s="413" t="str">
        <f t="shared" si="37"/>
        <v/>
      </c>
      <c r="W50" s="413" t="str">
        <f t="shared" si="38"/>
        <v/>
      </c>
      <c r="X50" s="417" t="str">
        <f t="shared" si="36"/>
        <v/>
      </c>
    </row>
    <row r="51" spans="2:24" s="241" customFormat="1" ht="15" customHeight="1">
      <c r="B51" s="249" t="b">
        <f>IF(Pressure_1_R1!U46="",FALSE,TRUE)</f>
        <v>0</v>
      </c>
      <c r="C51" s="250">
        <v>43</v>
      </c>
      <c r="D51" s="251" t="str">
        <f>IF($B51=FALSE,"",표준압력!G64)</f>
        <v/>
      </c>
      <c r="E51" s="251" t="str">
        <f>IF($B51=FALSE,"",표준압력!H64)</f>
        <v/>
      </c>
      <c r="F51" s="251" t="str">
        <f>IF($B51=FALSE,"",Pressure_1_R1!U46)</f>
        <v/>
      </c>
      <c r="G51" s="252" t="str">
        <f>IF($B51=FALSE,"",Pressure_1_R1!V46)</f>
        <v/>
      </c>
      <c r="H51" s="252" t="str">
        <f>IF($B51=FALSE,"",Pressure_1_R1!W46)</f>
        <v/>
      </c>
      <c r="I51" s="258" t="b">
        <f t="shared" si="28"/>
        <v>0</v>
      </c>
      <c r="J51" s="253" t="str">
        <f t="shared" si="29"/>
        <v/>
      </c>
      <c r="K51" s="254" t="str">
        <f t="shared" si="30"/>
        <v/>
      </c>
      <c r="L51" s="254" t="str">
        <f t="shared" si="31"/>
        <v/>
      </c>
      <c r="M51" s="244"/>
      <c r="N51" s="255" t="b">
        <f t="shared" si="8"/>
        <v>0</v>
      </c>
      <c r="O51" s="411" t="s">
        <v>517</v>
      </c>
      <c r="P51" s="415">
        <v>13</v>
      </c>
      <c r="Q51" s="412" t="str">
        <f t="shared" ca="1" si="32"/>
        <v/>
      </c>
      <c r="R51" s="255" t="str">
        <f t="shared" ca="1" si="33"/>
        <v/>
      </c>
      <c r="S51" s="255" t="str">
        <f t="shared" ca="1" si="34"/>
        <v/>
      </c>
      <c r="T51" s="416" t="str">
        <f t="shared" si="35"/>
        <v/>
      </c>
      <c r="U51" s="413" t="str">
        <f t="shared" si="39"/>
        <v/>
      </c>
      <c r="V51" s="413" t="str">
        <f t="shared" si="37"/>
        <v/>
      </c>
      <c r="W51" s="413" t="str">
        <f t="shared" si="38"/>
        <v/>
      </c>
      <c r="X51" s="417" t="str">
        <f t="shared" si="36"/>
        <v/>
      </c>
    </row>
    <row r="52" spans="2:24" s="241" customFormat="1" ht="15" customHeight="1">
      <c r="B52" s="249" t="b">
        <f>IF(Pressure_1_R1!U47="",FALSE,TRUE)</f>
        <v>0</v>
      </c>
      <c r="C52" s="250">
        <v>44</v>
      </c>
      <c r="D52" s="251" t="str">
        <f>IF($B52=FALSE,"",표준압력!G65)</f>
        <v/>
      </c>
      <c r="E52" s="251" t="str">
        <f>IF($B52=FALSE,"",표준압력!H65)</f>
        <v/>
      </c>
      <c r="F52" s="251" t="str">
        <f>IF($B52=FALSE,"",Pressure_1_R1!U47)</f>
        <v/>
      </c>
      <c r="G52" s="252" t="str">
        <f>IF($B52=FALSE,"",Pressure_1_R1!V47)</f>
        <v/>
      </c>
      <c r="H52" s="252" t="str">
        <f>IF($B52=FALSE,"",Pressure_1_R1!W47)</f>
        <v/>
      </c>
      <c r="I52" s="258" t="b">
        <f t="shared" si="28"/>
        <v>0</v>
      </c>
      <c r="J52" s="253" t="str">
        <f t="shared" si="29"/>
        <v/>
      </c>
      <c r="K52" s="254" t="str">
        <f t="shared" si="30"/>
        <v/>
      </c>
      <c r="L52" s="254" t="str">
        <f t="shared" si="31"/>
        <v/>
      </c>
      <c r="M52" s="244"/>
      <c r="N52" s="255" t="b">
        <f t="shared" si="8"/>
        <v>0</v>
      </c>
      <c r="O52" s="411" t="s">
        <v>517</v>
      </c>
      <c r="P52" s="415">
        <v>14</v>
      </c>
      <c r="Q52" s="412" t="str">
        <f t="shared" ca="1" si="32"/>
        <v/>
      </c>
      <c r="R52" s="255" t="str">
        <f t="shared" ca="1" si="33"/>
        <v/>
      </c>
      <c r="S52" s="255" t="str">
        <f t="shared" ca="1" si="34"/>
        <v/>
      </c>
      <c r="T52" s="416" t="str">
        <f t="shared" si="35"/>
        <v/>
      </c>
      <c r="U52" s="413" t="str">
        <f t="shared" si="39"/>
        <v/>
      </c>
      <c r="V52" s="413" t="str">
        <f t="shared" si="37"/>
        <v/>
      </c>
      <c r="W52" s="413" t="str">
        <f t="shared" si="38"/>
        <v/>
      </c>
      <c r="X52" s="417" t="str">
        <f t="shared" si="36"/>
        <v/>
      </c>
    </row>
    <row r="53" spans="2:24" s="241" customFormat="1" ht="15" customHeight="1">
      <c r="B53" s="249" t="b">
        <f>IF(Pressure_1_R1!U48="",FALSE,TRUE)</f>
        <v>0</v>
      </c>
      <c r="C53" s="250">
        <v>45</v>
      </c>
      <c r="D53" s="251" t="str">
        <f>IF($B53=FALSE,"",표준압력!G66)</f>
        <v/>
      </c>
      <c r="E53" s="251" t="str">
        <f>IF($B53=FALSE,"",표준압력!H66)</f>
        <v/>
      </c>
      <c r="F53" s="251" t="str">
        <f>IF($B53=FALSE,"",Pressure_1_R1!U48)</f>
        <v/>
      </c>
      <c r="G53" s="252" t="str">
        <f>IF($B53=FALSE,"",Pressure_1_R1!V48)</f>
        <v/>
      </c>
      <c r="H53" s="252" t="str">
        <f>IF($B53=FALSE,"",Pressure_1_R1!W48)</f>
        <v/>
      </c>
      <c r="I53" s="258" t="b">
        <f t="shared" si="28"/>
        <v>0</v>
      </c>
      <c r="J53" s="253" t="str">
        <f t="shared" si="29"/>
        <v/>
      </c>
      <c r="K53" s="254" t="str">
        <f t="shared" si="30"/>
        <v/>
      </c>
      <c r="L53" s="254" t="str">
        <f t="shared" si="31"/>
        <v/>
      </c>
      <c r="M53" s="244"/>
      <c r="N53" s="255" t="b">
        <f t="shared" si="8"/>
        <v>0</v>
      </c>
      <c r="O53" s="411" t="s">
        <v>517</v>
      </c>
      <c r="P53" s="415">
        <v>15</v>
      </c>
      <c r="Q53" s="412" t="str">
        <f t="shared" ca="1" si="32"/>
        <v/>
      </c>
      <c r="R53" s="255" t="str">
        <f t="shared" ca="1" si="33"/>
        <v/>
      </c>
      <c r="S53" s="255" t="str">
        <f t="shared" ca="1" si="34"/>
        <v/>
      </c>
      <c r="T53" s="416" t="str">
        <f t="shared" si="35"/>
        <v/>
      </c>
      <c r="U53" s="413" t="str">
        <f t="shared" si="39"/>
        <v/>
      </c>
      <c r="V53" s="413" t="str">
        <f t="shared" si="37"/>
        <v/>
      </c>
      <c r="W53" s="413" t="str">
        <f t="shared" si="38"/>
        <v/>
      </c>
      <c r="X53" s="417" t="str">
        <f t="shared" si="36"/>
        <v/>
      </c>
    </row>
    <row r="54" spans="2:24" s="241" customFormat="1" ht="15" customHeight="1">
      <c r="B54" s="249" t="b">
        <f>IF(Pressure_1_R1!U49="",FALSE,TRUE)</f>
        <v>0</v>
      </c>
      <c r="C54" s="250">
        <v>46</v>
      </c>
      <c r="D54" s="251" t="str">
        <f>IF($B54=FALSE,"",표준압력!G67)</f>
        <v/>
      </c>
      <c r="E54" s="251" t="str">
        <f>IF($B54=FALSE,"",표준압력!H67)</f>
        <v/>
      </c>
      <c r="F54" s="251" t="str">
        <f>IF($B54=FALSE,"",Pressure_1_R1!U49)</f>
        <v/>
      </c>
      <c r="G54" s="252" t="str">
        <f>IF($B54=FALSE,"",Pressure_1_R1!V49)</f>
        <v/>
      </c>
      <c r="H54" s="252" t="str">
        <f>IF($B54=FALSE,"",Pressure_1_R1!W49)</f>
        <v/>
      </c>
      <c r="I54" s="258" t="b">
        <f t="shared" si="28"/>
        <v>0</v>
      </c>
      <c r="J54" s="253" t="str">
        <f t="shared" si="29"/>
        <v/>
      </c>
      <c r="K54" s="254" t="str">
        <f t="shared" si="30"/>
        <v/>
      </c>
      <c r="L54" s="254" t="str">
        <f t="shared" si="31"/>
        <v/>
      </c>
      <c r="M54" s="244"/>
      <c r="N54" s="255" t="b">
        <f t="shared" si="8"/>
        <v>0</v>
      </c>
      <c r="O54" s="411" t="s">
        <v>517</v>
      </c>
      <c r="P54" s="415">
        <v>16</v>
      </c>
      <c r="Q54" s="412" t="str">
        <f t="shared" ca="1" si="32"/>
        <v/>
      </c>
      <c r="R54" s="255" t="str">
        <f t="shared" ca="1" si="33"/>
        <v/>
      </c>
      <c r="S54" s="255" t="str">
        <f t="shared" ca="1" si="34"/>
        <v/>
      </c>
      <c r="T54" s="416" t="str">
        <f t="shared" si="35"/>
        <v/>
      </c>
      <c r="U54" s="413" t="str">
        <f t="shared" si="39"/>
        <v/>
      </c>
      <c r="V54" s="413" t="str">
        <f t="shared" si="37"/>
        <v/>
      </c>
      <c r="W54" s="413" t="str">
        <f t="shared" si="38"/>
        <v/>
      </c>
      <c r="X54" s="417" t="str">
        <f t="shared" si="36"/>
        <v/>
      </c>
    </row>
    <row r="55" spans="2:24" s="241" customFormat="1" ht="15" customHeight="1">
      <c r="B55" s="249" t="b">
        <f>IF(Pressure_1_R1!U50="",FALSE,TRUE)</f>
        <v>0</v>
      </c>
      <c r="C55" s="250">
        <v>47</v>
      </c>
      <c r="D55" s="251" t="str">
        <f>IF($B55=FALSE,"",표준압력!G68)</f>
        <v/>
      </c>
      <c r="E55" s="251" t="str">
        <f>IF($B55=FALSE,"",표준압력!H68)</f>
        <v/>
      </c>
      <c r="F55" s="251" t="str">
        <f>IF($B55=FALSE,"",Pressure_1_R1!U50)</f>
        <v/>
      </c>
      <c r="G55" s="252" t="str">
        <f>IF($B55=FALSE,"",Pressure_1_R1!V50)</f>
        <v/>
      </c>
      <c r="H55" s="252" t="str">
        <f>IF($B55=FALSE,"",Pressure_1_R1!W50)</f>
        <v/>
      </c>
      <c r="I55" s="258" t="b">
        <f t="shared" si="28"/>
        <v>0</v>
      </c>
      <c r="J55" s="253" t="str">
        <f t="shared" si="29"/>
        <v/>
      </c>
      <c r="K55" s="254" t="str">
        <f t="shared" si="30"/>
        <v/>
      </c>
      <c r="L55" s="254" t="str">
        <f t="shared" si="31"/>
        <v/>
      </c>
      <c r="M55" s="244"/>
      <c r="N55" s="255" t="b">
        <f t="shared" si="8"/>
        <v>0</v>
      </c>
      <c r="O55" s="411" t="s">
        <v>517</v>
      </c>
      <c r="P55" s="415">
        <v>17</v>
      </c>
      <c r="Q55" s="412" t="str">
        <f t="shared" ca="1" si="32"/>
        <v/>
      </c>
      <c r="R55" s="255" t="str">
        <f t="shared" ca="1" si="33"/>
        <v/>
      </c>
      <c r="S55" s="255" t="str">
        <f t="shared" ca="1" si="34"/>
        <v/>
      </c>
      <c r="T55" s="416" t="str">
        <f t="shared" si="35"/>
        <v/>
      </c>
      <c r="U55" s="413" t="str">
        <f t="shared" si="39"/>
        <v/>
      </c>
      <c r="V55" s="413" t="str">
        <f t="shared" si="37"/>
        <v/>
      </c>
      <c r="W55" s="413" t="str">
        <f t="shared" si="38"/>
        <v/>
      </c>
      <c r="X55" s="417" t="str">
        <f t="shared" si="36"/>
        <v/>
      </c>
    </row>
    <row r="56" spans="2:24" s="241" customFormat="1" ht="15" customHeight="1">
      <c r="B56" s="249" t="b">
        <f>IF(Pressure_1_R1!U51="",FALSE,TRUE)</f>
        <v>0</v>
      </c>
      <c r="C56" s="250">
        <v>48</v>
      </c>
      <c r="D56" s="251" t="str">
        <f>IF($B56=FALSE,"",표준압력!G69)</f>
        <v/>
      </c>
      <c r="E56" s="251" t="str">
        <f>IF($B56=FALSE,"",표준압력!H69)</f>
        <v/>
      </c>
      <c r="F56" s="251" t="str">
        <f>IF($B56=FALSE,"",Pressure_1_R1!U51)</f>
        <v/>
      </c>
      <c r="G56" s="252" t="str">
        <f>IF($B56=FALSE,"",Pressure_1_R1!V51)</f>
        <v/>
      </c>
      <c r="H56" s="252" t="str">
        <f>IF($B56=FALSE,"",Pressure_1_R1!W51)</f>
        <v/>
      </c>
      <c r="I56" s="258" t="b">
        <f t="shared" si="28"/>
        <v>0</v>
      </c>
      <c r="J56" s="253" t="str">
        <f t="shared" si="29"/>
        <v/>
      </c>
      <c r="K56" s="254" t="str">
        <f t="shared" si="30"/>
        <v/>
      </c>
      <c r="L56" s="254" t="str">
        <f t="shared" si="31"/>
        <v/>
      </c>
      <c r="M56" s="244"/>
      <c r="N56" s="255" t="b">
        <f t="shared" si="8"/>
        <v>0</v>
      </c>
      <c r="O56" s="411" t="s">
        <v>517</v>
      </c>
      <c r="P56" s="415">
        <v>18</v>
      </c>
      <c r="Q56" s="412" t="str">
        <f t="shared" ca="1" si="32"/>
        <v/>
      </c>
      <c r="R56" s="255" t="str">
        <f t="shared" ca="1" si="33"/>
        <v/>
      </c>
      <c r="S56" s="255" t="str">
        <f t="shared" ca="1" si="34"/>
        <v/>
      </c>
      <c r="T56" s="416" t="str">
        <f t="shared" si="35"/>
        <v/>
      </c>
      <c r="U56" s="413" t="str">
        <f t="shared" si="39"/>
        <v/>
      </c>
      <c r="V56" s="413" t="str">
        <f t="shared" si="37"/>
        <v/>
      </c>
      <c r="W56" s="413" t="str">
        <f t="shared" si="38"/>
        <v/>
      </c>
      <c r="X56" s="417" t="str">
        <f t="shared" si="36"/>
        <v/>
      </c>
    </row>
    <row r="57" spans="2:24" s="241" customFormat="1" ht="15" customHeight="1">
      <c r="B57" s="249" t="b">
        <f>IF(Pressure_1_R1!U52="",FALSE,TRUE)</f>
        <v>0</v>
      </c>
      <c r="C57" s="250">
        <v>49</v>
      </c>
      <c r="D57" s="251" t="str">
        <f>IF($B57=FALSE,"",표준압력!G70)</f>
        <v/>
      </c>
      <c r="E57" s="251" t="str">
        <f>IF($B57=FALSE,"",표준압력!H70)</f>
        <v/>
      </c>
      <c r="F57" s="251" t="str">
        <f>IF($B57=FALSE,"",Pressure_1_R1!U52)</f>
        <v/>
      </c>
      <c r="G57" s="252" t="str">
        <f>IF($B57=FALSE,"",Pressure_1_R1!V52)</f>
        <v/>
      </c>
      <c r="H57" s="252" t="str">
        <f>IF($B57=FALSE,"",Pressure_1_R1!W52)</f>
        <v/>
      </c>
      <c r="I57" s="258" t="b">
        <f t="shared" si="28"/>
        <v>0</v>
      </c>
      <c r="J57" s="253" t="str">
        <f t="shared" si="29"/>
        <v/>
      </c>
      <c r="K57" s="254" t="str">
        <f t="shared" si="30"/>
        <v/>
      </c>
      <c r="L57" s="254" t="str">
        <f t="shared" si="31"/>
        <v/>
      </c>
      <c r="M57" s="244"/>
      <c r="N57" s="255" t="b">
        <f t="shared" si="8"/>
        <v>0</v>
      </c>
      <c r="O57" s="411" t="s">
        <v>517</v>
      </c>
      <c r="P57" s="415">
        <v>19</v>
      </c>
      <c r="Q57" s="412" t="str">
        <f t="shared" ca="1" si="32"/>
        <v/>
      </c>
      <c r="R57" s="255" t="str">
        <f t="shared" ca="1" si="33"/>
        <v/>
      </c>
      <c r="S57" s="255" t="str">
        <f t="shared" ca="1" si="34"/>
        <v/>
      </c>
      <c r="T57" s="416" t="str">
        <f t="shared" si="35"/>
        <v/>
      </c>
      <c r="U57" s="413" t="str">
        <f t="shared" si="39"/>
        <v/>
      </c>
      <c r="V57" s="413" t="str">
        <f t="shared" si="37"/>
        <v/>
      </c>
      <c r="W57" s="413" t="str">
        <f t="shared" si="38"/>
        <v/>
      </c>
      <c r="X57" s="417" t="str">
        <f t="shared" si="36"/>
        <v/>
      </c>
    </row>
    <row r="58" spans="2:24" s="241" customFormat="1" ht="15" customHeight="1">
      <c r="B58" s="249" t="b">
        <f>IF(Pressure_1_R1!U53="",FALSE,TRUE)</f>
        <v>0</v>
      </c>
      <c r="C58" s="250">
        <v>50</v>
      </c>
      <c r="D58" s="251" t="str">
        <f>IF($B58=FALSE,"",표준압력!G71)</f>
        <v/>
      </c>
      <c r="E58" s="251" t="str">
        <f>IF($B58=FALSE,"",표준압력!H71)</f>
        <v/>
      </c>
      <c r="F58" s="251" t="str">
        <f>IF($B58=FALSE,"",Pressure_1_R1!U53)</f>
        <v/>
      </c>
      <c r="G58" s="252" t="str">
        <f>IF($B58=FALSE,"",Pressure_1_R1!V53)</f>
        <v/>
      </c>
      <c r="H58" s="252" t="str">
        <f>IF($B58=FALSE,"",Pressure_1_R1!W53)</f>
        <v/>
      </c>
      <c r="I58" s="258" t="b">
        <f t="shared" si="28"/>
        <v>0</v>
      </c>
      <c r="J58" s="253" t="str">
        <f t="shared" si="29"/>
        <v/>
      </c>
      <c r="K58" s="254" t="str">
        <f t="shared" si="30"/>
        <v/>
      </c>
      <c r="L58" s="254" t="str">
        <f t="shared" si="31"/>
        <v/>
      </c>
      <c r="M58" s="244"/>
      <c r="N58" s="255" t="b">
        <f t="shared" si="8"/>
        <v>0</v>
      </c>
      <c r="O58" s="411" t="s">
        <v>517</v>
      </c>
      <c r="P58" s="415">
        <v>20</v>
      </c>
      <c r="Q58" s="412" t="str">
        <f t="shared" ca="1" si="32"/>
        <v/>
      </c>
      <c r="R58" s="255" t="str">
        <f t="shared" ca="1" si="33"/>
        <v/>
      </c>
      <c r="S58" s="255" t="str">
        <f t="shared" ca="1" si="34"/>
        <v/>
      </c>
      <c r="T58" s="416" t="str">
        <f t="shared" si="35"/>
        <v/>
      </c>
      <c r="U58" s="413" t="str">
        <f t="shared" si="39"/>
        <v/>
      </c>
      <c r="V58" s="413" t="str">
        <f t="shared" si="37"/>
        <v/>
      </c>
      <c r="W58" s="413" t="str">
        <f t="shared" si="38"/>
        <v/>
      </c>
      <c r="X58" s="417" t="str">
        <f t="shared" si="36"/>
        <v/>
      </c>
    </row>
    <row r="59" spans="2:24" s="241" customFormat="1" ht="15" customHeight="1">
      <c r="B59" s="249" t="b">
        <f>IF(Pressure_1_R1!U54="",FALSE,TRUE)</f>
        <v>0</v>
      </c>
      <c r="C59" s="250">
        <v>51</v>
      </c>
      <c r="D59" s="251" t="str">
        <f>IF($B59=FALSE,"",표준압력!G72)</f>
        <v/>
      </c>
      <c r="E59" s="251" t="str">
        <f>IF($B59=FALSE,"",표준압력!H72)</f>
        <v/>
      </c>
      <c r="F59" s="251" t="str">
        <f>IF($B59=FALSE,"",Pressure_1_R1!U54)</f>
        <v/>
      </c>
      <c r="G59" s="252" t="str">
        <f>IF($B59=FALSE,"",Pressure_1_R1!V54)</f>
        <v/>
      </c>
      <c r="H59" s="252" t="str">
        <f>IF($B59=FALSE,"",Pressure_1_R1!W54)</f>
        <v/>
      </c>
      <c r="I59" s="258" t="b">
        <f t="shared" si="28"/>
        <v>0</v>
      </c>
      <c r="J59" s="253" t="str">
        <f t="shared" si="29"/>
        <v/>
      </c>
      <c r="K59" s="254" t="str">
        <f t="shared" si="30"/>
        <v/>
      </c>
      <c r="L59" s="254" t="str">
        <f t="shared" si="31"/>
        <v/>
      </c>
      <c r="M59" s="244"/>
      <c r="N59" s="255" t="b">
        <f t="shared" si="8"/>
        <v>0</v>
      </c>
      <c r="O59" s="411" t="s">
        <v>517</v>
      </c>
      <c r="P59" s="415">
        <v>21</v>
      </c>
      <c r="Q59" s="412" t="str">
        <f t="shared" ca="1" si="32"/>
        <v/>
      </c>
      <c r="R59" s="255" t="str">
        <f t="shared" ca="1" si="33"/>
        <v/>
      </c>
      <c r="S59" s="255" t="str">
        <f t="shared" ca="1" si="34"/>
        <v/>
      </c>
      <c r="T59" s="416" t="str">
        <f t="shared" si="35"/>
        <v/>
      </c>
      <c r="U59" s="413" t="str">
        <f t="shared" si="39"/>
        <v/>
      </c>
      <c r="V59" s="413" t="str">
        <f t="shared" si="37"/>
        <v/>
      </c>
      <c r="W59" s="413" t="str">
        <f t="shared" si="38"/>
        <v/>
      </c>
      <c r="X59" s="417" t="str">
        <f t="shared" si="36"/>
        <v/>
      </c>
    </row>
    <row r="60" spans="2:24" s="241" customFormat="1" ht="15" customHeight="1">
      <c r="B60" s="249" t="b">
        <f>IF(Pressure_1_R1!U55="",FALSE,TRUE)</f>
        <v>0</v>
      </c>
      <c r="C60" s="250">
        <v>52</v>
      </c>
      <c r="D60" s="251" t="str">
        <f>IF($B60=FALSE,"",표준압력!G73)</f>
        <v/>
      </c>
      <c r="E60" s="251" t="str">
        <f>IF($B60=FALSE,"",표준압력!H73)</f>
        <v/>
      </c>
      <c r="F60" s="251" t="str">
        <f>IF($B60=FALSE,"",Pressure_1_R1!U55)</f>
        <v/>
      </c>
      <c r="G60" s="252" t="str">
        <f>IF($B60=FALSE,"",Pressure_1_R1!V55)</f>
        <v/>
      </c>
      <c r="H60" s="252" t="str">
        <f>IF($B60=FALSE,"",Pressure_1_R1!W55)</f>
        <v/>
      </c>
      <c r="I60" s="258" t="b">
        <f t="shared" si="28"/>
        <v>0</v>
      </c>
      <c r="J60" s="253" t="str">
        <f t="shared" si="29"/>
        <v/>
      </c>
      <c r="K60" s="254" t="str">
        <f t="shared" si="30"/>
        <v/>
      </c>
      <c r="L60" s="254" t="str">
        <f t="shared" si="31"/>
        <v/>
      </c>
      <c r="M60" s="244"/>
      <c r="N60" s="255" t="b">
        <f t="shared" si="8"/>
        <v>0</v>
      </c>
      <c r="O60" s="411" t="s">
        <v>517</v>
      </c>
      <c r="P60" s="415">
        <v>22</v>
      </c>
      <c r="Q60" s="412" t="str">
        <f t="shared" ca="1" si="32"/>
        <v/>
      </c>
      <c r="R60" s="255" t="str">
        <f t="shared" ca="1" si="33"/>
        <v/>
      </c>
      <c r="S60" s="255" t="str">
        <f t="shared" ca="1" si="34"/>
        <v/>
      </c>
      <c r="T60" s="416" t="str">
        <f t="shared" si="35"/>
        <v/>
      </c>
      <c r="U60" s="413" t="str">
        <f t="shared" si="39"/>
        <v/>
      </c>
      <c r="V60" s="413" t="str">
        <f t="shared" si="37"/>
        <v/>
      </c>
      <c r="W60" s="413" t="str">
        <f t="shared" si="38"/>
        <v/>
      </c>
      <c r="X60" s="417" t="str">
        <f t="shared" si="36"/>
        <v/>
      </c>
    </row>
    <row r="61" spans="2:24" s="241" customFormat="1" ht="15" customHeight="1">
      <c r="B61" s="249" t="b">
        <f>IF(Pressure_1_R1!U56="",FALSE,TRUE)</f>
        <v>0</v>
      </c>
      <c r="C61" s="250">
        <v>53</v>
      </c>
      <c r="D61" s="251" t="str">
        <f>IF($B61=FALSE,"",표준압력!G74)</f>
        <v/>
      </c>
      <c r="E61" s="251" t="str">
        <f>IF($B61=FALSE,"",표준압력!H74)</f>
        <v/>
      </c>
      <c r="F61" s="251" t="str">
        <f>IF($B61=FALSE,"",Pressure_1_R1!U56)</f>
        <v/>
      </c>
      <c r="G61" s="252" t="str">
        <f>IF($B61=FALSE,"",Pressure_1_R1!V56)</f>
        <v/>
      </c>
      <c r="H61" s="252" t="str">
        <f>IF($B61=FALSE,"",Pressure_1_R1!W56)</f>
        <v/>
      </c>
      <c r="I61" s="258" t="b">
        <f t="shared" si="28"/>
        <v>0</v>
      </c>
      <c r="J61" s="253" t="str">
        <f t="shared" si="29"/>
        <v/>
      </c>
      <c r="K61" s="254" t="str">
        <f t="shared" si="30"/>
        <v/>
      </c>
      <c r="L61" s="254" t="str">
        <f t="shared" si="31"/>
        <v/>
      </c>
      <c r="M61" s="244"/>
      <c r="N61" s="255" t="b">
        <f t="shared" si="8"/>
        <v>0</v>
      </c>
      <c r="O61" s="411" t="s">
        <v>517</v>
      </c>
      <c r="P61" s="415">
        <v>23</v>
      </c>
      <c r="Q61" s="412" t="str">
        <f t="shared" ca="1" si="32"/>
        <v/>
      </c>
      <c r="R61" s="255" t="str">
        <f t="shared" ca="1" si="33"/>
        <v/>
      </c>
      <c r="S61" s="255" t="str">
        <f t="shared" ca="1" si="34"/>
        <v/>
      </c>
      <c r="T61" s="416" t="str">
        <f t="shared" si="35"/>
        <v/>
      </c>
      <c r="U61" s="413" t="str">
        <f t="shared" si="39"/>
        <v/>
      </c>
      <c r="V61" s="413" t="str">
        <f t="shared" si="37"/>
        <v/>
      </c>
      <c r="W61" s="413" t="str">
        <f t="shared" si="38"/>
        <v/>
      </c>
      <c r="X61" s="417" t="str">
        <f t="shared" si="36"/>
        <v/>
      </c>
    </row>
    <row r="62" spans="2:24" s="241" customFormat="1" ht="15" customHeight="1">
      <c r="B62" s="249" t="b">
        <f>IF(Pressure_1_R1!U57="",FALSE,TRUE)</f>
        <v>0</v>
      </c>
      <c r="C62" s="250">
        <v>54</v>
      </c>
      <c r="D62" s="251" t="str">
        <f>IF($B62=FALSE,"",표준압력!G75)</f>
        <v/>
      </c>
      <c r="E62" s="251" t="str">
        <f>IF($B62=FALSE,"",표준압력!H75)</f>
        <v/>
      </c>
      <c r="F62" s="251" t="str">
        <f>IF($B62=FALSE,"",Pressure_1_R1!U57)</f>
        <v/>
      </c>
      <c r="G62" s="252" t="str">
        <f>IF($B62=FALSE,"",Pressure_1_R1!V57)</f>
        <v/>
      </c>
      <c r="H62" s="252" t="str">
        <f>IF($B62=FALSE,"",Pressure_1_R1!W57)</f>
        <v/>
      </c>
      <c r="I62" s="258" t="b">
        <f t="shared" si="28"/>
        <v>0</v>
      </c>
      <c r="J62" s="253" t="str">
        <f t="shared" si="29"/>
        <v/>
      </c>
      <c r="K62" s="254" t="str">
        <f t="shared" si="30"/>
        <v/>
      </c>
      <c r="L62" s="254" t="str">
        <f t="shared" si="31"/>
        <v/>
      </c>
      <c r="M62" s="244"/>
      <c r="N62" s="255" t="b">
        <f t="shared" si="8"/>
        <v>0</v>
      </c>
      <c r="O62" s="411" t="s">
        <v>517</v>
      </c>
      <c r="P62" s="415">
        <v>24</v>
      </c>
      <c r="Q62" s="412" t="str">
        <f t="shared" ca="1" si="32"/>
        <v/>
      </c>
      <c r="R62" s="255" t="str">
        <f t="shared" ca="1" si="33"/>
        <v/>
      </c>
      <c r="S62" s="255" t="str">
        <f t="shared" ca="1" si="34"/>
        <v/>
      </c>
      <c r="T62" s="416" t="str">
        <f t="shared" si="35"/>
        <v/>
      </c>
      <c r="U62" s="413" t="str">
        <f t="shared" si="39"/>
        <v/>
      </c>
      <c r="V62" s="413" t="str">
        <f t="shared" si="37"/>
        <v/>
      </c>
      <c r="W62" s="413" t="str">
        <f t="shared" si="38"/>
        <v/>
      </c>
      <c r="X62" s="417" t="str">
        <f t="shared" si="36"/>
        <v/>
      </c>
    </row>
    <row r="63" spans="2:24" s="241" customFormat="1" ht="15" customHeight="1">
      <c r="B63" s="249" t="b">
        <f>IF(Pressure_1_R1!U58="",FALSE,TRUE)</f>
        <v>0</v>
      </c>
      <c r="C63" s="250">
        <v>55</v>
      </c>
      <c r="D63" s="251" t="str">
        <f>IF($B63=FALSE,"",표준압력!G76)</f>
        <v/>
      </c>
      <c r="E63" s="251" t="str">
        <f>IF($B63=FALSE,"",표준압력!H76)</f>
        <v/>
      </c>
      <c r="F63" s="251" t="str">
        <f>IF($B63=FALSE,"",Pressure_1_R1!U58)</f>
        <v/>
      </c>
      <c r="G63" s="252" t="str">
        <f>IF($B63=FALSE,"",Pressure_1_R1!V58)</f>
        <v/>
      </c>
      <c r="H63" s="252" t="str">
        <f>IF($B63=FALSE,"",Pressure_1_R1!W58)</f>
        <v/>
      </c>
      <c r="I63" s="258" t="b">
        <f t="shared" si="28"/>
        <v>0</v>
      </c>
      <c r="J63" s="253" t="str">
        <f t="shared" si="29"/>
        <v/>
      </c>
      <c r="K63" s="254" t="str">
        <f t="shared" si="30"/>
        <v/>
      </c>
      <c r="L63" s="254" t="str">
        <f t="shared" si="31"/>
        <v/>
      </c>
      <c r="M63" s="244"/>
      <c r="N63" s="255" t="b">
        <f t="shared" si="8"/>
        <v>0</v>
      </c>
      <c r="O63" s="411" t="s">
        <v>517</v>
      </c>
      <c r="P63" s="415">
        <v>25</v>
      </c>
      <c r="Q63" s="412" t="str">
        <f t="shared" ca="1" si="32"/>
        <v/>
      </c>
      <c r="R63" s="255" t="str">
        <f t="shared" ca="1" si="33"/>
        <v/>
      </c>
      <c r="S63" s="255" t="str">
        <f t="shared" ca="1" si="34"/>
        <v/>
      </c>
      <c r="T63" s="416" t="str">
        <f t="shared" si="35"/>
        <v/>
      </c>
      <c r="U63" s="413" t="str">
        <f t="shared" si="39"/>
        <v/>
      </c>
      <c r="V63" s="413" t="str">
        <f t="shared" si="37"/>
        <v/>
      </c>
      <c r="W63" s="413" t="str">
        <f t="shared" si="38"/>
        <v/>
      </c>
      <c r="X63" s="417" t="str">
        <f t="shared" si="36"/>
        <v/>
      </c>
    </row>
    <row r="64" spans="2:24" s="241" customFormat="1" ht="15" customHeight="1">
      <c r="B64" s="249" t="b">
        <f>IF(Pressure_1_R1!U59="",FALSE,TRUE)</f>
        <v>0</v>
      </c>
      <c r="C64" s="250">
        <v>56</v>
      </c>
      <c r="D64" s="251" t="str">
        <f>IF($B64=FALSE,"",표준압력!G77)</f>
        <v/>
      </c>
      <c r="E64" s="251" t="str">
        <f>IF($B64=FALSE,"",표준압력!H77)</f>
        <v/>
      </c>
      <c r="F64" s="251" t="str">
        <f>IF($B64=FALSE,"",Pressure_1_R1!U59)</f>
        <v/>
      </c>
      <c r="G64" s="252" t="str">
        <f>IF($B64=FALSE,"",Pressure_1_R1!V59)</f>
        <v/>
      </c>
      <c r="H64" s="252" t="str">
        <f>IF($B64=FALSE,"",Pressure_1_R1!W59)</f>
        <v/>
      </c>
      <c r="I64" s="258" t="b">
        <f t="shared" si="28"/>
        <v>0</v>
      </c>
      <c r="J64" s="253" t="str">
        <f t="shared" si="29"/>
        <v/>
      </c>
      <c r="K64" s="254" t="str">
        <f t="shared" si="30"/>
        <v/>
      </c>
      <c r="L64" s="254" t="str">
        <f t="shared" si="31"/>
        <v/>
      </c>
      <c r="M64" s="244"/>
      <c r="N64" s="255" t="b">
        <f t="shared" si="8"/>
        <v>0</v>
      </c>
      <c r="O64" s="411" t="s">
        <v>517</v>
      </c>
      <c r="P64" s="415">
        <v>26</v>
      </c>
      <c r="Q64" s="412" t="str">
        <f t="shared" ca="1" si="32"/>
        <v/>
      </c>
      <c r="R64" s="255" t="str">
        <f t="shared" ca="1" si="33"/>
        <v/>
      </c>
      <c r="S64" s="255" t="str">
        <f t="shared" ca="1" si="34"/>
        <v/>
      </c>
      <c r="T64" s="416" t="str">
        <f t="shared" si="35"/>
        <v/>
      </c>
      <c r="U64" s="413" t="str">
        <f t="shared" si="39"/>
        <v/>
      </c>
      <c r="V64" s="413" t="str">
        <f t="shared" si="37"/>
        <v/>
      </c>
      <c r="W64" s="413" t="str">
        <f t="shared" si="38"/>
        <v/>
      </c>
      <c r="X64" s="417" t="str">
        <f t="shared" si="36"/>
        <v/>
      </c>
    </row>
    <row r="65" spans="2:24" s="241" customFormat="1" ht="15" customHeight="1">
      <c r="B65" s="249" t="b">
        <f>IF(Pressure_1_R1!U60="",FALSE,TRUE)</f>
        <v>0</v>
      </c>
      <c r="C65" s="250">
        <v>57</v>
      </c>
      <c r="D65" s="251" t="str">
        <f>IF($B65=FALSE,"",표준압력!G78)</f>
        <v/>
      </c>
      <c r="E65" s="251" t="str">
        <f>IF($B65=FALSE,"",표준압력!H78)</f>
        <v/>
      </c>
      <c r="F65" s="251" t="str">
        <f>IF($B65=FALSE,"",Pressure_1_R1!U60)</f>
        <v/>
      </c>
      <c r="G65" s="252" t="str">
        <f>IF($B65=FALSE,"",Pressure_1_R1!V60)</f>
        <v/>
      </c>
      <c r="H65" s="252" t="str">
        <f>IF($B65=FALSE,"",Pressure_1_R1!W60)</f>
        <v/>
      </c>
      <c r="I65" s="258" t="b">
        <f t="shared" si="28"/>
        <v>0</v>
      </c>
      <c r="J65" s="253" t="str">
        <f t="shared" si="29"/>
        <v/>
      </c>
      <c r="K65" s="254" t="str">
        <f t="shared" si="30"/>
        <v/>
      </c>
      <c r="L65" s="254" t="str">
        <f t="shared" si="31"/>
        <v/>
      </c>
      <c r="M65" s="244"/>
      <c r="N65" s="255" t="b">
        <f t="shared" si="8"/>
        <v>0</v>
      </c>
      <c r="O65" s="411" t="s">
        <v>517</v>
      </c>
      <c r="P65" s="415">
        <v>27</v>
      </c>
      <c r="Q65" s="412" t="str">
        <f t="shared" ca="1" si="32"/>
        <v/>
      </c>
      <c r="R65" s="255" t="str">
        <f t="shared" ca="1" si="33"/>
        <v/>
      </c>
      <c r="S65" s="255" t="str">
        <f t="shared" ca="1" si="34"/>
        <v/>
      </c>
      <c r="T65" s="416" t="str">
        <f t="shared" si="35"/>
        <v/>
      </c>
      <c r="U65" s="413" t="str">
        <f t="shared" si="39"/>
        <v/>
      </c>
      <c r="V65" s="413" t="str">
        <f t="shared" si="37"/>
        <v/>
      </c>
      <c r="W65" s="413" t="str">
        <f t="shared" si="38"/>
        <v/>
      </c>
      <c r="X65" s="417" t="str">
        <f t="shared" si="36"/>
        <v/>
      </c>
    </row>
    <row r="66" spans="2:24" s="241" customFormat="1" ht="15" customHeight="1">
      <c r="B66" s="249" t="b">
        <f>IF(Pressure_1_R1!U61="",FALSE,TRUE)</f>
        <v>0</v>
      </c>
      <c r="C66" s="250">
        <v>58</v>
      </c>
      <c r="D66" s="251" t="str">
        <f>IF($B66=FALSE,"",표준압력!G79)</f>
        <v/>
      </c>
      <c r="E66" s="251" t="str">
        <f>IF($B66=FALSE,"",표준압력!H79)</f>
        <v/>
      </c>
      <c r="F66" s="251" t="str">
        <f>IF($B66=FALSE,"",Pressure_1_R1!U61)</f>
        <v/>
      </c>
      <c r="G66" s="252" t="str">
        <f>IF($B66=FALSE,"",Pressure_1_R1!V61)</f>
        <v/>
      </c>
      <c r="H66" s="252" t="str">
        <f>IF($B66=FALSE,"",Pressure_1_R1!W61)</f>
        <v/>
      </c>
      <c r="I66" s="258" t="b">
        <f t="shared" si="28"/>
        <v>0</v>
      </c>
      <c r="J66" s="253" t="str">
        <f t="shared" si="29"/>
        <v/>
      </c>
      <c r="K66" s="254" t="str">
        <f t="shared" si="30"/>
        <v/>
      </c>
      <c r="L66" s="254" t="str">
        <f t="shared" si="31"/>
        <v/>
      </c>
      <c r="M66" s="244"/>
      <c r="N66" s="255" t="b">
        <f t="shared" si="8"/>
        <v>0</v>
      </c>
      <c r="O66" s="411" t="s">
        <v>517</v>
      </c>
      <c r="P66" s="415">
        <v>28</v>
      </c>
      <c r="Q66" s="412" t="str">
        <f t="shared" ca="1" si="32"/>
        <v/>
      </c>
      <c r="R66" s="255" t="str">
        <f t="shared" ca="1" si="33"/>
        <v/>
      </c>
      <c r="S66" s="255" t="str">
        <f t="shared" ca="1" si="34"/>
        <v/>
      </c>
      <c r="T66" s="416" t="str">
        <f t="shared" si="35"/>
        <v/>
      </c>
      <c r="U66" s="413" t="str">
        <f t="shared" si="39"/>
        <v/>
      </c>
      <c r="V66" s="413" t="str">
        <f t="shared" si="37"/>
        <v/>
      </c>
      <c r="W66" s="413" t="str">
        <f t="shared" si="38"/>
        <v/>
      </c>
      <c r="X66" s="417" t="str">
        <f t="shared" si="36"/>
        <v/>
      </c>
    </row>
    <row r="67" spans="2:24" s="241" customFormat="1" ht="15" customHeight="1">
      <c r="B67" s="249" t="b">
        <f>IF(Pressure_1_R1!U62="",FALSE,TRUE)</f>
        <v>0</v>
      </c>
      <c r="C67" s="250">
        <v>59</v>
      </c>
      <c r="D67" s="251" t="str">
        <f>IF($B67=FALSE,"",표준압력!G80)</f>
        <v/>
      </c>
      <c r="E67" s="251" t="str">
        <f>IF($B67=FALSE,"",표준압력!H80)</f>
        <v/>
      </c>
      <c r="F67" s="251" t="str">
        <f>IF($B67=FALSE,"",Pressure_1_R1!U62)</f>
        <v/>
      </c>
      <c r="G67" s="252" t="str">
        <f>IF($B67=FALSE,"",Pressure_1_R1!V62)</f>
        <v/>
      </c>
      <c r="H67" s="252" t="str">
        <f>IF($B67=FALSE,"",Pressure_1_R1!W62)</f>
        <v/>
      </c>
      <c r="I67" s="258" t="b">
        <f t="shared" si="28"/>
        <v>0</v>
      </c>
      <c r="J67" s="253" t="str">
        <f t="shared" si="29"/>
        <v/>
      </c>
      <c r="K67" s="254" t="str">
        <f t="shared" si="30"/>
        <v/>
      </c>
      <c r="L67" s="254" t="str">
        <f t="shared" si="31"/>
        <v/>
      </c>
      <c r="M67" s="244"/>
      <c r="N67" s="255" t="b">
        <f t="shared" si="8"/>
        <v>0</v>
      </c>
      <c r="O67" s="411" t="s">
        <v>517</v>
      </c>
      <c r="P67" s="415">
        <v>29</v>
      </c>
      <c r="Q67" s="412" t="str">
        <f t="shared" ca="1" si="32"/>
        <v/>
      </c>
      <c r="R67" s="255" t="str">
        <f t="shared" ca="1" si="33"/>
        <v/>
      </c>
      <c r="S67" s="255" t="str">
        <f t="shared" ca="1" si="34"/>
        <v/>
      </c>
      <c r="T67" s="416" t="str">
        <f t="shared" si="35"/>
        <v/>
      </c>
      <c r="U67" s="413" t="str">
        <f t="shared" si="39"/>
        <v/>
      </c>
      <c r="V67" s="413" t="str">
        <f t="shared" si="37"/>
        <v/>
      </c>
      <c r="W67" s="413" t="str">
        <f t="shared" si="38"/>
        <v/>
      </c>
      <c r="X67" s="417" t="str">
        <f t="shared" si="36"/>
        <v/>
      </c>
    </row>
    <row r="68" spans="2:24" s="241" customFormat="1" ht="15" customHeight="1">
      <c r="B68" s="249" t="b">
        <f>IF(Pressure_1_R1!U63="",FALSE,TRUE)</f>
        <v>0</v>
      </c>
      <c r="C68" s="250">
        <v>60</v>
      </c>
      <c r="D68" s="251" t="str">
        <f>IF($B68=FALSE,"",표준압력!G81)</f>
        <v/>
      </c>
      <c r="E68" s="251" t="str">
        <f>IF($B68=FALSE,"",표준압력!H81)</f>
        <v/>
      </c>
      <c r="F68" s="251" t="str">
        <f>IF($B68=FALSE,"",Pressure_1_R1!U63)</f>
        <v/>
      </c>
      <c r="G68" s="252" t="str">
        <f>IF($B68=FALSE,"",Pressure_1_R1!V63)</f>
        <v/>
      </c>
      <c r="H68" s="252" t="str">
        <f>IF($B68=FALSE,"",Pressure_1_R1!W63)</f>
        <v/>
      </c>
      <c r="I68" s="258" t="b">
        <f t="shared" si="15"/>
        <v>0</v>
      </c>
      <c r="J68" s="253" t="str">
        <f t="shared" si="6"/>
        <v/>
      </c>
      <c r="K68" s="254" t="str">
        <f t="shared" si="7"/>
        <v/>
      </c>
      <c r="L68" s="254" t="str">
        <f t="shared" si="7"/>
        <v/>
      </c>
      <c r="M68" s="244"/>
      <c r="N68" s="255" t="b">
        <f t="shared" si="8"/>
        <v>0</v>
      </c>
      <c r="O68" s="411" t="s">
        <v>517</v>
      </c>
      <c r="P68" s="415">
        <v>30</v>
      </c>
      <c r="Q68" s="412" t="str">
        <f t="shared" ca="1" si="16"/>
        <v/>
      </c>
      <c r="R68" s="255" t="str">
        <f t="shared" ca="1" si="17"/>
        <v/>
      </c>
      <c r="S68" s="255" t="str">
        <f t="shared" ca="1" si="18"/>
        <v/>
      </c>
      <c r="T68" s="416" t="str">
        <f t="shared" si="19"/>
        <v/>
      </c>
      <c r="U68" s="413" t="str">
        <f t="shared" si="39"/>
        <v/>
      </c>
      <c r="V68" s="413" t="str">
        <f t="shared" si="37"/>
        <v/>
      </c>
      <c r="W68" s="413" t="str">
        <f>IF($N68=FALSE,"",S68-S$39)</f>
        <v/>
      </c>
      <c r="X68" s="417" t="str">
        <f t="shared" si="14"/>
        <v/>
      </c>
    </row>
    <row r="69" spans="2:24" ht="15" customHeight="1">
      <c r="B69" s="240"/>
      <c r="C69" s="240"/>
      <c r="D69" s="240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</row>
    <row r="70" spans="2:24" ht="15" customHeight="1">
      <c r="B70" s="246" t="s">
        <v>559</v>
      </c>
      <c r="C70" s="240"/>
      <c r="D70" s="240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</row>
    <row r="71" spans="2:24" ht="15" customHeight="1">
      <c r="B71" s="751" t="s">
        <v>560</v>
      </c>
      <c r="C71" s="785" t="s">
        <v>561</v>
      </c>
      <c r="D71" s="785" t="s">
        <v>562</v>
      </c>
      <c r="E71" s="759" t="s">
        <v>563</v>
      </c>
      <c r="F71" s="759" t="s">
        <v>564</v>
      </c>
      <c r="G71" s="742" t="s">
        <v>747</v>
      </c>
      <c r="H71" s="742"/>
      <c r="I71" s="742"/>
      <c r="J71" s="742"/>
      <c r="K71" s="759" t="s">
        <v>518</v>
      </c>
      <c r="L71" s="747" t="s">
        <v>749</v>
      </c>
      <c r="M71" s="778"/>
      <c r="N71" s="778"/>
      <c r="O71" s="778"/>
      <c r="P71" s="748"/>
      <c r="Q71" s="759" t="s">
        <v>519</v>
      </c>
      <c r="R71" s="789" t="s">
        <v>565</v>
      </c>
      <c r="S71" s="790"/>
      <c r="T71" s="790"/>
      <c r="U71" s="790"/>
      <c r="V71" s="791"/>
      <c r="W71" s="759" t="s">
        <v>566</v>
      </c>
    </row>
    <row r="72" spans="2:24" ht="15" customHeight="1">
      <c r="B72" s="772"/>
      <c r="C72" s="786"/>
      <c r="D72" s="786"/>
      <c r="E72" s="788"/>
      <c r="F72" s="788"/>
      <c r="G72" s="372" t="s">
        <v>72</v>
      </c>
      <c r="H72" s="372" t="s">
        <v>567</v>
      </c>
      <c r="I72" s="372" t="s">
        <v>568</v>
      </c>
      <c r="J72" s="372" t="s">
        <v>210</v>
      </c>
      <c r="K72" s="788"/>
      <c r="L72" s="759" t="s">
        <v>564</v>
      </c>
      <c r="M72" s="759" t="s">
        <v>569</v>
      </c>
      <c r="N72" s="759" t="s">
        <v>570</v>
      </c>
      <c r="O72" s="759" t="s">
        <v>568</v>
      </c>
      <c r="P72" s="759" t="s">
        <v>571</v>
      </c>
      <c r="Q72" s="788"/>
      <c r="R72" s="751" t="s">
        <v>572</v>
      </c>
      <c r="S72" s="751" t="s">
        <v>573</v>
      </c>
      <c r="T72" s="751" t="s">
        <v>574</v>
      </c>
      <c r="U72" s="751" t="s">
        <v>750</v>
      </c>
      <c r="V72" s="751" t="s">
        <v>205</v>
      </c>
      <c r="W72" s="772"/>
    </row>
    <row r="73" spans="2:24" ht="15" customHeight="1">
      <c r="B73" s="772"/>
      <c r="C73" s="787"/>
      <c r="D73" s="787"/>
      <c r="E73" s="760"/>
      <c r="F73" s="760"/>
      <c r="G73" s="372" t="s">
        <v>206</v>
      </c>
      <c r="H73" s="372" t="s">
        <v>575</v>
      </c>
      <c r="I73" s="372" t="s">
        <v>155</v>
      </c>
      <c r="J73" s="372" t="s">
        <v>211</v>
      </c>
      <c r="K73" s="760"/>
      <c r="L73" s="760"/>
      <c r="M73" s="760"/>
      <c r="N73" s="760"/>
      <c r="O73" s="760"/>
      <c r="P73" s="760"/>
      <c r="Q73" s="760"/>
      <c r="R73" s="752"/>
      <c r="S73" s="752"/>
      <c r="T73" s="752"/>
      <c r="U73" s="752"/>
      <c r="V73" s="752"/>
      <c r="W73" s="772"/>
    </row>
    <row r="74" spans="2:24" ht="15" customHeight="1">
      <c r="B74" s="772"/>
      <c r="C74" s="376">
        <f>D8</f>
        <v>0</v>
      </c>
      <c r="D74" s="376">
        <f>E8</f>
        <v>0</v>
      </c>
      <c r="E74" s="374">
        <f>D74</f>
        <v>0</v>
      </c>
      <c r="F74" s="374">
        <f>E74</f>
        <v>0</v>
      </c>
      <c r="G74" s="374">
        <f t="shared" ref="G74:Q74" si="40">F74</f>
        <v>0</v>
      </c>
      <c r="H74" s="374">
        <f t="shared" si="40"/>
        <v>0</v>
      </c>
      <c r="I74" s="374">
        <f t="shared" si="40"/>
        <v>0</v>
      </c>
      <c r="J74" s="374">
        <f t="shared" si="40"/>
        <v>0</v>
      </c>
      <c r="K74" s="374">
        <f t="shared" si="40"/>
        <v>0</v>
      </c>
      <c r="L74" s="374">
        <f t="shared" si="40"/>
        <v>0</v>
      </c>
      <c r="M74" s="374">
        <f t="shared" si="40"/>
        <v>0</v>
      </c>
      <c r="N74" s="374">
        <f t="shared" si="40"/>
        <v>0</v>
      </c>
      <c r="O74" s="374">
        <f t="shared" si="40"/>
        <v>0</v>
      </c>
      <c r="P74" s="374">
        <f t="shared" si="40"/>
        <v>0</v>
      </c>
      <c r="Q74" s="374">
        <f t="shared" si="40"/>
        <v>0</v>
      </c>
      <c r="R74" s="374">
        <f>Q74</f>
        <v>0</v>
      </c>
      <c r="S74" s="374">
        <f>V74</f>
        <v>0</v>
      </c>
      <c r="T74" s="374">
        <f>S74</f>
        <v>0</v>
      </c>
      <c r="U74" s="374"/>
      <c r="V74" s="374">
        <f>R74</f>
        <v>0</v>
      </c>
      <c r="W74" s="752"/>
    </row>
    <row r="75" spans="2:24" ht="15" customHeight="1">
      <c r="B75" s="258">
        <f t="shared" ref="B75:B88" si="41">C9</f>
        <v>1</v>
      </c>
      <c r="C75" s="258" t="str">
        <f t="shared" ref="C75:D88" si="42">IF($N9=FALSE,"",D9)</f>
        <v/>
      </c>
      <c r="D75" s="255" t="str">
        <f t="shared" si="42"/>
        <v/>
      </c>
      <c r="E75" s="255" t="str">
        <f>IF($N9=FALSE,"",표준압력!U22)</f>
        <v/>
      </c>
      <c r="F75" s="255" t="str">
        <f>IF($N9=FALSE,"",Pressure_1_R1!L4*C$3)</f>
        <v/>
      </c>
      <c r="G75" s="255" t="str">
        <f>IF($N9=FALSE,"",ROUND(AVERAGE(T9,T39),M$109))</f>
        <v/>
      </c>
      <c r="H75" s="255" t="str">
        <f t="shared" ref="H75:H88" si="43">IF($N9=FALSE,"",ROUND(D75,M$109)-G75)</f>
        <v/>
      </c>
      <c r="I75" s="255" t="str">
        <f>IF($N9=FALSE,"",((Q39-Q9)+(R39-R9)+(S39-S9))/3)</f>
        <v/>
      </c>
      <c r="J75" s="255" t="str">
        <f>IF($N9=FALSE,"",MAX(X9,X39))</f>
        <v/>
      </c>
      <c r="K75" s="255" t="str">
        <f t="shared" ref="K75:K88" si="44">IF($N9=FALSE,"",E75/2)</f>
        <v/>
      </c>
      <c r="L75" s="255" t="str">
        <f t="shared" ref="L75:L88" si="45">IF($N9=FALSE,"",F75/2/SQRT(3))</f>
        <v/>
      </c>
      <c r="M75" s="255" t="str">
        <f>IF($N9=FALSE,"",MAX(ABS(Q$39-Q$9),ABS(R$39-R$9),ABS(S$39-S$9))/2/SQRT(3))</f>
        <v/>
      </c>
      <c r="N75" s="255" t="str">
        <f t="shared" ref="N75:N88" si="46">IF($N9=FALSE,"",IF(J75=0,MAX(J$75:J$104),J75)/2/SQRT(3))</f>
        <v/>
      </c>
      <c r="O75" s="255" t="str">
        <f t="shared" ref="O75:O88" si="47">IF($N9=FALSE,"",I75/2/SQRT(3))</f>
        <v/>
      </c>
      <c r="P75" s="255" t="str">
        <f t="shared" ref="P75:P88" si="48">IF($N9=FALSE,"",SQRT(SUMSQ(L75:O75)))</f>
        <v/>
      </c>
      <c r="Q75" s="255" t="str">
        <f t="shared" ref="Q75:Q88" si="49">IF($N9=FALSE,"",SQRT(SUMSQ(K75,P75)))</f>
        <v/>
      </c>
      <c r="R75" s="255" t="str">
        <f t="shared" ref="R75:R88" si="50">IF($N9=FALSE,"",Q75*2)</f>
        <v/>
      </c>
      <c r="S75" s="243" t="str">
        <f>IF($N9=FALSE,"",Pressure_1_R1!G4*C75)</f>
        <v/>
      </c>
      <c r="T75" s="243" t="str">
        <f t="shared" ref="T75:T88" si="51">IF($N9=FALSE,"",MAX(R75:S75))</f>
        <v/>
      </c>
      <c r="U75" s="243" t="str">
        <f t="shared" ref="U75:U88" si="52">IF($N9=FALSE,"",IF(((T75-ROUND(T75,M$109))/T75*100)&gt;=5,TRUE,FALSE))</f>
        <v/>
      </c>
      <c r="V75" s="243" t="str">
        <f t="shared" ref="V75:V88" si="53">IF($N9=FALSE,"",IF(ROUND(T75,M$109)=0,ROUNDUP(T75,M$109),IF(U75=TRUE,ROUNDUP(T75,M$109),ROUND(T75,M$109))))</f>
        <v/>
      </c>
      <c r="W75" s="266" t="str">
        <f t="shared" ref="W75:W88" si="54">IF($N9=FALSE,"",IF(R75=T75,0,1))</f>
        <v/>
      </c>
    </row>
    <row r="76" spans="2:24" ht="15" customHeight="1">
      <c r="B76" s="258">
        <f t="shared" si="41"/>
        <v>2</v>
      </c>
      <c r="C76" s="258" t="str">
        <f t="shared" si="42"/>
        <v/>
      </c>
      <c r="D76" s="255" t="str">
        <f t="shared" si="42"/>
        <v/>
      </c>
      <c r="E76" s="255" t="str">
        <f>IF($N10=FALSE,"",표준압력!U23)</f>
        <v/>
      </c>
      <c r="F76" s="255" t="str">
        <f>IF($N10=FALSE,"",Pressure_1_R1!L5*C$3)</f>
        <v/>
      </c>
      <c r="G76" s="255" t="str">
        <f t="shared" ref="G76:G104" si="55">IF($N10=FALSE,"",ROUND(AVERAGE(T10,T40),M$109))</f>
        <v/>
      </c>
      <c r="H76" s="255" t="str">
        <f t="shared" si="43"/>
        <v/>
      </c>
      <c r="I76" s="255" t="str">
        <f t="shared" ref="I76:I104" si="56">IF($N10=FALSE,"",((Q40-Q10)+(R40-R10)+(S40-S10))/3)</f>
        <v/>
      </c>
      <c r="J76" s="255" t="str">
        <f t="shared" ref="J76:J104" si="57">IF($N10=FALSE,"",MAX(X10,X40))</f>
        <v/>
      </c>
      <c r="K76" s="255" t="str">
        <f t="shared" si="44"/>
        <v/>
      </c>
      <c r="L76" s="255" t="str">
        <f t="shared" si="45"/>
        <v/>
      </c>
      <c r="M76" s="255" t="str">
        <f t="shared" ref="M76:M88" si="58">IF($N10=FALSE,"",MAX(ABS(Q$24-Q$9),ABS(R$24-R$9),ABS(S$24-S$9))/2/SQRT(3))</f>
        <v/>
      </c>
      <c r="N76" s="255" t="str">
        <f t="shared" si="46"/>
        <v/>
      </c>
      <c r="O76" s="255" t="str">
        <f t="shared" si="47"/>
        <v/>
      </c>
      <c r="P76" s="255" t="str">
        <f t="shared" si="48"/>
        <v/>
      </c>
      <c r="Q76" s="255" t="str">
        <f t="shared" si="49"/>
        <v/>
      </c>
      <c r="R76" s="255" t="str">
        <f t="shared" si="50"/>
        <v/>
      </c>
      <c r="S76" s="243" t="str">
        <f>IF($N10=FALSE,"",Pressure_1_R1!G5*C76)</f>
        <v/>
      </c>
      <c r="T76" s="243" t="str">
        <f t="shared" si="51"/>
        <v/>
      </c>
      <c r="U76" s="243" t="str">
        <f t="shared" si="52"/>
        <v/>
      </c>
      <c r="V76" s="243" t="str">
        <f t="shared" si="53"/>
        <v/>
      </c>
      <c r="W76" s="266" t="str">
        <f t="shared" si="54"/>
        <v/>
      </c>
    </row>
    <row r="77" spans="2:24" ht="15" customHeight="1">
      <c r="B77" s="258">
        <f t="shared" si="41"/>
        <v>3</v>
      </c>
      <c r="C77" s="258" t="str">
        <f t="shared" si="42"/>
        <v/>
      </c>
      <c r="D77" s="255" t="str">
        <f t="shared" si="42"/>
        <v/>
      </c>
      <c r="E77" s="255" t="str">
        <f>IF($N11=FALSE,"",표준압력!U24)</f>
        <v/>
      </c>
      <c r="F77" s="255" t="str">
        <f>IF($N11=FALSE,"",Pressure_1_R1!L6*C$3)</f>
        <v/>
      </c>
      <c r="G77" s="255" t="str">
        <f t="shared" si="55"/>
        <v/>
      </c>
      <c r="H77" s="255" t="str">
        <f t="shared" si="43"/>
        <v/>
      </c>
      <c r="I77" s="255" t="str">
        <f t="shared" si="56"/>
        <v/>
      </c>
      <c r="J77" s="255" t="str">
        <f t="shared" si="57"/>
        <v/>
      </c>
      <c r="K77" s="255" t="str">
        <f t="shared" si="44"/>
        <v/>
      </c>
      <c r="L77" s="255" t="str">
        <f t="shared" si="45"/>
        <v/>
      </c>
      <c r="M77" s="255" t="str">
        <f t="shared" si="58"/>
        <v/>
      </c>
      <c r="N77" s="255" t="str">
        <f t="shared" si="46"/>
        <v/>
      </c>
      <c r="O77" s="255" t="str">
        <f t="shared" si="47"/>
        <v/>
      </c>
      <c r="P77" s="255" t="str">
        <f t="shared" si="48"/>
        <v/>
      </c>
      <c r="Q77" s="255" t="str">
        <f t="shared" si="49"/>
        <v/>
      </c>
      <c r="R77" s="255" t="str">
        <f t="shared" si="50"/>
        <v/>
      </c>
      <c r="S77" s="243" t="str">
        <f>IF($N11=FALSE,"",Pressure_1_R1!G6*C77)</f>
        <v/>
      </c>
      <c r="T77" s="243" t="str">
        <f t="shared" si="51"/>
        <v/>
      </c>
      <c r="U77" s="243" t="str">
        <f t="shared" si="52"/>
        <v/>
      </c>
      <c r="V77" s="243" t="str">
        <f t="shared" si="53"/>
        <v/>
      </c>
      <c r="W77" s="266" t="str">
        <f t="shared" si="54"/>
        <v/>
      </c>
    </row>
    <row r="78" spans="2:24" ht="15" customHeight="1">
      <c r="B78" s="258">
        <f t="shared" si="41"/>
        <v>4</v>
      </c>
      <c r="C78" s="258" t="str">
        <f t="shared" si="42"/>
        <v/>
      </c>
      <c r="D78" s="255" t="str">
        <f t="shared" si="42"/>
        <v/>
      </c>
      <c r="E78" s="255" t="str">
        <f>IF($N12=FALSE,"",표준압력!U25)</f>
        <v/>
      </c>
      <c r="F78" s="255" t="str">
        <f>IF($N12=FALSE,"",Pressure_1_R1!L7*C$3)</f>
        <v/>
      </c>
      <c r="G78" s="255" t="str">
        <f t="shared" si="55"/>
        <v/>
      </c>
      <c r="H78" s="255" t="str">
        <f t="shared" si="43"/>
        <v/>
      </c>
      <c r="I78" s="255" t="str">
        <f t="shared" si="56"/>
        <v/>
      </c>
      <c r="J78" s="255" t="str">
        <f t="shared" si="57"/>
        <v/>
      </c>
      <c r="K78" s="255" t="str">
        <f t="shared" si="44"/>
        <v/>
      </c>
      <c r="L78" s="255" t="str">
        <f t="shared" si="45"/>
        <v/>
      </c>
      <c r="M78" s="255" t="str">
        <f t="shared" si="58"/>
        <v/>
      </c>
      <c r="N78" s="255" t="str">
        <f t="shared" si="46"/>
        <v/>
      </c>
      <c r="O78" s="255" t="str">
        <f t="shared" si="47"/>
        <v/>
      </c>
      <c r="P78" s="255" t="str">
        <f t="shared" si="48"/>
        <v/>
      </c>
      <c r="Q78" s="255" t="str">
        <f t="shared" si="49"/>
        <v/>
      </c>
      <c r="R78" s="255" t="str">
        <f t="shared" si="50"/>
        <v/>
      </c>
      <c r="S78" s="243" t="str">
        <f>IF($N12=FALSE,"",Pressure_1_R1!G7*C78)</f>
        <v/>
      </c>
      <c r="T78" s="243" t="str">
        <f t="shared" si="51"/>
        <v/>
      </c>
      <c r="U78" s="243" t="str">
        <f t="shared" si="52"/>
        <v/>
      </c>
      <c r="V78" s="243" t="str">
        <f t="shared" si="53"/>
        <v/>
      </c>
      <c r="W78" s="266" t="str">
        <f t="shared" si="54"/>
        <v/>
      </c>
    </row>
    <row r="79" spans="2:24" ht="15" customHeight="1">
      <c r="B79" s="258">
        <f t="shared" si="41"/>
        <v>5</v>
      </c>
      <c r="C79" s="258" t="str">
        <f t="shared" si="42"/>
        <v/>
      </c>
      <c r="D79" s="255" t="str">
        <f t="shared" si="42"/>
        <v/>
      </c>
      <c r="E79" s="255" t="str">
        <f>IF($N13=FALSE,"",표준압력!U26)</f>
        <v/>
      </c>
      <c r="F79" s="255" t="str">
        <f>IF($N13=FALSE,"",Pressure_1_R1!L8*C$3)</f>
        <v/>
      </c>
      <c r="G79" s="255" t="str">
        <f t="shared" si="55"/>
        <v/>
      </c>
      <c r="H79" s="255" t="str">
        <f t="shared" si="43"/>
        <v/>
      </c>
      <c r="I79" s="255" t="str">
        <f t="shared" si="56"/>
        <v/>
      </c>
      <c r="J79" s="255" t="str">
        <f t="shared" si="57"/>
        <v/>
      </c>
      <c r="K79" s="255" t="str">
        <f t="shared" si="44"/>
        <v/>
      </c>
      <c r="L79" s="255" t="str">
        <f t="shared" si="45"/>
        <v/>
      </c>
      <c r="M79" s="255" t="str">
        <f t="shared" si="58"/>
        <v/>
      </c>
      <c r="N79" s="255" t="str">
        <f t="shared" si="46"/>
        <v/>
      </c>
      <c r="O79" s="255" t="str">
        <f t="shared" si="47"/>
        <v/>
      </c>
      <c r="P79" s="255" t="str">
        <f t="shared" si="48"/>
        <v/>
      </c>
      <c r="Q79" s="255" t="str">
        <f t="shared" si="49"/>
        <v/>
      </c>
      <c r="R79" s="255" t="str">
        <f t="shared" si="50"/>
        <v/>
      </c>
      <c r="S79" s="243" t="str">
        <f>IF($N13=FALSE,"",Pressure_1_R1!G8*C79)</f>
        <v/>
      </c>
      <c r="T79" s="243" t="str">
        <f t="shared" si="51"/>
        <v/>
      </c>
      <c r="U79" s="243" t="str">
        <f t="shared" si="52"/>
        <v/>
      </c>
      <c r="V79" s="243" t="str">
        <f t="shared" si="53"/>
        <v/>
      </c>
      <c r="W79" s="266" t="str">
        <f t="shared" si="54"/>
        <v/>
      </c>
    </row>
    <row r="80" spans="2:24" ht="15" customHeight="1">
      <c r="B80" s="258">
        <f t="shared" si="41"/>
        <v>6</v>
      </c>
      <c r="C80" s="258" t="str">
        <f t="shared" si="42"/>
        <v/>
      </c>
      <c r="D80" s="255" t="str">
        <f t="shared" si="42"/>
        <v/>
      </c>
      <c r="E80" s="255" t="str">
        <f>IF($N14=FALSE,"",표준압력!U27)</f>
        <v/>
      </c>
      <c r="F80" s="255" t="str">
        <f>IF($N14=FALSE,"",Pressure_1_R1!L9*C$3)</f>
        <v/>
      </c>
      <c r="G80" s="255" t="str">
        <f t="shared" si="55"/>
        <v/>
      </c>
      <c r="H80" s="255" t="str">
        <f t="shared" si="43"/>
        <v/>
      </c>
      <c r="I80" s="255" t="str">
        <f t="shared" si="56"/>
        <v/>
      </c>
      <c r="J80" s="255" t="str">
        <f t="shared" si="57"/>
        <v/>
      </c>
      <c r="K80" s="255" t="str">
        <f t="shared" si="44"/>
        <v/>
      </c>
      <c r="L80" s="255" t="str">
        <f t="shared" si="45"/>
        <v/>
      </c>
      <c r="M80" s="255" t="str">
        <f t="shared" si="58"/>
        <v/>
      </c>
      <c r="N80" s="255" t="str">
        <f t="shared" si="46"/>
        <v/>
      </c>
      <c r="O80" s="255" t="str">
        <f t="shared" si="47"/>
        <v/>
      </c>
      <c r="P80" s="255" t="str">
        <f t="shared" si="48"/>
        <v/>
      </c>
      <c r="Q80" s="255" t="str">
        <f t="shared" si="49"/>
        <v/>
      </c>
      <c r="R80" s="255" t="str">
        <f t="shared" si="50"/>
        <v/>
      </c>
      <c r="S80" s="243" t="str">
        <f>IF($N14=FALSE,"",Pressure_1_R1!G9*C80)</f>
        <v/>
      </c>
      <c r="T80" s="243" t="str">
        <f t="shared" si="51"/>
        <v/>
      </c>
      <c r="U80" s="243" t="str">
        <f t="shared" si="52"/>
        <v/>
      </c>
      <c r="V80" s="243" t="str">
        <f t="shared" si="53"/>
        <v/>
      </c>
      <c r="W80" s="266" t="str">
        <f t="shared" si="54"/>
        <v/>
      </c>
    </row>
    <row r="81" spans="2:23" ht="15" customHeight="1">
      <c r="B81" s="258">
        <f t="shared" si="41"/>
        <v>7</v>
      </c>
      <c r="C81" s="258" t="str">
        <f t="shared" si="42"/>
        <v/>
      </c>
      <c r="D81" s="255" t="str">
        <f t="shared" si="42"/>
        <v/>
      </c>
      <c r="E81" s="255" t="str">
        <f>IF($N15=FALSE,"",표준압력!U28)</f>
        <v/>
      </c>
      <c r="F81" s="255" t="str">
        <f>IF($N15=FALSE,"",Pressure_1_R1!L10*C$3)</f>
        <v/>
      </c>
      <c r="G81" s="255" t="str">
        <f t="shared" si="55"/>
        <v/>
      </c>
      <c r="H81" s="255" t="str">
        <f t="shared" si="43"/>
        <v/>
      </c>
      <c r="I81" s="255" t="str">
        <f t="shared" si="56"/>
        <v/>
      </c>
      <c r="J81" s="255" t="str">
        <f t="shared" si="57"/>
        <v/>
      </c>
      <c r="K81" s="255" t="str">
        <f t="shared" si="44"/>
        <v/>
      </c>
      <c r="L81" s="255" t="str">
        <f t="shared" si="45"/>
        <v/>
      </c>
      <c r="M81" s="255" t="str">
        <f t="shared" si="58"/>
        <v/>
      </c>
      <c r="N81" s="255" t="str">
        <f t="shared" si="46"/>
        <v/>
      </c>
      <c r="O81" s="255" t="str">
        <f t="shared" si="47"/>
        <v/>
      </c>
      <c r="P81" s="255" t="str">
        <f t="shared" si="48"/>
        <v/>
      </c>
      <c r="Q81" s="255" t="str">
        <f t="shared" si="49"/>
        <v/>
      </c>
      <c r="R81" s="255" t="str">
        <f t="shared" si="50"/>
        <v/>
      </c>
      <c r="S81" s="243" t="str">
        <f>IF($N15=FALSE,"",Pressure_1_R1!G10*C81)</f>
        <v/>
      </c>
      <c r="T81" s="243" t="str">
        <f t="shared" si="51"/>
        <v/>
      </c>
      <c r="U81" s="243" t="str">
        <f t="shared" si="52"/>
        <v/>
      </c>
      <c r="V81" s="243" t="str">
        <f t="shared" si="53"/>
        <v/>
      </c>
      <c r="W81" s="266" t="str">
        <f t="shared" si="54"/>
        <v/>
      </c>
    </row>
    <row r="82" spans="2:23" ht="15" customHeight="1">
      <c r="B82" s="258">
        <f t="shared" si="41"/>
        <v>8</v>
      </c>
      <c r="C82" s="258" t="str">
        <f t="shared" si="42"/>
        <v/>
      </c>
      <c r="D82" s="255" t="str">
        <f t="shared" si="42"/>
        <v/>
      </c>
      <c r="E82" s="255" t="str">
        <f>IF($N16=FALSE,"",표준압력!U29)</f>
        <v/>
      </c>
      <c r="F82" s="255" t="str">
        <f>IF($N16=FALSE,"",Pressure_1_R1!L11*C$3)</f>
        <v/>
      </c>
      <c r="G82" s="255" t="str">
        <f t="shared" si="55"/>
        <v/>
      </c>
      <c r="H82" s="255" t="str">
        <f t="shared" si="43"/>
        <v/>
      </c>
      <c r="I82" s="255" t="str">
        <f t="shared" si="56"/>
        <v/>
      </c>
      <c r="J82" s="255" t="str">
        <f t="shared" si="57"/>
        <v/>
      </c>
      <c r="K82" s="255" t="str">
        <f t="shared" si="44"/>
        <v/>
      </c>
      <c r="L82" s="255" t="str">
        <f t="shared" si="45"/>
        <v/>
      </c>
      <c r="M82" s="255" t="str">
        <f t="shared" si="58"/>
        <v/>
      </c>
      <c r="N82" s="255" t="str">
        <f t="shared" si="46"/>
        <v/>
      </c>
      <c r="O82" s="255" t="str">
        <f t="shared" si="47"/>
        <v/>
      </c>
      <c r="P82" s="255" t="str">
        <f t="shared" si="48"/>
        <v/>
      </c>
      <c r="Q82" s="255" t="str">
        <f t="shared" si="49"/>
        <v/>
      </c>
      <c r="R82" s="255" t="str">
        <f t="shared" si="50"/>
        <v/>
      </c>
      <c r="S82" s="243" t="str">
        <f>IF($N16=FALSE,"",Pressure_1_R1!G11*C82)</f>
        <v/>
      </c>
      <c r="T82" s="243" t="str">
        <f t="shared" si="51"/>
        <v/>
      </c>
      <c r="U82" s="243" t="str">
        <f t="shared" si="52"/>
        <v/>
      </c>
      <c r="V82" s="243" t="str">
        <f t="shared" si="53"/>
        <v/>
      </c>
      <c r="W82" s="266" t="str">
        <f t="shared" si="54"/>
        <v/>
      </c>
    </row>
    <row r="83" spans="2:23" ht="15" customHeight="1">
      <c r="B83" s="258">
        <f t="shared" si="41"/>
        <v>9</v>
      </c>
      <c r="C83" s="258" t="str">
        <f t="shared" si="42"/>
        <v/>
      </c>
      <c r="D83" s="255" t="str">
        <f t="shared" si="42"/>
        <v/>
      </c>
      <c r="E83" s="255" t="str">
        <f>IF($N17=FALSE,"",표준압력!U30)</f>
        <v/>
      </c>
      <c r="F83" s="255" t="str">
        <f>IF($N17=FALSE,"",Pressure_1_R1!L12*C$3)</f>
        <v/>
      </c>
      <c r="G83" s="255" t="str">
        <f t="shared" si="55"/>
        <v/>
      </c>
      <c r="H83" s="255" t="str">
        <f t="shared" si="43"/>
        <v/>
      </c>
      <c r="I83" s="255" t="str">
        <f t="shared" si="56"/>
        <v/>
      </c>
      <c r="J83" s="255" t="str">
        <f t="shared" si="57"/>
        <v/>
      </c>
      <c r="K83" s="255" t="str">
        <f t="shared" si="44"/>
        <v/>
      </c>
      <c r="L83" s="255" t="str">
        <f t="shared" si="45"/>
        <v/>
      </c>
      <c r="M83" s="255" t="str">
        <f t="shared" si="58"/>
        <v/>
      </c>
      <c r="N83" s="255" t="str">
        <f t="shared" si="46"/>
        <v/>
      </c>
      <c r="O83" s="255" t="str">
        <f t="shared" si="47"/>
        <v/>
      </c>
      <c r="P83" s="255" t="str">
        <f t="shared" si="48"/>
        <v/>
      </c>
      <c r="Q83" s="255" t="str">
        <f t="shared" si="49"/>
        <v/>
      </c>
      <c r="R83" s="255" t="str">
        <f t="shared" si="50"/>
        <v/>
      </c>
      <c r="S83" s="243" t="str">
        <f>IF($N17=FALSE,"",Pressure_1_R1!G12*C83)</f>
        <v/>
      </c>
      <c r="T83" s="243" t="str">
        <f t="shared" si="51"/>
        <v/>
      </c>
      <c r="U83" s="243" t="str">
        <f t="shared" si="52"/>
        <v/>
      </c>
      <c r="V83" s="243" t="str">
        <f t="shared" si="53"/>
        <v/>
      </c>
      <c r="W83" s="266" t="str">
        <f t="shared" si="54"/>
        <v/>
      </c>
    </row>
    <row r="84" spans="2:23" ht="15" customHeight="1">
      <c r="B84" s="258">
        <f t="shared" si="41"/>
        <v>10</v>
      </c>
      <c r="C84" s="258" t="str">
        <f t="shared" si="42"/>
        <v/>
      </c>
      <c r="D84" s="255" t="str">
        <f t="shared" si="42"/>
        <v/>
      </c>
      <c r="E84" s="255" t="str">
        <f>IF($N18=FALSE,"",표준압력!U31)</f>
        <v/>
      </c>
      <c r="F84" s="255" t="str">
        <f>IF($N18=FALSE,"",Pressure_1_R1!L13*C$3)</f>
        <v/>
      </c>
      <c r="G84" s="255" t="str">
        <f t="shared" si="55"/>
        <v/>
      </c>
      <c r="H84" s="255" t="str">
        <f t="shared" si="43"/>
        <v/>
      </c>
      <c r="I84" s="255" t="str">
        <f t="shared" si="56"/>
        <v/>
      </c>
      <c r="J84" s="255" t="str">
        <f t="shared" si="57"/>
        <v/>
      </c>
      <c r="K84" s="255" t="str">
        <f t="shared" si="44"/>
        <v/>
      </c>
      <c r="L84" s="255" t="str">
        <f t="shared" si="45"/>
        <v/>
      </c>
      <c r="M84" s="255" t="str">
        <f t="shared" si="58"/>
        <v/>
      </c>
      <c r="N84" s="255" t="str">
        <f t="shared" si="46"/>
        <v/>
      </c>
      <c r="O84" s="255" t="str">
        <f t="shared" si="47"/>
        <v/>
      </c>
      <c r="P84" s="255" t="str">
        <f t="shared" si="48"/>
        <v/>
      </c>
      <c r="Q84" s="255" t="str">
        <f t="shared" si="49"/>
        <v/>
      </c>
      <c r="R84" s="255" t="str">
        <f t="shared" si="50"/>
        <v/>
      </c>
      <c r="S84" s="243" t="str">
        <f>IF($N18=FALSE,"",Pressure_1_R1!G13*C84)</f>
        <v/>
      </c>
      <c r="T84" s="243" t="str">
        <f t="shared" si="51"/>
        <v/>
      </c>
      <c r="U84" s="243" t="str">
        <f t="shared" si="52"/>
        <v/>
      </c>
      <c r="V84" s="243" t="str">
        <f t="shared" si="53"/>
        <v/>
      </c>
      <c r="W84" s="266" t="str">
        <f t="shared" si="54"/>
        <v/>
      </c>
    </row>
    <row r="85" spans="2:23" ht="15" customHeight="1">
      <c r="B85" s="258">
        <f t="shared" si="41"/>
        <v>11</v>
      </c>
      <c r="C85" s="258" t="str">
        <f t="shared" si="42"/>
        <v/>
      </c>
      <c r="D85" s="255" t="str">
        <f t="shared" si="42"/>
        <v/>
      </c>
      <c r="E85" s="255" t="str">
        <f>IF($N19=FALSE,"",표준압력!U32)</f>
        <v/>
      </c>
      <c r="F85" s="255" t="str">
        <f>IF($N19=FALSE,"",Pressure_1_R1!L14*C$3)</f>
        <v/>
      </c>
      <c r="G85" s="255" t="str">
        <f t="shared" si="55"/>
        <v/>
      </c>
      <c r="H85" s="255" t="str">
        <f t="shared" si="43"/>
        <v/>
      </c>
      <c r="I85" s="255" t="str">
        <f t="shared" si="56"/>
        <v/>
      </c>
      <c r="J85" s="255" t="str">
        <f t="shared" si="57"/>
        <v/>
      </c>
      <c r="K85" s="255" t="str">
        <f t="shared" si="44"/>
        <v/>
      </c>
      <c r="L85" s="255" t="str">
        <f t="shared" si="45"/>
        <v/>
      </c>
      <c r="M85" s="255" t="str">
        <f t="shared" si="58"/>
        <v/>
      </c>
      <c r="N85" s="255" t="str">
        <f t="shared" si="46"/>
        <v/>
      </c>
      <c r="O85" s="255" t="str">
        <f t="shared" si="47"/>
        <v/>
      </c>
      <c r="P85" s="255" t="str">
        <f t="shared" si="48"/>
        <v/>
      </c>
      <c r="Q85" s="255" t="str">
        <f t="shared" si="49"/>
        <v/>
      </c>
      <c r="R85" s="255" t="str">
        <f t="shared" si="50"/>
        <v/>
      </c>
      <c r="S85" s="243" t="str">
        <f>IF($N19=FALSE,"",Pressure_1_R1!G14*C85)</f>
        <v/>
      </c>
      <c r="T85" s="243" t="str">
        <f t="shared" si="51"/>
        <v/>
      </c>
      <c r="U85" s="243" t="str">
        <f t="shared" si="52"/>
        <v/>
      </c>
      <c r="V85" s="243" t="str">
        <f t="shared" si="53"/>
        <v/>
      </c>
      <c r="W85" s="266" t="str">
        <f t="shared" si="54"/>
        <v/>
      </c>
    </row>
    <row r="86" spans="2:23" ht="15" customHeight="1">
      <c r="B86" s="258">
        <f t="shared" si="41"/>
        <v>12</v>
      </c>
      <c r="C86" s="258" t="str">
        <f t="shared" si="42"/>
        <v/>
      </c>
      <c r="D86" s="255" t="str">
        <f t="shared" si="42"/>
        <v/>
      </c>
      <c r="E86" s="255" t="str">
        <f>IF($N20=FALSE,"",표준압력!U33)</f>
        <v/>
      </c>
      <c r="F86" s="255" t="str">
        <f>IF($N20=FALSE,"",Pressure_1_R1!L15*C$3)</f>
        <v/>
      </c>
      <c r="G86" s="255" t="str">
        <f t="shared" si="55"/>
        <v/>
      </c>
      <c r="H86" s="255" t="str">
        <f t="shared" si="43"/>
        <v/>
      </c>
      <c r="I86" s="255" t="str">
        <f t="shared" si="56"/>
        <v/>
      </c>
      <c r="J86" s="255" t="str">
        <f t="shared" si="57"/>
        <v/>
      </c>
      <c r="K86" s="255" t="str">
        <f t="shared" si="44"/>
        <v/>
      </c>
      <c r="L86" s="255" t="str">
        <f t="shared" si="45"/>
        <v/>
      </c>
      <c r="M86" s="255" t="str">
        <f t="shared" si="58"/>
        <v/>
      </c>
      <c r="N86" s="255" t="str">
        <f t="shared" si="46"/>
        <v/>
      </c>
      <c r="O86" s="255" t="str">
        <f t="shared" si="47"/>
        <v/>
      </c>
      <c r="P86" s="255" t="str">
        <f t="shared" si="48"/>
        <v/>
      </c>
      <c r="Q86" s="255" t="str">
        <f t="shared" si="49"/>
        <v/>
      </c>
      <c r="R86" s="255" t="str">
        <f t="shared" si="50"/>
        <v/>
      </c>
      <c r="S86" s="243" t="str">
        <f>IF($N20=FALSE,"",Pressure_1_R1!G15*C86)</f>
        <v/>
      </c>
      <c r="T86" s="243" t="str">
        <f t="shared" si="51"/>
        <v/>
      </c>
      <c r="U86" s="243" t="str">
        <f t="shared" si="52"/>
        <v/>
      </c>
      <c r="V86" s="243" t="str">
        <f t="shared" si="53"/>
        <v/>
      </c>
      <c r="W86" s="266" t="str">
        <f t="shared" si="54"/>
        <v/>
      </c>
    </row>
    <row r="87" spans="2:23" ht="15" customHeight="1">
      <c r="B87" s="258">
        <f t="shared" si="41"/>
        <v>13</v>
      </c>
      <c r="C87" s="258" t="str">
        <f t="shared" si="42"/>
        <v/>
      </c>
      <c r="D87" s="255" t="str">
        <f t="shared" si="42"/>
        <v/>
      </c>
      <c r="E87" s="255" t="str">
        <f>IF($N21=FALSE,"",표준압력!U34)</f>
        <v/>
      </c>
      <c r="F87" s="255" t="str">
        <f>IF($N21=FALSE,"",Pressure_1_R1!L16*C$3)</f>
        <v/>
      </c>
      <c r="G87" s="255" t="str">
        <f t="shared" si="55"/>
        <v/>
      </c>
      <c r="H87" s="255" t="str">
        <f t="shared" si="43"/>
        <v/>
      </c>
      <c r="I87" s="255" t="str">
        <f t="shared" si="56"/>
        <v/>
      </c>
      <c r="J87" s="255" t="str">
        <f t="shared" si="57"/>
        <v/>
      </c>
      <c r="K87" s="255" t="str">
        <f t="shared" si="44"/>
        <v/>
      </c>
      <c r="L87" s="255" t="str">
        <f t="shared" si="45"/>
        <v/>
      </c>
      <c r="M87" s="255" t="str">
        <f t="shared" si="58"/>
        <v/>
      </c>
      <c r="N87" s="255" t="str">
        <f t="shared" si="46"/>
        <v/>
      </c>
      <c r="O87" s="255" t="str">
        <f t="shared" si="47"/>
        <v/>
      </c>
      <c r="P87" s="255" t="str">
        <f t="shared" si="48"/>
        <v/>
      </c>
      <c r="Q87" s="255" t="str">
        <f t="shared" si="49"/>
        <v/>
      </c>
      <c r="R87" s="255" t="str">
        <f t="shared" si="50"/>
        <v/>
      </c>
      <c r="S87" s="243" t="str">
        <f>IF($N21=FALSE,"",Pressure_1_R1!G16*C87)</f>
        <v/>
      </c>
      <c r="T87" s="243" t="str">
        <f t="shared" si="51"/>
        <v/>
      </c>
      <c r="U87" s="243" t="str">
        <f t="shared" si="52"/>
        <v/>
      </c>
      <c r="V87" s="243" t="str">
        <f t="shared" si="53"/>
        <v/>
      </c>
      <c r="W87" s="266" t="str">
        <f t="shared" si="54"/>
        <v/>
      </c>
    </row>
    <row r="88" spans="2:23" ht="15" customHeight="1">
      <c r="B88" s="258">
        <f t="shared" si="41"/>
        <v>14</v>
      </c>
      <c r="C88" s="258" t="str">
        <f t="shared" si="42"/>
        <v/>
      </c>
      <c r="D88" s="255" t="str">
        <f t="shared" si="42"/>
        <v/>
      </c>
      <c r="E88" s="255" t="str">
        <f>IF($N22=FALSE,"",표준압력!U35)</f>
        <v/>
      </c>
      <c r="F88" s="255" t="str">
        <f>IF($N22=FALSE,"",Pressure_1_R1!L17*C$3)</f>
        <v/>
      </c>
      <c r="G88" s="255" t="str">
        <f t="shared" si="55"/>
        <v/>
      </c>
      <c r="H88" s="255" t="str">
        <f t="shared" si="43"/>
        <v/>
      </c>
      <c r="I88" s="255" t="str">
        <f t="shared" si="56"/>
        <v/>
      </c>
      <c r="J88" s="255" t="str">
        <f t="shared" si="57"/>
        <v/>
      </c>
      <c r="K88" s="255" t="str">
        <f t="shared" si="44"/>
        <v/>
      </c>
      <c r="L88" s="255" t="str">
        <f t="shared" si="45"/>
        <v/>
      </c>
      <c r="M88" s="255" t="str">
        <f t="shared" si="58"/>
        <v/>
      </c>
      <c r="N88" s="255" t="str">
        <f t="shared" si="46"/>
        <v/>
      </c>
      <c r="O88" s="255" t="str">
        <f t="shared" si="47"/>
        <v/>
      </c>
      <c r="P88" s="255" t="str">
        <f t="shared" si="48"/>
        <v/>
      </c>
      <c r="Q88" s="255" t="str">
        <f t="shared" si="49"/>
        <v/>
      </c>
      <c r="R88" s="255" t="str">
        <f t="shared" si="50"/>
        <v/>
      </c>
      <c r="S88" s="243" t="str">
        <f>IF($N22=FALSE,"",Pressure_1_R1!G17*C88)</f>
        <v/>
      </c>
      <c r="T88" s="243" t="str">
        <f t="shared" si="51"/>
        <v/>
      </c>
      <c r="U88" s="243" t="str">
        <f t="shared" si="52"/>
        <v/>
      </c>
      <c r="V88" s="243" t="str">
        <f t="shared" si="53"/>
        <v/>
      </c>
      <c r="W88" s="266" t="str">
        <f t="shared" si="54"/>
        <v/>
      </c>
    </row>
    <row r="89" spans="2:23" ht="15" customHeight="1">
      <c r="B89" s="258">
        <f t="shared" ref="B89:B104" si="59">C23</f>
        <v>15</v>
      </c>
      <c r="C89" s="258" t="str">
        <f t="shared" ref="C89:D89" si="60">IF($N23=FALSE,"",D23)</f>
        <v/>
      </c>
      <c r="D89" s="255" t="str">
        <f t="shared" si="60"/>
        <v/>
      </c>
      <c r="E89" s="255" t="str">
        <f>IF($N23=FALSE,"",표준압력!U36)</f>
        <v/>
      </c>
      <c r="F89" s="255" t="str">
        <f>IF($N23=FALSE,"",Pressure_1_R1!L18*C$3)</f>
        <v/>
      </c>
      <c r="G89" s="255" t="str">
        <f t="shared" si="55"/>
        <v/>
      </c>
      <c r="H89" s="255" t="str">
        <f t="shared" ref="H89:H104" si="61">IF($N23=FALSE,"",ROUND(D89,M$109)-G89)</f>
        <v/>
      </c>
      <c r="I89" s="255" t="str">
        <f t="shared" si="56"/>
        <v/>
      </c>
      <c r="J89" s="255" t="str">
        <f t="shared" si="57"/>
        <v/>
      </c>
      <c r="K89" s="255" t="str">
        <f t="shared" ref="K89:K104" si="62">IF($N23=FALSE,"",E89/2)</f>
        <v/>
      </c>
      <c r="L89" s="255" t="str">
        <f t="shared" ref="L89:L104" si="63">IF($N23=FALSE,"",F89/2/SQRT(3))</f>
        <v/>
      </c>
      <c r="M89" s="255" t="str">
        <f t="shared" ref="M89:M104" si="64">IF($N23=FALSE,"",MAX(ABS(Q$24-Q$9),ABS(R$24-R$9),ABS(S$24-S$9))/2/SQRT(3))</f>
        <v/>
      </c>
      <c r="N89" s="255" t="str">
        <f t="shared" ref="N89:N104" si="65">IF($N23=FALSE,"",IF(J89=0,MAX(J$75:J$104),J89)/2/SQRT(3))</f>
        <v/>
      </c>
      <c r="O89" s="255" t="str">
        <f t="shared" ref="O89:O104" si="66">IF($N23=FALSE,"",I89/2/SQRT(3))</f>
        <v/>
      </c>
      <c r="P89" s="255" t="str">
        <f t="shared" ref="P89:P104" si="67">IF($N23=FALSE,"",SQRT(SUMSQ(L89:O89)))</f>
        <v/>
      </c>
      <c r="Q89" s="255" t="str">
        <f t="shared" ref="Q89:Q104" si="68">IF($N23=FALSE,"",SQRT(SUMSQ(K89,P89)))</f>
        <v/>
      </c>
      <c r="R89" s="255" t="str">
        <f t="shared" ref="R89:R104" si="69">IF($N23=FALSE,"",Q89*2)</f>
        <v/>
      </c>
      <c r="S89" s="243" t="str">
        <f>IF($N23=FALSE,"",Pressure_1_R1!G18*C89)</f>
        <v/>
      </c>
      <c r="T89" s="243" t="str">
        <f t="shared" ref="T89:T104" si="70">IF($N23=FALSE,"",MAX(R89:S89))</f>
        <v/>
      </c>
      <c r="U89" s="243" t="str">
        <f t="shared" ref="U89:U104" si="71">IF($N23=FALSE,"",IF(((T89-ROUND(T89,M$109))/T89*100)&gt;=5,TRUE,FALSE))</f>
        <v/>
      </c>
      <c r="V89" s="243" t="str">
        <f t="shared" ref="V89:V104" si="72">IF($N23=FALSE,"",IF(ROUND(T89,M$109)=0,ROUNDUP(T89,M$109),IF(U89=TRUE,ROUNDUP(T89,M$109),ROUND(T89,M$109))))</f>
        <v/>
      </c>
      <c r="W89" s="266" t="str">
        <f t="shared" ref="W89:W104" si="73">IF($N23=FALSE,"",IF(R89=T89,0,1))</f>
        <v/>
      </c>
    </row>
    <row r="90" spans="2:23" ht="15" customHeight="1">
      <c r="B90" s="258">
        <f t="shared" si="59"/>
        <v>16</v>
      </c>
      <c r="C90" s="258" t="str">
        <f t="shared" ref="C90:D90" si="74">IF($N24=FALSE,"",D24)</f>
        <v/>
      </c>
      <c r="D90" s="255" t="str">
        <f t="shared" si="74"/>
        <v/>
      </c>
      <c r="E90" s="255" t="str">
        <f>IF($N24=FALSE,"",표준압력!U37)</f>
        <v/>
      </c>
      <c r="F90" s="255" t="str">
        <f>IF($N24=FALSE,"",Pressure_1_R1!L19*C$3)</f>
        <v/>
      </c>
      <c r="G90" s="255" t="str">
        <f t="shared" si="55"/>
        <v/>
      </c>
      <c r="H90" s="255" t="str">
        <f t="shared" si="61"/>
        <v/>
      </c>
      <c r="I90" s="255" t="str">
        <f t="shared" si="56"/>
        <v/>
      </c>
      <c r="J90" s="255" t="str">
        <f t="shared" si="57"/>
        <v/>
      </c>
      <c r="K90" s="255" t="str">
        <f t="shared" si="62"/>
        <v/>
      </c>
      <c r="L90" s="255" t="str">
        <f t="shared" si="63"/>
        <v/>
      </c>
      <c r="M90" s="255" t="str">
        <f t="shared" si="64"/>
        <v/>
      </c>
      <c r="N90" s="255" t="str">
        <f t="shared" si="65"/>
        <v/>
      </c>
      <c r="O90" s="255" t="str">
        <f t="shared" si="66"/>
        <v/>
      </c>
      <c r="P90" s="255" t="str">
        <f t="shared" si="67"/>
        <v/>
      </c>
      <c r="Q90" s="255" t="str">
        <f t="shared" si="68"/>
        <v/>
      </c>
      <c r="R90" s="255" t="str">
        <f t="shared" si="69"/>
        <v/>
      </c>
      <c r="S90" s="243" t="str">
        <f>IF($N24=FALSE,"",Pressure_1_R1!G19*C90)</f>
        <v/>
      </c>
      <c r="T90" s="243" t="str">
        <f t="shared" si="70"/>
        <v/>
      </c>
      <c r="U90" s="243" t="str">
        <f t="shared" si="71"/>
        <v/>
      </c>
      <c r="V90" s="243" t="str">
        <f t="shared" si="72"/>
        <v/>
      </c>
      <c r="W90" s="266" t="str">
        <f t="shared" si="73"/>
        <v/>
      </c>
    </row>
    <row r="91" spans="2:23" ht="15" customHeight="1">
      <c r="B91" s="258">
        <f t="shared" si="59"/>
        <v>17</v>
      </c>
      <c r="C91" s="258" t="str">
        <f t="shared" ref="C91:D91" si="75">IF($N25=FALSE,"",D25)</f>
        <v/>
      </c>
      <c r="D91" s="255" t="str">
        <f t="shared" si="75"/>
        <v/>
      </c>
      <c r="E91" s="255" t="str">
        <f>IF($N25=FALSE,"",표준압력!U38)</f>
        <v/>
      </c>
      <c r="F91" s="255" t="str">
        <f>IF($N25=FALSE,"",Pressure_1_R1!L20*C$3)</f>
        <v/>
      </c>
      <c r="G91" s="255" t="str">
        <f t="shared" si="55"/>
        <v/>
      </c>
      <c r="H91" s="255" t="str">
        <f t="shared" si="61"/>
        <v/>
      </c>
      <c r="I91" s="255" t="str">
        <f t="shared" si="56"/>
        <v/>
      </c>
      <c r="J91" s="255" t="str">
        <f t="shared" si="57"/>
        <v/>
      </c>
      <c r="K91" s="255" t="str">
        <f t="shared" si="62"/>
        <v/>
      </c>
      <c r="L91" s="255" t="str">
        <f t="shared" si="63"/>
        <v/>
      </c>
      <c r="M91" s="255" t="str">
        <f t="shared" si="64"/>
        <v/>
      </c>
      <c r="N91" s="255" t="str">
        <f t="shared" si="65"/>
        <v/>
      </c>
      <c r="O91" s="255" t="str">
        <f t="shared" si="66"/>
        <v/>
      </c>
      <c r="P91" s="255" t="str">
        <f t="shared" si="67"/>
        <v/>
      </c>
      <c r="Q91" s="255" t="str">
        <f t="shared" si="68"/>
        <v/>
      </c>
      <c r="R91" s="255" t="str">
        <f t="shared" si="69"/>
        <v/>
      </c>
      <c r="S91" s="243" t="str">
        <f>IF($N25=FALSE,"",Pressure_1_R1!G20*C91)</f>
        <v/>
      </c>
      <c r="T91" s="243" t="str">
        <f t="shared" si="70"/>
        <v/>
      </c>
      <c r="U91" s="243" t="str">
        <f t="shared" si="71"/>
        <v/>
      </c>
      <c r="V91" s="243" t="str">
        <f t="shared" si="72"/>
        <v/>
      </c>
      <c r="W91" s="266" t="str">
        <f t="shared" si="73"/>
        <v/>
      </c>
    </row>
    <row r="92" spans="2:23" ht="15" customHeight="1">
      <c r="B92" s="258">
        <f t="shared" si="59"/>
        <v>18</v>
      </c>
      <c r="C92" s="258" t="str">
        <f t="shared" ref="C92:D92" si="76">IF($N26=FALSE,"",D26)</f>
        <v/>
      </c>
      <c r="D92" s="255" t="str">
        <f t="shared" si="76"/>
        <v/>
      </c>
      <c r="E92" s="255" t="str">
        <f>IF($N26=FALSE,"",표준압력!U39)</f>
        <v/>
      </c>
      <c r="F92" s="255" t="str">
        <f>IF($N26=FALSE,"",Pressure_1_R1!L21*C$3)</f>
        <v/>
      </c>
      <c r="G92" s="255" t="str">
        <f t="shared" si="55"/>
        <v/>
      </c>
      <c r="H92" s="255" t="str">
        <f t="shared" si="61"/>
        <v/>
      </c>
      <c r="I92" s="255" t="str">
        <f t="shared" si="56"/>
        <v/>
      </c>
      <c r="J92" s="255" t="str">
        <f t="shared" si="57"/>
        <v/>
      </c>
      <c r="K92" s="255" t="str">
        <f t="shared" si="62"/>
        <v/>
      </c>
      <c r="L92" s="255" t="str">
        <f t="shared" si="63"/>
        <v/>
      </c>
      <c r="M92" s="255" t="str">
        <f t="shared" si="64"/>
        <v/>
      </c>
      <c r="N92" s="255" t="str">
        <f t="shared" si="65"/>
        <v/>
      </c>
      <c r="O92" s="255" t="str">
        <f t="shared" si="66"/>
        <v/>
      </c>
      <c r="P92" s="255" t="str">
        <f t="shared" si="67"/>
        <v/>
      </c>
      <c r="Q92" s="255" t="str">
        <f t="shared" si="68"/>
        <v/>
      </c>
      <c r="R92" s="255" t="str">
        <f t="shared" si="69"/>
        <v/>
      </c>
      <c r="S92" s="243" t="str">
        <f>IF($N26=FALSE,"",Pressure_1_R1!G21*C92)</f>
        <v/>
      </c>
      <c r="T92" s="243" t="str">
        <f t="shared" si="70"/>
        <v/>
      </c>
      <c r="U92" s="243" t="str">
        <f t="shared" si="71"/>
        <v/>
      </c>
      <c r="V92" s="243" t="str">
        <f t="shared" si="72"/>
        <v/>
      </c>
      <c r="W92" s="266" t="str">
        <f t="shared" si="73"/>
        <v/>
      </c>
    </row>
    <row r="93" spans="2:23" ht="15" customHeight="1">
      <c r="B93" s="258">
        <f t="shared" si="59"/>
        <v>19</v>
      </c>
      <c r="C93" s="258" t="str">
        <f t="shared" ref="C93:D93" si="77">IF($N27=FALSE,"",D27)</f>
        <v/>
      </c>
      <c r="D93" s="255" t="str">
        <f t="shared" si="77"/>
        <v/>
      </c>
      <c r="E93" s="255" t="str">
        <f>IF($N27=FALSE,"",표준압력!U40)</f>
        <v/>
      </c>
      <c r="F93" s="255" t="str">
        <f>IF($N27=FALSE,"",Pressure_1_R1!L22*C$3)</f>
        <v/>
      </c>
      <c r="G93" s="255" t="str">
        <f t="shared" si="55"/>
        <v/>
      </c>
      <c r="H93" s="255" t="str">
        <f t="shared" si="61"/>
        <v/>
      </c>
      <c r="I93" s="255" t="str">
        <f t="shared" si="56"/>
        <v/>
      </c>
      <c r="J93" s="255" t="str">
        <f t="shared" si="57"/>
        <v/>
      </c>
      <c r="K93" s="255" t="str">
        <f t="shared" si="62"/>
        <v/>
      </c>
      <c r="L93" s="255" t="str">
        <f t="shared" si="63"/>
        <v/>
      </c>
      <c r="M93" s="255" t="str">
        <f t="shared" si="64"/>
        <v/>
      </c>
      <c r="N93" s="255" t="str">
        <f t="shared" si="65"/>
        <v/>
      </c>
      <c r="O93" s="255" t="str">
        <f t="shared" si="66"/>
        <v/>
      </c>
      <c r="P93" s="255" t="str">
        <f t="shared" si="67"/>
        <v/>
      </c>
      <c r="Q93" s="255" t="str">
        <f t="shared" si="68"/>
        <v/>
      </c>
      <c r="R93" s="255" t="str">
        <f t="shared" si="69"/>
        <v/>
      </c>
      <c r="S93" s="243" t="str">
        <f>IF($N27=FALSE,"",Pressure_1_R1!G22*C93)</f>
        <v/>
      </c>
      <c r="T93" s="243" t="str">
        <f t="shared" si="70"/>
        <v/>
      </c>
      <c r="U93" s="243" t="str">
        <f t="shared" si="71"/>
        <v/>
      </c>
      <c r="V93" s="243" t="str">
        <f t="shared" si="72"/>
        <v/>
      </c>
      <c r="W93" s="266" t="str">
        <f t="shared" si="73"/>
        <v/>
      </c>
    </row>
    <row r="94" spans="2:23" ht="15" customHeight="1">
      <c r="B94" s="258">
        <f t="shared" si="59"/>
        <v>20</v>
      </c>
      <c r="C94" s="258" t="str">
        <f t="shared" ref="C94:D94" si="78">IF($N28=FALSE,"",D28)</f>
        <v/>
      </c>
      <c r="D94" s="255" t="str">
        <f t="shared" si="78"/>
        <v/>
      </c>
      <c r="E94" s="255" t="str">
        <f>IF($N28=FALSE,"",표준압력!U41)</f>
        <v/>
      </c>
      <c r="F94" s="255" t="str">
        <f>IF($N28=FALSE,"",Pressure_1_R1!L23*C$3)</f>
        <v/>
      </c>
      <c r="G94" s="255" t="str">
        <f t="shared" si="55"/>
        <v/>
      </c>
      <c r="H94" s="255" t="str">
        <f t="shared" si="61"/>
        <v/>
      </c>
      <c r="I94" s="255" t="str">
        <f t="shared" si="56"/>
        <v/>
      </c>
      <c r="J94" s="255" t="str">
        <f t="shared" si="57"/>
        <v/>
      </c>
      <c r="K94" s="255" t="str">
        <f t="shared" si="62"/>
        <v/>
      </c>
      <c r="L94" s="255" t="str">
        <f t="shared" si="63"/>
        <v/>
      </c>
      <c r="M94" s="255" t="str">
        <f t="shared" si="64"/>
        <v/>
      </c>
      <c r="N94" s="255" t="str">
        <f t="shared" si="65"/>
        <v/>
      </c>
      <c r="O94" s="255" t="str">
        <f t="shared" si="66"/>
        <v/>
      </c>
      <c r="P94" s="255" t="str">
        <f t="shared" si="67"/>
        <v/>
      </c>
      <c r="Q94" s="255" t="str">
        <f t="shared" si="68"/>
        <v/>
      </c>
      <c r="R94" s="255" t="str">
        <f t="shared" si="69"/>
        <v/>
      </c>
      <c r="S94" s="243" t="str">
        <f>IF($N28=FALSE,"",Pressure_1_R1!G23*C94)</f>
        <v/>
      </c>
      <c r="T94" s="243" t="str">
        <f t="shared" si="70"/>
        <v/>
      </c>
      <c r="U94" s="243" t="str">
        <f t="shared" si="71"/>
        <v/>
      </c>
      <c r="V94" s="243" t="str">
        <f t="shared" si="72"/>
        <v/>
      </c>
      <c r="W94" s="266" t="str">
        <f t="shared" si="73"/>
        <v/>
      </c>
    </row>
    <row r="95" spans="2:23" ht="15" customHeight="1">
      <c r="B95" s="258">
        <f t="shared" si="59"/>
        <v>21</v>
      </c>
      <c r="C95" s="258" t="str">
        <f t="shared" ref="C95:D95" si="79">IF($N29=FALSE,"",D29)</f>
        <v/>
      </c>
      <c r="D95" s="255" t="str">
        <f t="shared" si="79"/>
        <v/>
      </c>
      <c r="E95" s="255" t="str">
        <f>IF($N29=FALSE,"",표준압력!U42)</f>
        <v/>
      </c>
      <c r="F95" s="255" t="str">
        <f>IF($N29=FALSE,"",Pressure_1_R1!L24*C$3)</f>
        <v/>
      </c>
      <c r="G95" s="255" t="str">
        <f t="shared" si="55"/>
        <v/>
      </c>
      <c r="H95" s="255" t="str">
        <f t="shared" si="61"/>
        <v/>
      </c>
      <c r="I95" s="255" t="str">
        <f t="shared" si="56"/>
        <v/>
      </c>
      <c r="J95" s="255" t="str">
        <f t="shared" si="57"/>
        <v/>
      </c>
      <c r="K95" s="255" t="str">
        <f t="shared" si="62"/>
        <v/>
      </c>
      <c r="L95" s="255" t="str">
        <f t="shared" si="63"/>
        <v/>
      </c>
      <c r="M95" s="255" t="str">
        <f t="shared" si="64"/>
        <v/>
      </c>
      <c r="N95" s="255" t="str">
        <f t="shared" si="65"/>
        <v/>
      </c>
      <c r="O95" s="255" t="str">
        <f t="shared" si="66"/>
        <v/>
      </c>
      <c r="P95" s="255" t="str">
        <f t="shared" si="67"/>
        <v/>
      </c>
      <c r="Q95" s="255" t="str">
        <f t="shared" si="68"/>
        <v/>
      </c>
      <c r="R95" s="255" t="str">
        <f t="shared" si="69"/>
        <v/>
      </c>
      <c r="S95" s="243" t="str">
        <f>IF($N29=FALSE,"",Pressure_1_R1!G24*C95)</f>
        <v/>
      </c>
      <c r="T95" s="243" t="str">
        <f t="shared" si="70"/>
        <v/>
      </c>
      <c r="U95" s="243" t="str">
        <f t="shared" si="71"/>
        <v/>
      </c>
      <c r="V95" s="243" t="str">
        <f t="shared" si="72"/>
        <v/>
      </c>
      <c r="W95" s="266" t="str">
        <f t="shared" si="73"/>
        <v/>
      </c>
    </row>
    <row r="96" spans="2:23" ht="15" customHeight="1">
      <c r="B96" s="258">
        <f t="shared" si="59"/>
        <v>22</v>
      </c>
      <c r="C96" s="258" t="str">
        <f t="shared" ref="C96:D96" si="80">IF($N30=FALSE,"",D30)</f>
        <v/>
      </c>
      <c r="D96" s="255" t="str">
        <f t="shared" si="80"/>
        <v/>
      </c>
      <c r="E96" s="255" t="str">
        <f>IF($N30=FALSE,"",표준압력!U43)</f>
        <v/>
      </c>
      <c r="F96" s="255" t="str">
        <f>IF($N30=FALSE,"",Pressure_1_R1!L25*C$3)</f>
        <v/>
      </c>
      <c r="G96" s="255" t="str">
        <f t="shared" si="55"/>
        <v/>
      </c>
      <c r="H96" s="255" t="str">
        <f t="shared" si="61"/>
        <v/>
      </c>
      <c r="I96" s="255" t="str">
        <f t="shared" si="56"/>
        <v/>
      </c>
      <c r="J96" s="255" t="str">
        <f t="shared" si="57"/>
        <v/>
      </c>
      <c r="K96" s="255" t="str">
        <f t="shared" si="62"/>
        <v/>
      </c>
      <c r="L96" s="255" t="str">
        <f t="shared" si="63"/>
        <v/>
      </c>
      <c r="M96" s="255" t="str">
        <f t="shared" si="64"/>
        <v/>
      </c>
      <c r="N96" s="255" t="str">
        <f t="shared" si="65"/>
        <v/>
      </c>
      <c r="O96" s="255" t="str">
        <f t="shared" si="66"/>
        <v/>
      </c>
      <c r="P96" s="255" t="str">
        <f t="shared" si="67"/>
        <v/>
      </c>
      <c r="Q96" s="255" t="str">
        <f t="shared" si="68"/>
        <v/>
      </c>
      <c r="R96" s="255" t="str">
        <f t="shared" si="69"/>
        <v/>
      </c>
      <c r="S96" s="243" t="str">
        <f>IF($N30=FALSE,"",Pressure_1_R1!G25*C96)</f>
        <v/>
      </c>
      <c r="T96" s="243" t="str">
        <f t="shared" si="70"/>
        <v/>
      </c>
      <c r="U96" s="243" t="str">
        <f t="shared" si="71"/>
        <v/>
      </c>
      <c r="V96" s="243" t="str">
        <f t="shared" si="72"/>
        <v/>
      </c>
      <c r="W96" s="266" t="str">
        <f t="shared" si="73"/>
        <v/>
      </c>
    </row>
    <row r="97" spans="2:24" ht="15" customHeight="1">
      <c r="B97" s="258">
        <f t="shared" si="59"/>
        <v>23</v>
      </c>
      <c r="C97" s="258" t="str">
        <f t="shared" ref="C97:D97" si="81">IF($N31=FALSE,"",D31)</f>
        <v/>
      </c>
      <c r="D97" s="255" t="str">
        <f t="shared" si="81"/>
        <v/>
      </c>
      <c r="E97" s="255" t="str">
        <f>IF($N31=FALSE,"",표준압력!U44)</f>
        <v/>
      </c>
      <c r="F97" s="255" t="str">
        <f>IF($N31=FALSE,"",Pressure_1_R1!L26*C$3)</f>
        <v/>
      </c>
      <c r="G97" s="255" t="str">
        <f t="shared" si="55"/>
        <v/>
      </c>
      <c r="H97" s="255" t="str">
        <f t="shared" si="61"/>
        <v/>
      </c>
      <c r="I97" s="255" t="str">
        <f t="shared" si="56"/>
        <v/>
      </c>
      <c r="J97" s="255" t="str">
        <f t="shared" si="57"/>
        <v/>
      </c>
      <c r="K97" s="255" t="str">
        <f t="shared" si="62"/>
        <v/>
      </c>
      <c r="L97" s="255" t="str">
        <f t="shared" si="63"/>
        <v/>
      </c>
      <c r="M97" s="255" t="str">
        <f t="shared" si="64"/>
        <v/>
      </c>
      <c r="N97" s="255" t="str">
        <f t="shared" si="65"/>
        <v/>
      </c>
      <c r="O97" s="255" t="str">
        <f t="shared" si="66"/>
        <v/>
      </c>
      <c r="P97" s="255" t="str">
        <f t="shared" si="67"/>
        <v/>
      </c>
      <c r="Q97" s="255" t="str">
        <f t="shared" si="68"/>
        <v/>
      </c>
      <c r="R97" s="255" t="str">
        <f t="shared" si="69"/>
        <v/>
      </c>
      <c r="S97" s="243" t="str">
        <f>IF($N31=FALSE,"",Pressure_1_R1!G26*C97)</f>
        <v/>
      </c>
      <c r="T97" s="243" t="str">
        <f t="shared" si="70"/>
        <v/>
      </c>
      <c r="U97" s="243" t="str">
        <f t="shared" si="71"/>
        <v/>
      </c>
      <c r="V97" s="243" t="str">
        <f t="shared" si="72"/>
        <v/>
      </c>
      <c r="W97" s="266" t="str">
        <f t="shared" si="73"/>
        <v/>
      </c>
    </row>
    <row r="98" spans="2:24" ht="15" customHeight="1">
      <c r="B98" s="258">
        <f t="shared" si="59"/>
        <v>24</v>
      </c>
      <c r="C98" s="258" t="str">
        <f t="shared" ref="C98:D98" si="82">IF($N32=FALSE,"",D32)</f>
        <v/>
      </c>
      <c r="D98" s="255" t="str">
        <f t="shared" si="82"/>
        <v/>
      </c>
      <c r="E98" s="255" t="str">
        <f>IF($N32=FALSE,"",표준압력!U45)</f>
        <v/>
      </c>
      <c r="F98" s="255" t="str">
        <f>IF($N32=FALSE,"",Pressure_1_R1!L27*C$3)</f>
        <v/>
      </c>
      <c r="G98" s="255" t="str">
        <f t="shared" si="55"/>
        <v/>
      </c>
      <c r="H98" s="255" t="str">
        <f t="shared" si="61"/>
        <v/>
      </c>
      <c r="I98" s="255" t="str">
        <f t="shared" si="56"/>
        <v/>
      </c>
      <c r="J98" s="255" t="str">
        <f t="shared" si="57"/>
        <v/>
      </c>
      <c r="K98" s="255" t="str">
        <f t="shared" si="62"/>
        <v/>
      </c>
      <c r="L98" s="255" t="str">
        <f t="shared" si="63"/>
        <v/>
      </c>
      <c r="M98" s="255" t="str">
        <f t="shared" si="64"/>
        <v/>
      </c>
      <c r="N98" s="255" t="str">
        <f t="shared" si="65"/>
        <v/>
      </c>
      <c r="O98" s="255" t="str">
        <f t="shared" si="66"/>
        <v/>
      </c>
      <c r="P98" s="255" t="str">
        <f t="shared" si="67"/>
        <v/>
      </c>
      <c r="Q98" s="255" t="str">
        <f t="shared" si="68"/>
        <v/>
      </c>
      <c r="R98" s="255" t="str">
        <f t="shared" si="69"/>
        <v/>
      </c>
      <c r="S98" s="243" t="str">
        <f>IF($N32=FALSE,"",Pressure_1_R1!G27*C98)</f>
        <v/>
      </c>
      <c r="T98" s="243" t="str">
        <f t="shared" si="70"/>
        <v/>
      </c>
      <c r="U98" s="243" t="str">
        <f t="shared" si="71"/>
        <v/>
      </c>
      <c r="V98" s="243" t="str">
        <f t="shared" si="72"/>
        <v/>
      </c>
      <c r="W98" s="266" t="str">
        <f t="shared" si="73"/>
        <v/>
      </c>
    </row>
    <row r="99" spans="2:24" ht="15" customHeight="1">
      <c r="B99" s="258">
        <f t="shared" si="59"/>
        <v>25</v>
      </c>
      <c r="C99" s="258" t="str">
        <f t="shared" ref="C99:D99" si="83">IF($N33=FALSE,"",D33)</f>
        <v/>
      </c>
      <c r="D99" s="255" t="str">
        <f t="shared" si="83"/>
        <v/>
      </c>
      <c r="E99" s="255" t="str">
        <f>IF($N33=FALSE,"",표준압력!U46)</f>
        <v/>
      </c>
      <c r="F99" s="255" t="str">
        <f>IF($N33=FALSE,"",Pressure_1_R1!L28*C$3)</f>
        <v/>
      </c>
      <c r="G99" s="255" t="str">
        <f t="shared" si="55"/>
        <v/>
      </c>
      <c r="H99" s="255" t="str">
        <f t="shared" si="61"/>
        <v/>
      </c>
      <c r="I99" s="255" t="str">
        <f t="shared" si="56"/>
        <v/>
      </c>
      <c r="J99" s="255" t="str">
        <f t="shared" si="57"/>
        <v/>
      </c>
      <c r="K99" s="255" t="str">
        <f t="shared" si="62"/>
        <v/>
      </c>
      <c r="L99" s="255" t="str">
        <f t="shared" si="63"/>
        <v/>
      </c>
      <c r="M99" s="255" t="str">
        <f t="shared" si="64"/>
        <v/>
      </c>
      <c r="N99" s="255" t="str">
        <f t="shared" si="65"/>
        <v/>
      </c>
      <c r="O99" s="255" t="str">
        <f t="shared" si="66"/>
        <v/>
      </c>
      <c r="P99" s="255" t="str">
        <f t="shared" si="67"/>
        <v/>
      </c>
      <c r="Q99" s="255" t="str">
        <f t="shared" si="68"/>
        <v/>
      </c>
      <c r="R99" s="255" t="str">
        <f t="shared" si="69"/>
        <v/>
      </c>
      <c r="S99" s="243" t="str">
        <f>IF($N33=FALSE,"",Pressure_1_R1!G28*C99)</f>
        <v/>
      </c>
      <c r="T99" s="243" t="str">
        <f t="shared" si="70"/>
        <v/>
      </c>
      <c r="U99" s="243" t="str">
        <f t="shared" si="71"/>
        <v/>
      </c>
      <c r="V99" s="243" t="str">
        <f t="shared" si="72"/>
        <v/>
      </c>
      <c r="W99" s="266" t="str">
        <f t="shared" si="73"/>
        <v/>
      </c>
    </row>
    <row r="100" spans="2:24" ht="15" customHeight="1">
      <c r="B100" s="258">
        <f t="shared" si="59"/>
        <v>26</v>
      </c>
      <c r="C100" s="258" t="str">
        <f t="shared" ref="C100:D100" si="84">IF($N34=FALSE,"",D34)</f>
        <v/>
      </c>
      <c r="D100" s="255" t="str">
        <f t="shared" si="84"/>
        <v/>
      </c>
      <c r="E100" s="255" t="str">
        <f>IF($N34=FALSE,"",표준압력!U47)</f>
        <v/>
      </c>
      <c r="F100" s="255" t="str">
        <f>IF($N34=FALSE,"",Pressure_1_R1!L29*C$3)</f>
        <v/>
      </c>
      <c r="G100" s="255" t="str">
        <f t="shared" si="55"/>
        <v/>
      </c>
      <c r="H100" s="255" t="str">
        <f t="shared" si="61"/>
        <v/>
      </c>
      <c r="I100" s="255" t="str">
        <f t="shared" si="56"/>
        <v/>
      </c>
      <c r="J100" s="255" t="str">
        <f t="shared" si="57"/>
        <v/>
      </c>
      <c r="K100" s="255" t="str">
        <f t="shared" si="62"/>
        <v/>
      </c>
      <c r="L100" s="255" t="str">
        <f t="shared" si="63"/>
        <v/>
      </c>
      <c r="M100" s="255" t="str">
        <f t="shared" si="64"/>
        <v/>
      </c>
      <c r="N100" s="255" t="str">
        <f t="shared" si="65"/>
        <v/>
      </c>
      <c r="O100" s="255" t="str">
        <f t="shared" si="66"/>
        <v/>
      </c>
      <c r="P100" s="255" t="str">
        <f t="shared" si="67"/>
        <v/>
      </c>
      <c r="Q100" s="255" t="str">
        <f t="shared" si="68"/>
        <v/>
      </c>
      <c r="R100" s="255" t="str">
        <f t="shared" si="69"/>
        <v/>
      </c>
      <c r="S100" s="243" t="str">
        <f>IF($N34=FALSE,"",Pressure_1_R1!G29*C100)</f>
        <v/>
      </c>
      <c r="T100" s="243" t="str">
        <f t="shared" si="70"/>
        <v/>
      </c>
      <c r="U100" s="243" t="str">
        <f t="shared" si="71"/>
        <v/>
      </c>
      <c r="V100" s="243" t="str">
        <f t="shared" si="72"/>
        <v/>
      </c>
      <c r="W100" s="266" t="str">
        <f t="shared" si="73"/>
        <v/>
      </c>
    </row>
    <row r="101" spans="2:24" ht="15" customHeight="1">
      <c r="B101" s="258">
        <f t="shared" si="59"/>
        <v>27</v>
      </c>
      <c r="C101" s="258" t="str">
        <f t="shared" ref="C101:D101" si="85">IF($N35=FALSE,"",D35)</f>
        <v/>
      </c>
      <c r="D101" s="255" t="str">
        <f t="shared" si="85"/>
        <v/>
      </c>
      <c r="E101" s="255" t="str">
        <f>IF($N35=FALSE,"",표준압력!U48)</f>
        <v/>
      </c>
      <c r="F101" s="255" t="str">
        <f>IF($N35=FALSE,"",Pressure_1_R1!L30*C$3)</f>
        <v/>
      </c>
      <c r="G101" s="255" t="str">
        <f t="shared" si="55"/>
        <v/>
      </c>
      <c r="H101" s="255" t="str">
        <f t="shared" si="61"/>
        <v/>
      </c>
      <c r="I101" s="255" t="str">
        <f t="shared" si="56"/>
        <v/>
      </c>
      <c r="J101" s="255" t="str">
        <f t="shared" si="57"/>
        <v/>
      </c>
      <c r="K101" s="255" t="str">
        <f t="shared" si="62"/>
        <v/>
      </c>
      <c r="L101" s="255" t="str">
        <f t="shared" si="63"/>
        <v/>
      </c>
      <c r="M101" s="255" t="str">
        <f t="shared" si="64"/>
        <v/>
      </c>
      <c r="N101" s="255" t="str">
        <f t="shared" si="65"/>
        <v/>
      </c>
      <c r="O101" s="255" t="str">
        <f t="shared" si="66"/>
        <v/>
      </c>
      <c r="P101" s="255" t="str">
        <f t="shared" si="67"/>
        <v/>
      </c>
      <c r="Q101" s="255" t="str">
        <f t="shared" si="68"/>
        <v/>
      </c>
      <c r="R101" s="255" t="str">
        <f t="shared" si="69"/>
        <v/>
      </c>
      <c r="S101" s="243" t="str">
        <f>IF($N35=FALSE,"",Pressure_1_R1!G30*C101)</f>
        <v/>
      </c>
      <c r="T101" s="243" t="str">
        <f t="shared" si="70"/>
        <v/>
      </c>
      <c r="U101" s="243" t="str">
        <f t="shared" si="71"/>
        <v/>
      </c>
      <c r="V101" s="243" t="str">
        <f t="shared" si="72"/>
        <v/>
      </c>
      <c r="W101" s="266" t="str">
        <f t="shared" si="73"/>
        <v/>
      </c>
    </row>
    <row r="102" spans="2:24" ht="15" customHeight="1">
      <c r="B102" s="258">
        <f t="shared" si="59"/>
        <v>28</v>
      </c>
      <c r="C102" s="258" t="str">
        <f t="shared" ref="C102:D102" si="86">IF($N36=FALSE,"",D36)</f>
        <v/>
      </c>
      <c r="D102" s="255" t="str">
        <f t="shared" si="86"/>
        <v/>
      </c>
      <c r="E102" s="255" t="str">
        <f>IF($N36=FALSE,"",표준압력!U49)</f>
        <v/>
      </c>
      <c r="F102" s="255" t="str">
        <f>IF($N36=FALSE,"",Pressure_1_R1!L31*C$3)</f>
        <v/>
      </c>
      <c r="G102" s="255" t="str">
        <f t="shared" si="55"/>
        <v/>
      </c>
      <c r="H102" s="255" t="str">
        <f t="shared" si="61"/>
        <v/>
      </c>
      <c r="I102" s="255" t="str">
        <f t="shared" si="56"/>
        <v/>
      </c>
      <c r="J102" s="255" t="str">
        <f t="shared" si="57"/>
        <v/>
      </c>
      <c r="K102" s="255" t="str">
        <f t="shared" si="62"/>
        <v/>
      </c>
      <c r="L102" s="255" t="str">
        <f t="shared" si="63"/>
        <v/>
      </c>
      <c r="M102" s="255" t="str">
        <f t="shared" si="64"/>
        <v/>
      </c>
      <c r="N102" s="255" t="str">
        <f t="shared" si="65"/>
        <v/>
      </c>
      <c r="O102" s="255" t="str">
        <f t="shared" si="66"/>
        <v/>
      </c>
      <c r="P102" s="255" t="str">
        <f t="shared" si="67"/>
        <v/>
      </c>
      <c r="Q102" s="255" t="str">
        <f t="shared" si="68"/>
        <v/>
      </c>
      <c r="R102" s="255" t="str">
        <f t="shared" si="69"/>
        <v/>
      </c>
      <c r="S102" s="243" t="str">
        <f>IF($N36=FALSE,"",Pressure_1_R1!G31*C102)</f>
        <v/>
      </c>
      <c r="T102" s="243" t="str">
        <f t="shared" si="70"/>
        <v/>
      </c>
      <c r="U102" s="243" t="str">
        <f t="shared" si="71"/>
        <v/>
      </c>
      <c r="V102" s="243" t="str">
        <f t="shared" si="72"/>
        <v/>
      </c>
      <c r="W102" s="266" t="str">
        <f t="shared" si="73"/>
        <v/>
      </c>
    </row>
    <row r="103" spans="2:24" ht="15" customHeight="1">
      <c r="B103" s="258">
        <f t="shared" si="59"/>
        <v>29</v>
      </c>
      <c r="C103" s="258" t="str">
        <f t="shared" ref="C103:D103" si="87">IF($N37=FALSE,"",D37)</f>
        <v/>
      </c>
      <c r="D103" s="255" t="str">
        <f t="shared" si="87"/>
        <v/>
      </c>
      <c r="E103" s="255" t="str">
        <f>IF($N37=FALSE,"",표준압력!U50)</f>
        <v/>
      </c>
      <c r="F103" s="255" t="str">
        <f>IF($N37=FALSE,"",Pressure_1_R1!L32*C$3)</f>
        <v/>
      </c>
      <c r="G103" s="255" t="str">
        <f t="shared" si="55"/>
        <v/>
      </c>
      <c r="H103" s="255" t="str">
        <f t="shared" si="61"/>
        <v/>
      </c>
      <c r="I103" s="255" t="str">
        <f t="shared" si="56"/>
        <v/>
      </c>
      <c r="J103" s="255" t="str">
        <f t="shared" si="57"/>
        <v/>
      </c>
      <c r="K103" s="255" t="str">
        <f t="shared" si="62"/>
        <v/>
      </c>
      <c r="L103" s="255" t="str">
        <f t="shared" si="63"/>
        <v/>
      </c>
      <c r="M103" s="255" t="str">
        <f t="shared" si="64"/>
        <v/>
      </c>
      <c r="N103" s="255" t="str">
        <f t="shared" si="65"/>
        <v/>
      </c>
      <c r="O103" s="255" t="str">
        <f t="shared" si="66"/>
        <v/>
      </c>
      <c r="P103" s="255" t="str">
        <f t="shared" si="67"/>
        <v/>
      </c>
      <c r="Q103" s="255" t="str">
        <f t="shared" si="68"/>
        <v/>
      </c>
      <c r="R103" s="255" t="str">
        <f t="shared" si="69"/>
        <v/>
      </c>
      <c r="S103" s="243" t="str">
        <f>IF($N37=FALSE,"",Pressure_1_R1!G32*C103)</f>
        <v/>
      </c>
      <c r="T103" s="243" t="str">
        <f t="shared" si="70"/>
        <v/>
      </c>
      <c r="U103" s="243" t="str">
        <f t="shared" si="71"/>
        <v/>
      </c>
      <c r="V103" s="243" t="str">
        <f t="shared" si="72"/>
        <v/>
      </c>
      <c r="W103" s="266" t="str">
        <f t="shared" si="73"/>
        <v/>
      </c>
    </row>
    <row r="104" spans="2:24" ht="15" customHeight="1" thickBot="1">
      <c r="B104" s="258">
        <f t="shared" si="59"/>
        <v>30</v>
      </c>
      <c r="C104" s="258" t="str">
        <f t="shared" ref="C104:D104" si="88">IF($N38=FALSE,"",D38)</f>
        <v/>
      </c>
      <c r="D104" s="255" t="str">
        <f t="shared" si="88"/>
        <v/>
      </c>
      <c r="E104" s="255" t="str">
        <f>IF($N38=FALSE,"",표준압력!U51)</f>
        <v/>
      </c>
      <c r="F104" s="255" t="str">
        <f>IF($N38=FALSE,"",Pressure_1_R1!L33*C$3)</f>
        <v/>
      </c>
      <c r="G104" s="255" t="str">
        <f t="shared" si="55"/>
        <v/>
      </c>
      <c r="H104" s="255" t="str">
        <f t="shared" si="61"/>
        <v/>
      </c>
      <c r="I104" s="255" t="str">
        <f t="shared" si="56"/>
        <v/>
      </c>
      <c r="J104" s="255" t="str">
        <f t="shared" si="57"/>
        <v/>
      </c>
      <c r="K104" s="255" t="str">
        <f t="shared" si="62"/>
        <v/>
      </c>
      <c r="L104" s="255" t="str">
        <f t="shared" si="63"/>
        <v/>
      </c>
      <c r="M104" s="255" t="str">
        <f t="shared" si="64"/>
        <v/>
      </c>
      <c r="N104" s="255" t="str">
        <f t="shared" si="65"/>
        <v/>
      </c>
      <c r="O104" s="255" t="str">
        <f t="shared" si="66"/>
        <v/>
      </c>
      <c r="P104" s="255" t="str">
        <f t="shared" si="67"/>
        <v/>
      </c>
      <c r="Q104" s="255" t="str">
        <f t="shared" si="68"/>
        <v/>
      </c>
      <c r="R104" s="255" t="str">
        <f t="shared" si="69"/>
        <v/>
      </c>
      <c r="S104" s="243" t="str">
        <f>IF($N38=FALSE,"",Pressure_1_R1!G33*C104)</f>
        <v/>
      </c>
      <c r="T104" s="243" t="str">
        <f t="shared" si="70"/>
        <v/>
      </c>
      <c r="U104" s="243" t="str">
        <f t="shared" si="71"/>
        <v/>
      </c>
      <c r="V104" s="243" t="str">
        <f t="shared" si="72"/>
        <v/>
      </c>
      <c r="W104" s="266" t="str">
        <f t="shared" si="73"/>
        <v/>
      </c>
    </row>
    <row r="105" spans="2:24" ht="15" customHeight="1" thickBot="1">
      <c r="R105" s="242"/>
      <c r="U105" s="257"/>
      <c r="V105" s="257"/>
      <c r="W105" s="267" t="str">
        <f>IF($N24=FALSE,"",IF(SUM(W75:W104)=0,"","초과"))</f>
        <v/>
      </c>
    </row>
    <row r="106" spans="2:24" ht="15" customHeight="1">
      <c r="B106" s="246" t="s">
        <v>576</v>
      </c>
      <c r="H106" s="246" t="s">
        <v>577</v>
      </c>
      <c r="U106" s="257"/>
      <c r="V106" s="257"/>
    </row>
    <row r="107" spans="2:24" ht="15" customHeight="1">
      <c r="B107" s="777" t="s">
        <v>578</v>
      </c>
      <c r="C107" s="742" t="s">
        <v>579</v>
      </c>
      <c r="D107" s="747" t="s">
        <v>747</v>
      </c>
      <c r="E107" s="778"/>
      <c r="F107" s="748"/>
      <c r="H107" s="779" t="s">
        <v>580</v>
      </c>
      <c r="I107" s="780"/>
      <c r="J107" s="781"/>
      <c r="K107" s="749" t="s">
        <v>649</v>
      </c>
      <c r="M107" s="261" t="s">
        <v>581</v>
      </c>
      <c r="N107" s="766" t="s">
        <v>582</v>
      </c>
      <c r="O107" s="767"/>
      <c r="P107" s="767"/>
      <c r="Q107" s="767"/>
      <c r="R107" s="768"/>
      <c r="T107" s="260" t="s">
        <v>583</v>
      </c>
      <c r="U107" s="260" t="s">
        <v>584</v>
      </c>
      <c r="V107" s="260" t="s">
        <v>585</v>
      </c>
      <c r="W107" s="260" t="s">
        <v>586</v>
      </c>
      <c r="X107" s="260" t="s">
        <v>587</v>
      </c>
    </row>
    <row r="108" spans="2:24" ht="15" customHeight="1">
      <c r="B108" s="777"/>
      <c r="C108" s="742"/>
      <c r="D108" s="372" t="s">
        <v>588</v>
      </c>
      <c r="E108" s="372" t="s">
        <v>589</v>
      </c>
      <c r="F108" s="372" t="s">
        <v>590</v>
      </c>
      <c r="H108" s="373" t="s">
        <v>591</v>
      </c>
      <c r="I108" s="373" t="s">
        <v>592</v>
      </c>
      <c r="J108" s="373" t="s">
        <v>593</v>
      </c>
      <c r="K108" s="750"/>
      <c r="M108" s="268" t="s">
        <v>594</v>
      </c>
      <c r="N108" s="269" t="s">
        <v>178</v>
      </c>
      <c r="O108" s="372" t="s">
        <v>157</v>
      </c>
      <c r="P108" s="372" t="s">
        <v>73</v>
      </c>
      <c r="Q108" s="372" t="s">
        <v>598</v>
      </c>
      <c r="R108" s="372" t="s">
        <v>102</v>
      </c>
      <c r="T108" s="262"/>
      <c r="U108" s="262" t="s">
        <v>145</v>
      </c>
      <c r="V108" s="260" t="s">
        <v>599</v>
      </c>
      <c r="W108" s="262"/>
      <c r="X108" s="262" t="s">
        <v>145</v>
      </c>
    </row>
    <row r="109" spans="2:24" ht="15" customHeight="1">
      <c r="B109" s="777"/>
      <c r="C109" s="378">
        <f>D74</f>
        <v>0</v>
      </c>
      <c r="D109" s="378">
        <f>G74</f>
        <v>0</v>
      </c>
      <c r="E109" s="378">
        <f>H74</f>
        <v>0</v>
      </c>
      <c r="F109" s="378">
        <f>V74</f>
        <v>0</v>
      </c>
      <c r="H109" s="373">
        <f>D109</f>
        <v>0</v>
      </c>
      <c r="I109" s="373">
        <f>H109</f>
        <v>0</v>
      </c>
      <c r="J109" s="373">
        <f>I109</f>
        <v>0</v>
      </c>
      <c r="K109" s="339" t="str">
        <f>IF(TYPE(MATCH("FAIL",K110:K139,0))=16,"","FAIL")</f>
        <v/>
      </c>
      <c r="M109" s="270">
        <f ca="1">IF(M$3=TRUE,MIN(M110:M139),IF(TYPE(MATCH(F3,AA6:AH6,0))=16,MIN(M110:M139),MIN(M110:M139,H3)))</f>
        <v>0</v>
      </c>
      <c r="N109" s="271">
        <f ca="1">OFFSET(U108,MATCH(M109,V109:V119,0),0)</f>
        <v>0</v>
      </c>
      <c r="O109" s="271">
        <f ca="1">N109</f>
        <v>0</v>
      </c>
      <c r="P109" s="271">
        <f ca="1">O109</f>
        <v>0</v>
      </c>
      <c r="Q109" s="271">
        <f ca="1">P109</f>
        <v>0</v>
      </c>
      <c r="R109" s="271" t="str">
        <f ca="1">OFFSET(U108,MATCH(M109+1,V109:V119,0),0)</f>
        <v>0.0</v>
      </c>
      <c r="T109" s="385">
        <v>1E-8</v>
      </c>
      <c r="U109" s="385" t="s">
        <v>949</v>
      </c>
      <c r="V109" s="385">
        <v>8</v>
      </c>
      <c r="W109" s="88">
        <v>0</v>
      </c>
      <c r="X109" s="88"/>
    </row>
    <row r="110" spans="2:24" ht="15" customHeight="1">
      <c r="B110" s="243">
        <f t="shared" ref="B110:B123" si="89">B75</f>
        <v>1</v>
      </c>
      <c r="C110" s="263" t="str">
        <f t="shared" ref="C110:C123" si="90">IF($N9=FALSE,"",TEXT(ROUND(D75,$M$109),N110))</f>
        <v/>
      </c>
      <c r="D110" s="263" t="str">
        <f t="shared" ref="D110:D123" si="91">IF($N9=FALSE,"-",TEXT(G75,O110))</f>
        <v>-</v>
      </c>
      <c r="E110" s="263" t="str">
        <f t="shared" ref="E110:E123" si="92">IF($N9=FALSE,"-",TEXT(ROUND(H75,$M$109),P110))</f>
        <v>-</v>
      </c>
      <c r="F110" s="263" t="str">
        <f t="shared" ref="F110:F123" si="93">IF($N9=FALSE,"",TEXT(+IF(M$3=TRUE,ROUND(V75,$M$109),ROUNDUP(V75,$M$109)),Q110))</f>
        <v/>
      </c>
      <c r="H110" s="272" t="str">
        <f>IF($N9=FALSE,"",ROUND(Pressure_1_R1!N4*$C$3,M$109+1))</f>
        <v/>
      </c>
      <c r="I110" s="272" t="str">
        <f>IF($N9=FALSE,"",ROUND(Pressure_1_R1!O4*$C$3,M$109+1))</f>
        <v/>
      </c>
      <c r="J110" s="272" t="str">
        <f t="shared" ref="J110:J123" si="94">IF($N9=FALSE,"","± "&amp;TEXT((I110-H110)/2,R110))</f>
        <v/>
      </c>
      <c r="K110" s="273" t="str">
        <f t="shared" ref="K110:K123" si="95">IF($N9=FALSE,"-",IF(AND(H110&lt;=G75,G75&lt;=I110),"PASS","FAIL"))</f>
        <v>-</v>
      </c>
      <c r="M110" s="258" t="str">
        <f t="shared" ref="M110:M123" ca="1" si="96">IF($N9=FALSE,"",OFFSET(V$108,COUNTIF(T$109:T$119,"&lt;="&amp;T75),0)+N$3)</f>
        <v/>
      </c>
      <c r="N110" s="258" t="str">
        <f t="shared" ref="N110:N123" ca="1" si="97">IF($N9=FALSE,"",SUBSTITUTE(OFFSET($X$108,COUNTIF($W$109:$W$118,"&lt;="&amp;ABS(C75)),0),0,"")&amp;N$109)</f>
        <v/>
      </c>
      <c r="O110" s="258" t="str">
        <f t="shared" ref="O110:O123" ca="1" si="98">IF($N9=FALSE,"",SUBSTITUTE(OFFSET($X$108,COUNTIF($W$109:$W$118,"&lt;="&amp;ABS(G75)),0),0,"")&amp;O$109)</f>
        <v/>
      </c>
      <c r="P110" s="258" t="str">
        <f t="shared" ref="P110:P123" ca="1" si="99">IF($N9=FALSE,"",SUBSTITUTE(OFFSET($X$108,COUNTIF($W$109:$W$118,"&lt;="&amp;ABS(H75)),0),0,"")&amp;P$109)</f>
        <v/>
      </c>
      <c r="Q110" s="258" t="str">
        <f t="shared" ref="Q110:R123" si="100">IF($N9=FALSE,"",Q$109)</f>
        <v/>
      </c>
      <c r="R110" s="258" t="str">
        <f t="shared" si="100"/>
        <v/>
      </c>
      <c r="T110" s="385">
        <v>9.9999999999999995E-8</v>
      </c>
      <c r="U110" s="385" t="s">
        <v>957</v>
      </c>
      <c r="V110" s="385">
        <v>7</v>
      </c>
      <c r="W110" s="88">
        <v>1</v>
      </c>
      <c r="X110" s="88"/>
    </row>
    <row r="111" spans="2:24" ht="15" customHeight="1">
      <c r="B111" s="243">
        <f t="shared" si="89"/>
        <v>2</v>
      </c>
      <c r="C111" s="263" t="str">
        <f t="shared" si="90"/>
        <v/>
      </c>
      <c r="D111" s="263" t="str">
        <f t="shared" si="91"/>
        <v>-</v>
      </c>
      <c r="E111" s="263" t="str">
        <f t="shared" si="92"/>
        <v>-</v>
      </c>
      <c r="F111" s="263" t="str">
        <f t="shared" si="93"/>
        <v/>
      </c>
      <c r="H111" s="272" t="str">
        <f>IF($N10=FALSE,"",ROUND(Pressure_1_R1!N5*$C$3,M$109+1))</f>
        <v/>
      </c>
      <c r="I111" s="272" t="str">
        <f>IF($N10=FALSE,"",ROUND(Pressure_1_R1!O5*$C$3,M$109+1))</f>
        <v/>
      </c>
      <c r="J111" s="272" t="str">
        <f t="shared" si="94"/>
        <v/>
      </c>
      <c r="K111" s="273" t="str">
        <f t="shared" si="95"/>
        <v>-</v>
      </c>
      <c r="M111" s="258" t="str">
        <f t="shared" ca="1" si="96"/>
        <v/>
      </c>
      <c r="N111" s="258" t="str">
        <f t="shared" ca="1" si="97"/>
        <v/>
      </c>
      <c r="O111" s="258" t="str">
        <f t="shared" ca="1" si="98"/>
        <v/>
      </c>
      <c r="P111" s="258" t="str">
        <f t="shared" ca="1" si="99"/>
        <v/>
      </c>
      <c r="Q111" s="258" t="str">
        <f t="shared" si="100"/>
        <v/>
      </c>
      <c r="R111" s="258" t="str">
        <f t="shared" si="100"/>
        <v/>
      </c>
      <c r="T111" s="385">
        <v>9.9999999999999995E-7</v>
      </c>
      <c r="U111" s="385" t="s">
        <v>958</v>
      </c>
      <c r="V111" s="385">
        <v>6</v>
      </c>
      <c r="W111" s="88">
        <v>10</v>
      </c>
      <c r="X111" s="88" t="s">
        <v>146</v>
      </c>
    </row>
    <row r="112" spans="2:24" ht="15" customHeight="1">
      <c r="B112" s="243">
        <f t="shared" si="89"/>
        <v>3</v>
      </c>
      <c r="C112" s="263" t="str">
        <f t="shared" si="90"/>
        <v/>
      </c>
      <c r="D112" s="263" t="str">
        <f t="shared" si="91"/>
        <v>-</v>
      </c>
      <c r="E112" s="263" t="str">
        <f t="shared" si="92"/>
        <v>-</v>
      </c>
      <c r="F112" s="263" t="str">
        <f t="shared" si="93"/>
        <v/>
      </c>
      <c r="H112" s="272" t="str">
        <f>IF($N11=FALSE,"",ROUND(Pressure_1_R1!N6*$C$3,M$109+1))</f>
        <v/>
      </c>
      <c r="I112" s="272" t="str">
        <f>IF($N11=FALSE,"",ROUND(Pressure_1_R1!O6*$C$3,M$109+1))</f>
        <v/>
      </c>
      <c r="J112" s="272" t="str">
        <f t="shared" si="94"/>
        <v/>
      </c>
      <c r="K112" s="273" t="str">
        <f t="shared" si="95"/>
        <v>-</v>
      </c>
      <c r="M112" s="258" t="str">
        <f t="shared" ca="1" si="96"/>
        <v/>
      </c>
      <c r="N112" s="258" t="str">
        <f t="shared" ca="1" si="97"/>
        <v/>
      </c>
      <c r="O112" s="258" t="str">
        <f t="shared" ca="1" si="98"/>
        <v/>
      </c>
      <c r="P112" s="258" t="str">
        <f t="shared" ca="1" si="99"/>
        <v/>
      </c>
      <c r="Q112" s="258" t="str">
        <f t="shared" si="100"/>
        <v/>
      </c>
      <c r="R112" s="258" t="str">
        <f t="shared" si="100"/>
        <v/>
      </c>
      <c r="T112" s="385">
        <v>1.0000000000000001E-5</v>
      </c>
      <c r="U112" s="385" t="s">
        <v>700</v>
      </c>
      <c r="V112" s="385">
        <v>5</v>
      </c>
      <c r="W112" s="88">
        <v>100</v>
      </c>
      <c r="X112" s="88" t="s">
        <v>147</v>
      </c>
    </row>
    <row r="113" spans="2:24" ht="15" customHeight="1">
      <c r="B113" s="243">
        <f t="shared" si="89"/>
        <v>4</v>
      </c>
      <c r="C113" s="263" t="str">
        <f t="shared" si="90"/>
        <v/>
      </c>
      <c r="D113" s="263" t="str">
        <f t="shared" si="91"/>
        <v>-</v>
      </c>
      <c r="E113" s="263" t="str">
        <f t="shared" si="92"/>
        <v>-</v>
      </c>
      <c r="F113" s="263" t="str">
        <f t="shared" si="93"/>
        <v/>
      </c>
      <c r="H113" s="272" t="str">
        <f>IF($N12=FALSE,"",ROUND(Pressure_1_R1!N7*$C$3,M$109+1))</f>
        <v/>
      </c>
      <c r="I113" s="272" t="str">
        <f>IF($N12=FALSE,"",ROUND(Pressure_1_R1!O7*$C$3,M$109+1))</f>
        <v/>
      </c>
      <c r="J113" s="272" t="str">
        <f t="shared" si="94"/>
        <v/>
      </c>
      <c r="K113" s="273" t="str">
        <f t="shared" si="95"/>
        <v>-</v>
      </c>
      <c r="M113" s="258" t="str">
        <f t="shared" ca="1" si="96"/>
        <v/>
      </c>
      <c r="N113" s="258" t="str">
        <f t="shared" ca="1" si="97"/>
        <v/>
      </c>
      <c r="O113" s="258" t="str">
        <f t="shared" ca="1" si="98"/>
        <v/>
      </c>
      <c r="P113" s="258" t="str">
        <f t="shared" ca="1" si="99"/>
        <v/>
      </c>
      <c r="Q113" s="258" t="str">
        <f t="shared" si="100"/>
        <v/>
      </c>
      <c r="R113" s="258" t="str">
        <f t="shared" si="100"/>
        <v/>
      </c>
      <c r="T113" s="385">
        <v>1E-4</v>
      </c>
      <c r="U113" s="385" t="s">
        <v>959</v>
      </c>
      <c r="V113" s="385">
        <v>4</v>
      </c>
      <c r="W113" s="88">
        <v>1000</v>
      </c>
      <c r="X113" s="88" t="s">
        <v>148</v>
      </c>
    </row>
    <row r="114" spans="2:24" ht="15" customHeight="1">
      <c r="B114" s="243">
        <f t="shared" si="89"/>
        <v>5</v>
      </c>
      <c r="C114" s="263" t="str">
        <f t="shared" si="90"/>
        <v/>
      </c>
      <c r="D114" s="263" t="str">
        <f t="shared" si="91"/>
        <v>-</v>
      </c>
      <c r="E114" s="263" t="str">
        <f t="shared" si="92"/>
        <v>-</v>
      </c>
      <c r="F114" s="263" t="str">
        <f t="shared" si="93"/>
        <v/>
      </c>
      <c r="H114" s="272" t="str">
        <f>IF($N13=FALSE,"",ROUND(Pressure_1_R1!N8*$C$3,M$109+1))</f>
        <v/>
      </c>
      <c r="I114" s="272" t="str">
        <f>IF($N13=FALSE,"",ROUND(Pressure_1_R1!O8*$C$3,M$109+1))</f>
        <v/>
      </c>
      <c r="J114" s="272" t="str">
        <f t="shared" si="94"/>
        <v/>
      </c>
      <c r="K114" s="273" t="str">
        <f t="shared" si="95"/>
        <v>-</v>
      </c>
      <c r="M114" s="258" t="str">
        <f t="shared" ca="1" si="96"/>
        <v/>
      </c>
      <c r="N114" s="258" t="str">
        <f t="shared" ca="1" si="97"/>
        <v/>
      </c>
      <c r="O114" s="258" t="str">
        <f t="shared" ca="1" si="98"/>
        <v/>
      </c>
      <c r="P114" s="258" t="str">
        <f t="shared" ca="1" si="99"/>
        <v/>
      </c>
      <c r="Q114" s="258" t="str">
        <f t="shared" si="100"/>
        <v/>
      </c>
      <c r="R114" s="258" t="str">
        <f t="shared" si="100"/>
        <v/>
      </c>
      <c r="T114" s="385">
        <v>1E-3</v>
      </c>
      <c r="U114" s="386" t="s">
        <v>960</v>
      </c>
      <c r="V114" s="385">
        <v>3</v>
      </c>
      <c r="W114" s="88">
        <v>10000</v>
      </c>
      <c r="X114" s="88" t="s">
        <v>149</v>
      </c>
    </row>
    <row r="115" spans="2:24" ht="15" customHeight="1">
      <c r="B115" s="243">
        <f t="shared" si="89"/>
        <v>6</v>
      </c>
      <c r="C115" s="263" t="str">
        <f t="shared" si="90"/>
        <v/>
      </c>
      <c r="D115" s="263" t="str">
        <f t="shared" si="91"/>
        <v>-</v>
      </c>
      <c r="E115" s="263" t="str">
        <f t="shared" si="92"/>
        <v>-</v>
      </c>
      <c r="F115" s="263" t="str">
        <f t="shared" si="93"/>
        <v/>
      </c>
      <c r="H115" s="272" t="str">
        <f>IF($N14=FALSE,"",ROUND(Pressure_1_R1!N9*$C$3,M$109+1))</f>
        <v/>
      </c>
      <c r="I115" s="272" t="str">
        <f>IF($N14=FALSE,"",ROUND(Pressure_1_R1!O9*$C$3,M$109+1))</f>
        <v/>
      </c>
      <c r="J115" s="272" t="str">
        <f t="shared" si="94"/>
        <v/>
      </c>
      <c r="K115" s="273" t="str">
        <f t="shared" si="95"/>
        <v>-</v>
      </c>
      <c r="M115" s="258" t="str">
        <f t="shared" ca="1" si="96"/>
        <v/>
      </c>
      <c r="N115" s="258" t="str">
        <f t="shared" ca="1" si="97"/>
        <v/>
      </c>
      <c r="O115" s="258" t="str">
        <f t="shared" ca="1" si="98"/>
        <v/>
      </c>
      <c r="P115" s="258" t="str">
        <f t="shared" ca="1" si="99"/>
        <v/>
      </c>
      <c r="Q115" s="258" t="str">
        <f t="shared" si="100"/>
        <v/>
      </c>
      <c r="R115" s="258" t="str">
        <f t="shared" si="100"/>
        <v/>
      </c>
      <c r="T115" s="385">
        <v>0.01</v>
      </c>
      <c r="U115" s="386" t="s">
        <v>954</v>
      </c>
      <c r="V115" s="385">
        <v>2</v>
      </c>
      <c r="W115" s="88">
        <v>100000</v>
      </c>
      <c r="X115" s="88" t="s">
        <v>150</v>
      </c>
    </row>
    <row r="116" spans="2:24" ht="15" customHeight="1">
      <c r="B116" s="243">
        <f t="shared" si="89"/>
        <v>7</v>
      </c>
      <c r="C116" s="263" t="str">
        <f t="shared" si="90"/>
        <v/>
      </c>
      <c r="D116" s="263" t="str">
        <f t="shared" si="91"/>
        <v>-</v>
      </c>
      <c r="E116" s="263" t="str">
        <f t="shared" si="92"/>
        <v>-</v>
      </c>
      <c r="F116" s="263" t="str">
        <f t="shared" si="93"/>
        <v/>
      </c>
      <c r="H116" s="272" t="str">
        <f>IF($N15=FALSE,"",ROUND(Pressure_1_R1!N10*$C$3,M$109+1))</f>
        <v/>
      </c>
      <c r="I116" s="272" t="str">
        <f>IF($N15=FALSE,"",ROUND(Pressure_1_R1!O10*$C$3,M$109+1))</f>
        <v/>
      </c>
      <c r="J116" s="272" t="str">
        <f t="shared" si="94"/>
        <v/>
      </c>
      <c r="K116" s="273" t="str">
        <f t="shared" si="95"/>
        <v>-</v>
      </c>
      <c r="M116" s="258" t="str">
        <f t="shared" ca="1" si="96"/>
        <v/>
      </c>
      <c r="N116" s="258" t="str">
        <f t="shared" ca="1" si="97"/>
        <v/>
      </c>
      <c r="O116" s="258" t="str">
        <f t="shared" ca="1" si="98"/>
        <v/>
      </c>
      <c r="P116" s="258" t="str">
        <f t="shared" ca="1" si="99"/>
        <v/>
      </c>
      <c r="Q116" s="258" t="str">
        <f t="shared" si="100"/>
        <v/>
      </c>
      <c r="R116" s="258" t="str">
        <f t="shared" si="100"/>
        <v/>
      </c>
      <c r="T116" s="385">
        <v>0.1</v>
      </c>
      <c r="U116" s="386" t="s">
        <v>961</v>
      </c>
      <c r="V116" s="385">
        <v>1</v>
      </c>
      <c r="W116" s="88">
        <v>1000000</v>
      </c>
      <c r="X116" s="88" t="s">
        <v>151</v>
      </c>
    </row>
    <row r="117" spans="2:24" ht="15" customHeight="1">
      <c r="B117" s="243">
        <f t="shared" si="89"/>
        <v>8</v>
      </c>
      <c r="C117" s="263" t="str">
        <f t="shared" si="90"/>
        <v/>
      </c>
      <c r="D117" s="263" t="str">
        <f t="shared" si="91"/>
        <v>-</v>
      </c>
      <c r="E117" s="263" t="str">
        <f t="shared" si="92"/>
        <v>-</v>
      </c>
      <c r="F117" s="263" t="str">
        <f t="shared" si="93"/>
        <v/>
      </c>
      <c r="H117" s="272" t="str">
        <f>IF($N16=FALSE,"",ROUND(Pressure_1_R1!N11*$C$3,M$109+1))</f>
        <v/>
      </c>
      <c r="I117" s="272" t="str">
        <f>IF($N16=FALSE,"",ROUND(Pressure_1_R1!O11*$C$3,M$109+1))</f>
        <v/>
      </c>
      <c r="J117" s="272" t="str">
        <f t="shared" si="94"/>
        <v/>
      </c>
      <c r="K117" s="273" t="str">
        <f t="shared" si="95"/>
        <v>-</v>
      </c>
      <c r="M117" s="258" t="str">
        <f t="shared" ca="1" si="96"/>
        <v/>
      </c>
      <c r="N117" s="258" t="str">
        <f t="shared" ca="1" si="97"/>
        <v/>
      </c>
      <c r="O117" s="258" t="str">
        <f t="shared" ca="1" si="98"/>
        <v/>
      </c>
      <c r="P117" s="258" t="str">
        <f t="shared" ca="1" si="99"/>
        <v/>
      </c>
      <c r="Q117" s="258" t="str">
        <f t="shared" si="100"/>
        <v/>
      </c>
      <c r="R117" s="258" t="str">
        <f t="shared" si="100"/>
        <v/>
      </c>
      <c r="T117" s="385">
        <v>1</v>
      </c>
      <c r="U117" s="385">
        <v>0</v>
      </c>
      <c r="V117" s="385">
        <v>0</v>
      </c>
      <c r="W117" s="88">
        <v>10000000</v>
      </c>
      <c r="X117" s="88" t="s">
        <v>152</v>
      </c>
    </row>
    <row r="118" spans="2:24" ht="15" customHeight="1">
      <c r="B118" s="243">
        <f t="shared" si="89"/>
        <v>9</v>
      </c>
      <c r="C118" s="263" t="str">
        <f t="shared" si="90"/>
        <v/>
      </c>
      <c r="D118" s="263" t="str">
        <f t="shared" si="91"/>
        <v>-</v>
      </c>
      <c r="E118" s="263" t="str">
        <f t="shared" si="92"/>
        <v>-</v>
      </c>
      <c r="F118" s="263" t="str">
        <f t="shared" si="93"/>
        <v/>
      </c>
      <c r="H118" s="272" t="str">
        <f>IF($N17=FALSE,"",ROUND(Pressure_1_R1!N12*$C$3,M$109+1))</f>
        <v/>
      </c>
      <c r="I118" s="272" t="str">
        <f>IF($N17=FALSE,"",ROUND(Pressure_1_R1!O12*$C$3,M$109+1))</f>
        <v/>
      </c>
      <c r="J118" s="272" t="str">
        <f t="shared" si="94"/>
        <v/>
      </c>
      <c r="K118" s="273" t="str">
        <f t="shared" si="95"/>
        <v>-</v>
      </c>
      <c r="M118" s="258" t="str">
        <f t="shared" ca="1" si="96"/>
        <v/>
      </c>
      <c r="N118" s="258" t="str">
        <f t="shared" ca="1" si="97"/>
        <v/>
      </c>
      <c r="O118" s="258" t="str">
        <f t="shared" ca="1" si="98"/>
        <v/>
      </c>
      <c r="P118" s="258" t="str">
        <f t="shared" ca="1" si="99"/>
        <v/>
      </c>
      <c r="Q118" s="258" t="str">
        <f t="shared" si="100"/>
        <v/>
      </c>
      <c r="R118" s="258" t="str">
        <f t="shared" si="100"/>
        <v/>
      </c>
      <c r="T118" s="385">
        <v>10</v>
      </c>
      <c r="U118" s="385">
        <v>0</v>
      </c>
      <c r="V118" s="385">
        <v>-1</v>
      </c>
      <c r="W118" s="88"/>
      <c r="X118" s="88"/>
    </row>
    <row r="119" spans="2:24" ht="15" customHeight="1">
      <c r="B119" s="243">
        <f t="shared" si="89"/>
        <v>10</v>
      </c>
      <c r="C119" s="263" t="str">
        <f t="shared" si="90"/>
        <v/>
      </c>
      <c r="D119" s="263" t="str">
        <f t="shared" si="91"/>
        <v>-</v>
      </c>
      <c r="E119" s="263" t="str">
        <f t="shared" si="92"/>
        <v>-</v>
      </c>
      <c r="F119" s="263" t="str">
        <f t="shared" si="93"/>
        <v/>
      </c>
      <c r="H119" s="272" t="str">
        <f>IF($N18=FALSE,"",ROUND(Pressure_1_R1!N13*$C$3,M$109+1))</f>
        <v/>
      </c>
      <c r="I119" s="272" t="str">
        <f>IF($N18=FALSE,"",ROUND(Pressure_1_R1!O13*$C$3,M$109+1))</f>
        <v/>
      </c>
      <c r="J119" s="272" t="str">
        <f t="shared" si="94"/>
        <v/>
      </c>
      <c r="K119" s="273" t="str">
        <f t="shared" si="95"/>
        <v>-</v>
      </c>
      <c r="M119" s="258" t="str">
        <f t="shared" ca="1" si="96"/>
        <v/>
      </c>
      <c r="N119" s="258" t="str">
        <f t="shared" ca="1" si="97"/>
        <v/>
      </c>
      <c r="O119" s="258" t="str">
        <f t="shared" ca="1" si="98"/>
        <v/>
      </c>
      <c r="P119" s="258" t="str">
        <f t="shared" ca="1" si="99"/>
        <v/>
      </c>
      <c r="Q119" s="258" t="str">
        <f t="shared" si="100"/>
        <v/>
      </c>
      <c r="R119" s="258" t="str">
        <f t="shared" si="100"/>
        <v/>
      </c>
      <c r="T119" s="385">
        <v>100</v>
      </c>
      <c r="U119" s="385">
        <v>0</v>
      </c>
      <c r="V119" s="385">
        <v>-2</v>
      </c>
    </row>
    <row r="120" spans="2:24" ht="15" customHeight="1">
      <c r="B120" s="243">
        <f t="shared" si="89"/>
        <v>11</v>
      </c>
      <c r="C120" s="263" t="str">
        <f t="shared" si="90"/>
        <v/>
      </c>
      <c r="D120" s="263" t="str">
        <f t="shared" si="91"/>
        <v>-</v>
      </c>
      <c r="E120" s="263" t="str">
        <f t="shared" si="92"/>
        <v>-</v>
      </c>
      <c r="F120" s="263" t="str">
        <f t="shared" si="93"/>
        <v/>
      </c>
      <c r="H120" s="272" t="str">
        <f>IF($N19=FALSE,"",ROUND(Pressure_1_R1!N14*$C$3,M$109+1))</f>
        <v/>
      </c>
      <c r="I120" s="272" t="str">
        <f>IF($N19=FALSE,"",ROUND(Pressure_1_R1!O14*$C$3,M$109+1))</f>
        <v/>
      </c>
      <c r="J120" s="272" t="str">
        <f t="shared" si="94"/>
        <v/>
      </c>
      <c r="K120" s="273" t="str">
        <f t="shared" si="95"/>
        <v>-</v>
      </c>
      <c r="M120" s="258" t="str">
        <f t="shared" ca="1" si="96"/>
        <v/>
      </c>
      <c r="N120" s="258" t="str">
        <f t="shared" ca="1" si="97"/>
        <v/>
      </c>
      <c r="O120" s="258" t="str">
        <f t="shared" ca="1" si="98"/>
        <v/>
      </c>
      <c r="P120" s="258" t="str">
        <f t="shared" ca="1" si="99"/>
        <v/>
      </c>
      <c r="Q120" s="258" t="str">
        <f t="shared" si="100"/>
        <v/>
      </c>
      <c r="R120" s="258" t="str">
        <f t="shared" si="100"/>
        <v/>
      </c>
    </row>
    <row r="121" spans="2:24" ht="15" customHeight="1">
      <c r="B121" s="243">
        <f t="shared" si="89"/>
        <v>12</v>
      </c>
      <c r="C121" s="263" t="str">
        <f t="shared" si="90"/>
        <v/>
      </c>
      <c r="D121" s="263" t="str">
        <f t="shared" si="91"/>
        <v>-</v>
      </c>
      <c r="E121" s="263" t="str">
        <f t="shared" si="92"/>
        <v>-</v>
      </c>
      <c r="F121" s="263" t="str">
        <f t="shared" si="93"/>
        <v/>
      </c>
      <c r="H121" s="272" t="str">
        <f>IF($N20=FALSE,"",ROUND(Pressure_1_R1!N15*$C$3,M$109+1))</f>
        <v/>
      </c>
      <c r="I121" s="272" t="str">
        <f>IF($N20=FALSE,"",ROUND(Pressure_1_R1!O15*$C$3,M$109+1))</f>
        <v/>
      </c>
      <c r="J121" s="272" t="str">
        <f t="shared" si="94"/>
        <v/>
      </c>
      <c r="K121" s="273" t="str">
        <f t="shared" si="95"/>
        <v>-</v>
      </c>
      <c r="M121" s="258" t="str">
        <f t="shared" ca="1" si="96"/>
        <v/>
      </c>
      <c r="N121" s="258" t="str">
        <f t="shared" ca="1" si="97"/>
        <v/>
      </c>
      <c r="O121" s="258" t="str">
        <f t="shared" ca="1" si="98"/>
        <v/>
      </c>
      <c r="P121" s="258" t="str">
        <f t="shared" ca="1" si="99"/>
        <v/>
      </c>
      <c r="Q121" s="258" t="str">
        <f t="shared" si="100"/>
        <v/>
      </c>
      <c r="R121" s="258" t="str">
        <f t="shared" si="100"/>
        <v/>
      </c>
      <c r="T121" s="246" t="s">
        <v>600</v>
      </c>
      <c r="U121" s="257"/>
    </row>
    <row r="122" spans="2:24" ht="15" customHeight="1">
      <c r="B122" s="243">
        <f t="shared" si="89"/>
        <v>13</v>
      </c>
      <c r="C122" s="263" t="str">
        <f t="shared" si="90"/>
        <v/>
      </c>
      <c r="D122" s="263" t="str">
        <f t="shared" si="91"/>
        <v>-</v>
      </c>
      <c r="E122" s="263" t="str">
        <f t="shared" si="92"/>
        <v>-</v>
      </c>
      <c r="F122" s="263" t="str">
        <f t="shared" si="93"/>
        <v/>
      </c>
      <c r="H122" s="272" t="str">
        <f>IF($N21=FALSE,"",ROUND(Pressure_1_R1!N16*$C$3,M$109+1))</f>
        <v/>
      </c>
      <c r="I122" s="272" t="str">
        <f>IF($N21=FALSE,"",ROUND(Pressure_1_R1!O16*$C$3,M$109+1))</f>
        <v/>
      </c>
      <c r="J122" s="272" t="str">
        <f t="shared" si="94"/>
        <v/>
      </c>
      <c r="K122" s="273" t="str">
        <f t="shared" si="95"/>
        <v>-</v>
      </c>
      <c r="M122" s="258" t="str">
        <f t="shared" ca="1" si="96"/>
        <v/>
      </c>
      <c r="N122" s="258" t="str">
        <f t="shared" ca="1" si="97"/>
        <v/>
      </c>
      <c r="O122" s="258" t="str">
        <f t="shared" ca="1" si="98"/>
        <v/>
      </c>
      <c r="P122" s="258" t="str">
        <f t="shared" ca="1" si="99"/>
        <v/>
      </c>
      <c r="Q122" s="258" t="str">
        <f t="shared" si="100"/>
        <v/>
      </c>
      <c r="R122" s="258" t="str">
        <f t="shared" si="100"/>
        <v/>
      </c>
      <c r="T122" s="764" t="s">
        <v>601</v>
      </c>
      <c r="U122" s="765"/>
    </row>
    <row r="123" spans="2:24" ht="15" customHeight="1">
      <c r="B123" s="243">
        <f t="shared" si="89"/>
        <v>14</v>
      </c>
      <c r="C123" s="263" t="str">
        <f t="shared" si="90"/>
        <v/>
      </c>
      <c r="D123" s="263" t="str">
        <f t="shared" si="91"/>
        <v>-</v>
      </c>
      <c r="E123" s="263" t="str">
        <f t="shared" si="92"/>
        <v>-</v>
      </c>
      <c r="F123" s="263" t="str">
        <f t="shared" si="93"/>
        <v/>
      </c>
      <c r="H123" s="272" t="str">
        <f>IF($N22=FALSE,"",ROUND(Pressure_1_R1!N17*$C$3,M$109+1))</f>
        <v/>
      </c>
      <c r="I123" s="272" t="str">
        <f>IF($N22=FALSE,"",ROUND(Pressure_1_R1!O17*$C$3,M$109+1))</f>
        <v/>
      </c>
      <c r="J123" s="272" t="str">
        <f t="shared" si="94"/>
        <v/>
      </c>
      <c r="K123" s="273" t="str">
        <f t="shared" si="95"/>
        <v>-</v>
      </c>
      <c r="M123" s="258" t="str">
        <f t="shared" ca="1" si="96"/>
        <v/>
      </c>
      <c r="N123" s="258" t="str">
        <f t="shared" ca="1" si="97"/>
        <v/>
      </c>
      <c r="O123" s="258" t="str">
        <f t="shared" ca="1" si="98"/>
        <v/>
      </c>
      <c r="P123" s="258" t="str">
        <f t="shared" ca="1" si="99"/>
        <v/>
      </c>
      <c r="Q123" s="258" t="str">
        <f t="shared" si="100"/>
        <v/>
      </c>
      <c r="R123" s="258" t="str">
        <f t="shared" si="100"/>
        <v/>
      </c>
      <c r="T123" s="264" t="s">
        <v>602</v>
      </c>
      <c r="U123" s="265" t="e">
        <f>SLOPE(D75:D104,G75:G104)</f>
        <v>#DIV/0!</v>
      </c>
    </row>
    <row r="124" spans="2:24" ht="15" customHeight="1">
      <c r="B124" s="243">
        <f t="shared" ref="B124:B139" si="101">B89</f>
        <v>15</v>
      </c>
      <c r="C124" s="263" t="str">
        <f t="shared" ref="C124:C139" si="102">IF($N23=FALSE,"",TEXT(ROUND(D89,$M$109),N124))</f>
        <v/>
      </c>
      <c r="D124" s="263" t="str">
        <f t="shared" ref="D124:D139" si="103">IF($N23=FALSE,"-",TEXT(G89,O124))</f>
        <v>-</v>
      </c>
      <c r="E124" s="263" t="str">
        <f t="shared" ref="E124:E139" si="104">IF($N23=FALSE,"-",TEXT(ROUND(H89,$M$109),P124))</f>
        <v>-</v>
      </c>
      <c r="F124" s="263" t="str">
        <f t="shared" ref="F124:F139" si="105">IF($N23=FALSE,"",TEXT(+IF(M$3=TRUE,ROUND(V89,$M$109),ROUNDUP(V89,$M$109)),Q124))</f>
        <v/>
      </c>
      <c r="H124" s="272" t="str">
        <f>IF($N23=FALSE,"",ROUND(Pressure_1_R1!N18*$C$3,M$109+1))</f>
        <v/>
      </c>
      <c r="I124" s="272" t="str">
        <f>IF($N23=FALSE,"",ROUND(Pressure_1_R1!O18*$C$3,M$109+1))</f>
        <v/>
      </c>
      <c r="J124" s="272" t="str">
        <f t="shared" ref="J124:J139" si="106">IF($N23=FALSE,"","± "&amp;TEXT((I124-H124)/2,R124))</f>
        <v/>
      </c>
      <c r="K124" s="273" t="str">
        <f t="shared" ref="K124:K139" si="107">IF($N23=FALSE,"-",IF(AND(H124&lt;=G89,G89&lt;=I124),"PASS","FAIL"))</f>
        <v>-</v>
      </c>
      <c r="M124" s="258" t="str">
        <f t="shared" ref="M124:M139" ca="1" si="108">IF($N23=FALSE,"",OFFSET(V$108,COUNTIF(T$109:T$119,"&lt;="&amp;T89),0)+N$3)</f>
        <v/>
      </c>
      <c r="N124" s="258" t="str">
        <f t="shared" ref="N124:N139" ca="1" si="109">IF($N23=FALSE,"",SUBSTITUTE(OFFSET($X$108,COUNTIF($W$109:$W$118,"&lt;="&amp;ABS(C89)),0),0,"")&amp;N$109)</f>
        <v/>
      </c>
      <c r="O124" s="258" t="str">
        <f t="shared" ref="O124:P124" ca="1" si="110">IF($N23=FALSE,"",SUBSTITUTE(OFFSET($X$108,COUNTIF($W$109:$W$118,"&lt;="&amp;ABS(G89)),0),0,"")&amp;O$109)</f>
        <v/>
      </c>
      <c r="P124" s="258" t="str">
        <f t="shared" ca="1" si="110"/>
        <v/>
      </c>
      <c r="Q124" s="258" t="str">
        <f t="shared" ref="Q124:R124" si="111">IF($N23=FALSE,"",Q$109)</f>
        <v/>
      </c>
      <c r="R124" s="258" t="str">
        <f t="shared" si="111"/>
        <v/>
      </c>
      <c r="S124" s="242"/>
      <c r="T124" s="264" t="s">
        <v>603</v>
      </c>
      <c r="U124" s="265" t="e">
        <f>INTERCEPT(D75:D104,G75:G104)</f>
        <v>#DIV/0!</v>
      </c>
    </row>
    <row r="125" spans="2:24" ht="15" customHeight="1">
      <c r="B125" s="243">
        <f t="shared" si="101"/>
        <v>16</v>
      </c>
      <c r="C125" s="263" t="str">
        <f t="shared" si="102"/>
        <v/>
      </c>
      <c r="D125" s="263" t="str">
        <f t="shared" si="103"/>
        <v>-</v>
      </c>
      <c r="E125" s="263" t="str">
        <f t="shared" si="104"/>
        <v>-</v>
      </c>
      <c r="F125" s="263" t="str">
        <f t="shared" si="105"/>
        <v/>
      </c>
      <c r="H125" s="272" t="str">
        <f>IF($N24=FALSE,"",ROUND(Pressure_1_R1!N19*$C$3,M$109+1))</f>
        <v/>
      </c>
      <c r="I125" s="272" t="str">
        <f>IF($N24=FALSE,"",ROUND(Pressure_1_R1!O19*$C$3,M$109+1))</f>
        <v/>
      </c>
      <c r="J125" s="272" t="str">
        <f t="shared" si="106"/>
        <v/>
      </c>
      <c r="K125" s="273" t="str">
        <f t="shared" si="107"/>
        <v>-</v>
      </c>
      <c r="M125" s="258" t="str">
        <f t="shared" ca="1" si="108"/>
        <v/>
      </c>
      <c r="N125" s="258" t="str">
        <f t="shared" ca="1" si="109"/>
        <v/>
      </c>
      <c r="O125" s="258" t="str">
        <f t="shared" ref="O125:P125" ca="1" si="112">IF($N24=FALSE,"",SUBSTITUTE(OFFSET($X$108,COUNTIF($W$109:$W$118,"&lt;="&amp;ABS(G90)),0),0,"")&amp;O$109)</f>
        <v/>
      </c>
      <c r="P125" s="258" t="str">
        <f t="shared" ca="1" si="112"/>
        <v/>
      </c>
      <c r="Q125" s="258" t="str">
        <f t="shared" ref="Q125:R125" si="113">IF($N24=FALSE,"",Q$109)</f>
        <v/>
      </c>
      <c r="R125" s="258" t="str">
        <f t="shared" si="113"/>
        <v/>
      </c>
      <c r="S125" s="242"/>
      <c r="T125" s="464"/>
      <c r="U125" s="465"/>
    </row>
    <row r="126" spans="2:24" ht="15" customHeight="1">
      <c r="B126" s="243">
        <f t="shared" si="101"/>
        <v>17</v>
      </c>
      <c r="C126" s="263" t="str">
        <f t="shared" si="102"/>
        <v/>
      </c>
      <c r="D126" s="263" t="str">
        <f t="shared" si="103"/>
        <v>-</v>
      </c>
      <c r="E126" s="263" t="str">
        <f t="shared" si="104"/>
        <v>-</v>
      </c>
      <c r="F126" s="263" t="str">
        <f t="shared" si="105"/>
        <v/>
      </c>
      <c r="H126" s="272" t="str">
        <f>IF($N25=FALSE,"",ROUND(Pressure_1_R1!N20*$C$3,M$109+1))</f>
        <v/>
      </c>
      <c r="I126" s="272" t="str">
        <f>IF($N25=FALSE,"",ROUND(Pressure_1_R1!O20*$C$3,M$109+1))</f>
        <v/>
      </c>
      <c r="J126" s="272" t="str">
        <f t="shared" si="106"/>
        <v/>
      </c>
      <c r="K126" s="273" t="str">
        <f t="shared" si="107"/>
        <v>-</v>
      </c>
      <c r="M126" s="258" t="str">
        <f t="shared" ca="1" si="108"/>
        <v/>
      </c>
      <c r="N126" s="258" t="str">
        <f t="shared" ca="1" si="109"/>
        <v/>
      </c>
      <c r="O126" s="258" t="str">
        <f t="shared" ref="O126:P126" ca="1" si="114">IF($N25=FALSE,"",SUBSTITUTE(OFFSET($X$108,COUNTIF($W$109:$W$118,"&lt;="&amp;ABS(G91)),0),0,"")&amp;O$109)</f>
        <v/>
      </c>
      <c r="P126" s="258" t="str">
        <f t="shared" ca="1" si="114"/>
        <v/>
      </c>
      <c r="Q126" s="258" t="str">
        <f t="shared" ref="Q126:R126" si="115">IF($N25=FALSE,"",Q$109)</f>
        <v/>
      </c>
      <c r="R126" s="258" t="str">
        <f t="shared" si="115"/>
        <v/>
      </c>
      <c r="S126" s="242"/>
      <c r="T126" s="464"/>
      <c r="U126" s="465"/>
    </row>
    <row r="127" spans="2:24" ht="15" customHeight="1">
      <c r="B127" s="243">
        <f t="shared" si="101"/>
        <v>18</v>
      </c>
      <c r="C127" s="263" t="str">
        <f t="shared" si="102"/>
        <v/>
      </c>
      <c r="D127" s="263" t="str">
        <f t="shared" si="103"/>
        <v>-</v>
      </c>
      <c r="E127" s="263" t="str">
        <f t="shared" si="104"/>
        <v>-</v>
      </c>
      <c r="F127" s="263" t="str">
        <f t="shared" si="105"/>
        <v/>
      </c>
      <c r="H127" s="272" t="str">
        <f>IF($N26=FALSE,"",ROUND(Pressure_1_R1!N21*$C$3,M$109+1))</f>
        <v/>
      </c>
      <c r="I127" s="272" t="str">
        <f>IF($N26=FALSE,"",ROUND(Pressure_1_R1!O21*$C$3,M$109+1))</f>
        <v/>
      </c>
      <c r="J127" s="272" t="str">
        <f t="shared" si="106"/>
        <v/>
      </c>
      <c r="K127" s="273" t="str">
        <f t="shared" si="107"/>
        <v>-</v>
      </c>
      <c r="M127" s="258" t="str">
        <f t="shared" ca="1" si="108"/>
        <v/>
      </c>
      <c r="N127" s="258" t="str">
        <f t="shared" ca="1" si="109"/>
        <v/>
      </c>
      <c r="O127" s="258" t="str">
        <f t="shared" ref="O127:P127" ca="1" si="116">IF($N26=FALSE,"",SUBSTITUTE(OFFSET($X$108,COUNTIF($W$109:$W$118,"&lt;="&amp;ABS(G92)),0),0,"")&amp;O$109)</f>
        <v/>
      </c>
      <c r="P127" s="258" t="str">
        <f t="shared" ca="1" si="116"/>
        <v/>
      </c>
      <c r="Q127" s="258" t="str">
        <f t="shared" ref="Q127:R127" si="117">IF($N26=FALSE,"",Q$109)</f>
        <v/>
      </c>
      <c r="R127" s="258" t="str">
        <f t="shared" si="117"/>
        <v/>
      </c>
      <c r="S127" s="242"/>
      <c r="T127" s="464"/>
      <c r="U127" s="465"/>
    </row>
    <row r="128" spans="2:24" ht="15" customHeight="1">
      <c r="B128" s="243">
        <f t="shared" si="101"/>
        <v>19</v>
      </c>
      <c r="C128" s="263" t="str">
        <f t="shared" si="102"/>
        <v/>
      </c>
      <c r="D128" s="263" t="str">
        <f t="shared" si="103"/>
        <v>-</v>
      </c>
      <c r="E128" s="263" t="str">
        <f t="shared" si="104"/>
        <v>-</v>
      </c>
      <c r="F128" s="263" t="str">
        <f t="shared" si="105"/>
        <v/>
      </c>
      <c r="H128" s="272" t="str">
        <f>IF($N27=FALSE,"",ROUND(Pressure_1_R1!N22*$C$3,M$109+1))</f>
        <v/>
      </c>
      <c r="I128" s="272" t="str">
        <f>IF($N27=FALSE,"",ROUND(Pressure_1_R1!O22*$C$3,M$109+1))</f>
        <v/>
      </c>
      <c r="J128" s="272" t="str">
        <f t="shared" si="106"/>
        <v/>
      </c>
      <c r="K128" s="273" t="str">
        <f t="shared" si="107"/>
        <v>-</v>
      </c>
      <c r="M128" s="258" t="str">
        <f t="shared" ca="1" si="108"/>
        <v/>
      </c>
      <c r="N128" s="258" t="str">
        <f t="shared" ca="1" si="109"/>
        <v/>
      </c>
      <c r="O128" s="258" t="str">
        <f t="shared" ref="O128:P128" ca="1" si="118">IF($N27=FALSE,"",SUBSTITUTE(OFFSET($X$108,COUNTIF($W$109:$W$118,"&lt;="&amp;ABS(G93)),0),0,"")&amp;O$109)</f>
        <v/>
      </c>
      <c r="P128" s="258" t="str">
        <f t="shared" ca="1" si="118"/>
        <v/>
      </c>
      <c r="Q128" s="258" t="str">
        <f t="shared" ref="Q128:R128" si="119">IF($N27=FALSE,"",Q$109)</f>
        <v/>
      </c>
      <c r="R128" s="258" t="str">
        <f t="shared" si="119"/>
        <v/>
      </c>
      <c r="S128" s="242"/>
      <c r="T128" s="464"/>
      <c r="U128" s="465"/>
    </row>
    <row r="129" spans="1:21" ht="15" customHeight="1">
      <c r="B129" s="243">
        <f t="shared" si="101"/>
        <v>20</v>
      </c>
      <c r="C129" s="263" t="str">
        <f t="shared" si="102"/>
        <v/>
      </c>
      <c r="D129" s="263" t="str">
        <f t="shared" si="103"/>
        <v>-</v>
      </c>
      <c r="E129" s="263" t="str">
        <f t="shared" si="104"/>
        <v>-</v>
      </c>
      <c r="F129" s="263" t="str">
        <f t="shared" si="105"/>
        <v/>
      </c>
      <c r="H129" s="272" t="str">
        <f>IF($N28=FALSE,"",ROUND(Pressure_1_R1!N23*$C$3,M$109+1))</f>
        <v/>
      </c>
      <c r="I129" s="272" t="str">
        <f>IF($N28=FALSE,"",ROUND(Pressure_1_R1!O23*$C$3,M$109+1))</f>
        <v/>
      </c>
      <c r="J129" s="272" t="str">
        <f t="shared" si="106"/>
        <v/>
      </c>
      <c r="K129" s="273" t="str">
        <f t="shared" si="107"/>
        <v>-</v>
      </c>
      <c r="M129" s="258" t="str">
        <f t="shared" ca="1" si="108"/>
        <v/>
      </c>
      <c r="N129" s="258" t="str">
        <f t="shared" ca="1" si="109"/>
        <v/>
      </c>
      <c r="O129" s="258" t="str">
        <f t="shared" ref="O129:P129" ca="1" si="120">IF($N28=FALSE,"",SUBSTITUTE(OFFSET($X$108,COUNTIF($W$109:$W$118,"&lt;="&amp;ABS(G94)),0),0,"")&amp;O$109)</f>
        <v/>
      </c>
      <c r="P129" s="258" t="str">
        <f t="shared" ca="1" si="120"/>
        <v/>
      </c>
      <c r="Q129" s="258" t="str">
        <f t="shared" ref="Q129:R129" si="121">IF($N28=FALSE,"",Q$109)</f>
        <v/>
      </c>
      <c r="R129" s="258" t="str">
        <f t="shared" si="121"/>
        <v/>
      </c>
      <c r="S129" s="242"/>
      <c r="T129" s="464"/>
      <c r="U129" s="465"/>
    </row>
    <row r="130" spans="1:21" ht="15" customHeight="1">
      <c r="B130" s="243">
        <f t="shared" si="101"/>
        <v>21</v>
      </c>
      <c r="C130" s="263" t="str">
        <f t="shared" si="102"/>
        <v/>
      </c>
      <c r="D130" s="263" t="str">
        <f t="shared" si="103"/>
        <v>-</v>
      </c>
      <c r="E130" s="263" t="str">
        <f t="shared" si="104"/>
        <v>-</v>
      </c>
      <c r="F130" s="263" t="str">
        <f t="shared" si="105"/>
        <v/>
      </c>
      <c r="H130" s="272" t="str">
        <f>IF($N29=FALSE,"",ROUND(Pressure_1_R1!N24*$C$3,M$109+1))</f>
        <v/>
      </c>
      <c r="I130" s="272" t="str">
        <f>IF($N29=FALSE,"",ROUND(Pressure_1_R1!O24*$C$3,M$109+1))</f>
        <v/>
      </c>
      <c r="J130" s="272" t="str">
        <f t="shared" si="106"/>
        <v/>
      </c>
      <c r="K130" s="273" t="str">
        <f t="shared" si="107"/>
        <v>-</v>
      </c>
      <c r="M130" s="258" t="str">
        <f t="shared" ca="1" si="108"/>
        <v/>
      </c>
      <c r="N130" s="258" t="str">
        <f t="shared" ca="1" si="109"/>
        <v/>
      </c>
      <c r="O130" s="258" t="str">
        <f t="shared" ref="O130:P130" ca="1" si="122">IF($N29=FALSE,"",SUBSTITUTE(OFFSET($X$108,COUNTIF($W$109:$W$118,"&lt;="&amp;ABS(G95)),0),0,"")&amp;O$109)</f>
        <v/>
      </c>
      <c r="P130" s="258" t="str">
        <f t="shared" ca="1" si="122"/>
        <v/>
      </c>
      <c r="Q130" s="258" t="str">
        <f t="shared" ref="Q130:R130" si="123">IF($N29=FALSE,"",Q$109)</f>
        <v/>
      </c>
      <c r="R130" s="258" t="str">
        <f t="shared" si="123"/>
        <v/>
      </c>
      <c r="S130" s="242"/>
      <c r="T130" s="464"/>
      <c r="U130" s="465"/>
    </row>
    <row r="131" spans="1:21" ht="15" customHeight="1">
      <c r="B131" s="243">
        <f t="shared" si="101"/>
        <v>22</v>
      </c>
      <c r="C131" s="263" t="str">
        <f t="shared" si="102"/>
        <v/>
      </c>
      <c r="D131" s="263" t="str">
        <f t="shared" si="103"/>
        <v>-</v>
      </c>
      <c r="E131" s="263" t="str">
        <f t="shared" si="104"/>
        <v>-</v>
      </c>
      <c r="F131" s="263" t="str">
        <f t="shared" si="105"/>
        <v/>
      </c>
      <c r="H131" s="272" t="str">
        <f>IF($N30=FALSE,"",ROUND(Pressure_1_R1!N25*$C$3,M$109+1))</f>
        <v/>
      </c>
      <c r="I131" s="272" t="str">
        <f>IF($N30=FALSE,"",ROUND(Pressure_1_R1!O25*$C$3,M$109+1))</f>
        <v/>
      </c>
      <c r="J131" s="272" t="str">
        <f t="shared" si="106"/>
        <v/>
      </c>
      <c r="K131" s="273" t="str">
        <f t="shared" si="107"/>
        <v>-</v>
      </c>
      <c r="M131" s="258" t="str">
        <f t="shared" ca="1" si="108"/>
        <v/>
      </c>
      <c r="N131" s="258" t="str">
        <f t="shared" ca="1" si="109"/>
        <v/>
      </c>
      <c r="O131" s="258" t="str">
        <f t="shared" ref="O131:P131" ca="1" si="124">IF($N30=FALSE,"",SUBSTITUTE(OFFSET($X$108,COUNTIF($W$109:$W$118,"&lt;="&amp;ABS(G96)),0),0,"")&amp;O$109)</f>
        <v/>
      </c>
      <c r="P131" s="258" t="str">
        <f t="shared" ca="1" si="124"/>
        <v/>
      </c>
      <c r="Q131" s="258" t="str">
        <f t="shared" ref="Q131:R131" si="125">IF($N30=FALSE,"",Q$109)</f>
        <v/>
      </c>
      <c r="R131" s="258" t="str">
        <f t="shared" si="125"/>
        <v/>
      </c>
      <c r="S131" s="242"/>
      <c r="T131" s="464"/>
      <c r="U131" s="465"/>
    </row>
    <row r="132" spans="1:21" ht="15" customHeight="1">
      <c r="B132" s="243">
        <f t="shared" si="101"/>
        <v>23</v>
      </c>
      <c r="C132" s="263" t="str">
        <f t="shared" si="102"/>
        <v/>
      </c>
      <c r="D132" s="263" t="str">
        <f t="shared" si="103"/>
        <v>-</v>
      </c>
      <c r="E132" s="263" t="str">
        <f t="shared" si="104"/>
        <v>-</v>
      </c>
      <c r="F132" s="263" t="str">
        <f t="shared" si="105"/>
        <v/>
      </c>
      <c r="H132" s="272" t="str">
        <f>IF($N31=FALSE,"",ROUND(Pressure_1_R1!N26*$C$3,M$109+1))</f>
        <v/>
      </c>
      <c r="I132" s="272" t="str">
        <f>IF($N31=FALSE,"",ROUND(Pressure_1_R1!O26*$C$3,M$109+1))</f>
        <v/>
      </c>
      <c r="J132" s="272" t="str">
        <f t="shared" si="106"/>
        <v/>
      </c>
      <c r="K132" s="273" t="str">
        <f t="shared" si="107"/>
        <v>-</v>
      </c>
      <c r="M132" s="258" t="str">
        <f t="shared" ca="1" si="108"/>
        <v/>
      </c>
      <c r="N132" s="258" t="str">
        <f t="shared" ca="1" si="109"/>
        <v/>
      </c>
      <c r="O132" s="258" t="str">
        <f t="shared" ref="O132:P132" ca="1" si="126">IF($N31=FALSE,"",SUBSTITUTE(OFFSET($X$108,COUNTIF($W$109:$W$118,"&lt;="&amp;ABS(G97)),0),0,"")&amp;O$109)</f>
        <v/>
      </c>
      <c r="P132" s="258" t="str">
        <f t="shared" ca="1" si="126"/>
        <v/>
      </c>
      <c r="Q132" s="258" t="str">
        <f t="shared" ref="Q132:R132" si="127">IF($N31=FALSE,"",Q$109)</f>
        <v/>
      </c>
      <c r="R132" s="258" t="str">
        <f t="shared" si="127"/>
        <v/>
      </c>
      <c r="S132" s="242"/>
      <c r="T132" s="464"/>
      <c r="U132" s="465"/>
    </row>
    <row r="133" spans="1:21" ht="15" customHeight="1">
      <c r="B133" s="243">
        <f t="shared" si="101"/>
        <v>24</v>
      </c>
      <c r="C133" s="263" t="str">
        <f t="shared" si="102"/>
        <v/>
      </c>
      <c r="D133" s="263" t="str">
        <f t="shared" si="103"/>
        <v>-</v>
      </c>
      <c r="E133" s="263" t="str">
        <f t="shared" si="104"/>
        <v>-</v>
      </c>
      <c r="F133" s="263" t="str">
        <f t="shared" si="105"/>
        <v/>
      </c>
      <c r="H133" s="272" t="str">
        <f>IF($N32=FALSE,"",ROUND(Pressure_1_R1!N27*$C$3,M$109+1))</f>
        <v/>
      </c>
      <c r="I133" s="272" t="str">
        <f>IF($N32=FALSE,"",ROUND(Pressure_1_R1!O27*$C$3,M$109+1))</f>
        <v/>
      </c>
      <c r="J133" s="272" t="str">
        <f t="shared" si="106"/>
        <v/>
      </c>
      <c r="K133" s="273" t="str">
        <f t="shared" si="107"/>
        <v>-</v>
      </c>
      <c r="M133" s="258" t="str">
        <f t="shared" ca="1" si="108"/>
        <v/>
      </c>
      <c r="N133" s="258" t="str">
        <f t="shared" ca="1" si="109"/>
        <v/>
      </c>
      <c r="O133" s="258" t="str">
        <f t="shared" ref="O133:P133" ca="1" si="128">IF($N32=FALSE,"",SUBSTITUTE(OFFSET($X$108,COUNTIF($W$109:$W$118,"&lt;="&amp;ABS(G98)),0),0,"")&amp;O$109)</f>
        <v/>
      </c>
      <c r="P133" s="258" t="str">
        <f t="shared" ca="1" si="128"/>
        <v/>
      </c>
      <c r="Q133" s="258" t="str">
        <f t="shared" ref="Q133:R133" si="129">IF($N32=FALSE,"",Q$109)</f>
        <v/>
      </c>
      <c r="R133" s="258" t="str">
        <f t="shared" si="129"/>
        <v/>
      </c>
      <c r="S133" s="242"/>
      <c r="T133" s="464"/>
      <c r="U133" s="465"/>
    </row>
    <row r="134" spans="1:21" ht="15" customHeight="1">
      <c r="B134" s="243">
        <f t="shared" si="101"/>
        <v>25</v>
      </c>
      <c r="C134" s="263" t="str">
        <f t="shared" si="102"/>
        <v/>
      </c>
      <c r="D134" s="263" t="str">
        <f t="shared" si="103"/>
        <v>-</v>
      </c>
      <c r="E134" s="263" t="str">
        <f t="shared" si="104"/>
        <v>-</v>
      </c>
      <c r="F134" s="263" t="str">
        <f t="shared" si="105"/>
        <v/>
      </c>
      <c r="H134" s="272" t="str">
        <f>IF($N33=FALSE,"",ROUND(Pressure_1_R1!N28*$C$3,M$109+1))</f>
        <v/>
      </c>
      <c r="I134" s="272" t="str">
        <f>IF($N33=FALSE,"",ROUND(Pressure_1_R1!O28*$C$3,M$109+1))</f>
        <v/>
      </c>
      <c r="J134" s="272" t="str">
        <f t="shared" si="106"/>
        <v/>
      </c>
      <c r="K134" s="273" t="str">
        <f t="shared" si="107"/>
        <v>-</v>
      </c>
      <c r="M134" s="258" t="str">
        <f t="shared" ca="1" si="108"/>
        <v/>
      </c>
      <c r="N134" s="258" t="str">
        <f t="shared" ca="1" si="109"/>
        <v/>
      </c>
      <c r="O134" s="258" t="str">
        <f t="shared" ref="O134:P134" ca="1" si="130">IF($N33=FALSE,"",SUBSTITUTE(OFFSET($X$108,COUNTIF($W$109:$W$118,"&lt;="&amp;ABS(G99)),0),0,"")&amp;O$109)</f>
        <v/>
      </c>
      <c r="P134" s="258" t="str">
        <f t="shared" ca="1" si="130"/>
        <v/>
      </c>
      <c r="Q134" s="258" t="str">
        <f t="shared" ref="Q134:R134" si="131">IF($N33=FALSE,"",Q$109)</f>
        <v/>
      </c>
      <c r="R134" s="258" t="str">
        <f t="shared" si="131"/>
        <v/>
      </c>
      <c r="S134" s="242"/>
      <c r="T134" s="464"/>
      <c r="U134" s="465"/>
    </row>
    <row r="135" spans="1:21" ht="15" customHeight="1">
      <c r="B135" s="243">
        <f t="shared" si="101"/>
        <v>26</v>
      </c>
      <c r="C135" s="263" t="str">
        <f t="shared" si="102"/>
        <v/>
      </c>
      <c r="D135" s="263" t="str">
        <f t="shared" si="103"/>
        <v>-</v>
      </c>
      <c r="E135" s="263" t="str">
        <f t="shared" si="104"/>
        <v>-</v>
      </c>
      <c r="F135" s="263" t="str">
        <f t="shared" si="105"/>
        <v/>
      </c>
      <c r="H135" s="272" t="str">
        <f>IF($N34=FALSE,"",ROUND(Pressure_1_R1!N29*$C$3,M$109+1))</f>
        <v/>
      </c>
      <c r="I135" s="272" t="str">
        <f>IF($N34=FALSE,"",ROUND(Pressure_1_R1!O29*$C$3,M$109+1))</f>
        <v/>
      </c>
      <c r="J135" s="272" t="str">
        <f t="shared" si="106"/>
        <v/>
      </c>
      <c r="K135" s="273" t="str">
        <f t="shared" si="107"/>
        <v>-</v>
      </c>
      <c r="M135" s="258" t="str">
        <f t="shared" ca="1" si="108"/>
        <v/>
      </c>
      <c r="N135" s="258" t="str">
        <f t="shared" ca="1" si="109"/>
        <v/>
      </c>
      <c r="O135" s="258" t="str">
        <f t="shared" ref="O135:P135" ca="1" si="132">IF($N34=FALSE,"",SUBSTITUTE(OFFSET($X$108,COUNTIF($W$109:$W$118,"&lt;="&amp;ABS(G100)),0),0,"")&amp;O$109)</f>
        <v/>
      </c>
      <c r="P135" s="258" t="str">
        <f t="shared" ca="1" si="132"/>
        <v/>
      </c>
      <c r="Q135" s="258" t="str">
        <f t="shared" ref="Q135:R135" si="133">IF($N34=FALSE,"",Q$109)</f>
        <v/>
      </c>
      <c r="R135" s="258" t="str">
        <f t="shared" si="133"/>
        <v/>
      </c>
      <c r="S135" s="242"/>
      <c r="T135" s="464"/>
      <c r="U135" s="465"/>
    </row>
    <row r="136" spans="1:21" ht="15" customHeight="1">
      <c r="B136" s="243">
        <f t="shared" si="101"/>
        <v>27</v>
      </c>
      <c r="C136" s="263" t="str">
        <f t="shared" si="102"/>
        <v/>
      </c>
      <c r="D136" s="263" t="str">
        <f t="shared" si="103"/>
        <v>-</v>
      </c>
      <c r="E136" s="263" t="str">
        <f t="shared" si="104"/>
        <v>-</v>
      </c>
      <c r="F136" s="263" t="str">
        <f t="shared" si="105"/>
        <v/>
      </c>
      <c r="H136" s="272" t="str">
        <f>IF($N35=FALSE,"",ROUND(Pressure_1_R1!N30*$C$3,M$109+1))</f>
        <v/>
      </c>
      <c r="I136" s="272" t="str">
        <f>IF($N35=FALSE,"",ROUND(Pressure_1_R1!O30*$C$3,M$109+1))</f>
        <v/>
      </c>
      <c r="J136" s="272" t="str">
        <f t="shared" si="106"/>
        <v/>
      </c>
      <c r="K136" s="273" t="str">
        <f t="shared" si="107"/>
        <v>-</v>
      </c>
      <c r="M136" s="258" t="str">
        <f t="shared" ca="1" si="108"/>
        <v/>
      </c>
      <c r="N136" s="258" t="str">
        <f t="shared" ca="1" si="109"/>
        <v/>
      </c>
      <c r="O136" s="258" t="str">
        <f t="shared" ref="O136:P136" ca="1" si="134">IF($N35=FALSE,"",SUBSTITUTE(OFFSET($X$108,COUNTIF($W$109:$W$118,"&lt;="&amp;ABS(G101)),0),0,"")&amp;O$109)</f>
        <v/>
      </c>
      <c r="P136" s="258" t="str">
        <f t="shared" ca="1" si="134"/>
        <v/>
      </c>
      <c r="Q136" s="258" t="str">
        <f t="shared" ref="Q136:R136" si="135">IF($N35=FALSE,"",Q$109)</f>
        <v/>
      </c>
      <c r="R136" s="258" t="str">
        <f t="shared" si="135"/>
        <v/>
      </c>
      <c r="S136" s="242"/>
      <c r="T136" s="464"/>
      <c r="U136" s="465"/>
    </row>
    <row r="137" spans="1:21" ht="15" customHeight="1">
      <c r="B137" s="243">
        <f t="shared" si="101"/>
        <v>28</v>
      </c>
      <c r="C137" s="263" t="str">
        <f t="shared" si="102"/>
        <v/>
      </c>
      <c r="D137" s="263" t="str">
        <f t="shared" si="103"/>
        <v>-</v>
      </c>
      <c r="E137" s="263" t="str">
        <f t="shared" si="104"/>
        <v>-</v>
      </c>
      <c r="F137" s="263" t="str">
        <f t="shared" si="105"/>
        <v/>
      </c>
      <c r="H137" s="272" t="str">
        <f>IF($N36=FALSE,"",ROUND(Pressure_1_R1!N31*$C$3,M$109+1))</f>
        <v/>
      </c>
      <c r="I137" s="272" t="str">
        <f>IF($N36=FALSE,"",ROUND(Pressure_1_R1!O31*$C$3,M$109+1))</f>
        <v/>
      </c>
      <c r="J137" s="272" t="str">
        <f t="shared" si="106"/>
        <v/>
      </c>
      <c r="K137" s="273" t="str">
        <f t="shared" si="107"/>
        <v>-</v>
      </c>
      <c r="M137" s="258" t="str">
        <f t="shared" ca="1" si="108"/>
        <v/>
      </c>
      <c r="N137" s="258" t="str">
        <f t="shared" ca="1" si="109"/>
        <v/>
      </c>
      <c r="O137" s="258" t="str">
        <f t="shared" ref="O137:P137" ca="1" si="136">IF($N36=FALSE,"",SUBSTITUTE(OFFSET($X$108,COUNTIF($W$109:$W$118,"&lt;="&amp;ABS(G102)),0),0,"")&amp;O$109)</f>
        <v/>
      </c>
      <c r="P137" s="258" t="str">
        <f t="shared" ca="1" si="136"/>
        <v/>
      </c>
      <c r="Q137" s="258" t="str">
        <f t="shared" ref="Q137:R137" si="137">IF($N36=FALSE,"",Q$109)</f>
        <v/>
      </c>
      <c r="R137" s="258" t="str">
        <f t="shared" si="137"/>
        <v/>
      </c>
      <c r="S137" s="242"/>
      <c r="T137" s="464"/>
      <c r="U137" s="465"/>
    </row>
    <row r="138" spans="1:21" ht="15" customHeight="1">
      <c r="B138" s="243">
        <f t="shared" si="101"/>
        <v>29</v>
      </c>
      <c r="C138" s="263" t="str">
        <f t="shared" si="102"/>
        <v/>
      </c>
      <c r="D138" s="263" t="str">
        <f t="shared" si="103"/>
        <v>-</v>
      </c>
      <c r="E138" s="263" t="str">
        <f t="shared" si="104"/>
        <v>-</v>
      </c>
      <c r="F138" s="263" t="str">
        <f t="shared" si="105"/>
        <v/>
      </c>
      <c r="H138" s="272" t="str">
        <f>IF($N37=FALSE,"",ROUND(Pressure_1_R1!N32*$C$3,M$109+1))</f>
        <v/>
      </c>
      <c r="I138" s="272" t="str">
        <f>IF($N37=FALSE,"",ROUND(Pressure_1_R1!O32*$C$3,M$109+1))</f>
        <v/>
      </c>
      <c r="J138" s="272" t="str">
        <f t="shared" si="106"/>
        <v/>
      </c>
      <c r="K138" s="273" t="str">
        <f t="shared" si="107"/>
        <v>-</v>
      </c>
      <c r="M138" s="258" t="str">
        <f t="shared" ca="1" si="108"/>
        <v/>
      </c>
      <c r="N138" s="258" t="str">
        <f t="shared" ca="1" si="109"/>
        <v/>
      </c>
      <c r="O138" s="258" t="str">
        <f t="shared" ref="O138:P138" ca="1" si="138">IF($N37=FALSE,"",SUBSTITUTE(OFFSET($X$108,COUNTIF($W$109:$W$118,"&lt;="&amp;ABS(G103)),0),0,"")&amp;O$109)</f>
        <v/>
      </c>
      <c r="P138" s="258" t="str">
        <f t="shared" ca="1" si="138"/>
        <v/>
      </c>
      <c r="Q138" s="258" t="str">
        <f t="shared" ref="Q138:R138" si="139">IF($N37=FALSE,"",Q$109)</f>
        <v/>
      </c>
      <c r="R138" s="258" t="str">
        <f t="shared" si="139"/>
        <v/>
      </c>
      <c r="S138" s="242"/>
      <c r="T138" s="464"/>
      <c r="U138" s="465"/>
    </row>
    <row r="139" spans="1:21" ht="15" customHeight="1">
      <c r="B139" s="243">
        <f t="shared" si="101"/>
        <v>30</v>
      </c>
      <c r="C139" s="263" t="str">
        <f t="shared" si="102"/>
        <v/>
      </c>
      <c r="D139" s="263" t="str">
        <f t="shared" si="103"/>
        <v>-</v>
      </c>
      <c r="E139" s="263" t="str">
        <f t="shared" si="104"/>
        <v>-</v>
      </c>
      <c r="F139" s="263" t="str">
        <f t="shared" si="105"/>
        <v/>
      </c>
      <c r="H139" s="272" t="str">
        <f>IF($N38=FALSE,"",ROUND(Pressure_1_R1!N33*$C$3,M$109+1))</f>
        <v/>
      </c>
      <c r="I139" s="272" t="str">
        <f>IF($N38=FALSE,"",ROUND(Pressure_1_R1!O33*$C$3,M$109+1))</f>
        <v/>
      </c>
      <c r="J139" s="272" t="str">
        <f t="shared" si="106"/>
        <v/>
      </c>
      <c r="K139" s="273" t="str">
        <f t="shared" si="107"/>
        <v>-</v>
      </c>
      <c r="M139" s="258" t="str">
        <f t="shared" ca="1" si="108"/>
        <v/>
      </c>
      <c r="N139" s="258" t="str">
        <f t="shared" ca="1" si="109"/>
        <v/>
      </c>
      <c r="O139" s="258" t="str">
        <f t="shared" ref="O139:P139" ca="1" si="140">IF($N38=FALSE,"",SUBSTITUTE(OFFSET($X$108,COUNTIF($W$109:$W$118,"&lt;="&amp;ABS(G104)),0),0,"")&amp;O$109)</f>
        <v/>
      </c>
      <c r="P139" s="258" t="str">
        <f t="shared" ca="1" si="140"/>
        <v/>
      </c>
      <c r="Q139" s="258" t="str">
        <f t="shared" ref="Q139:R139" si="141">IF($N38=FALSE,"",Q$109)</f>
        <v/>
      </c>
      <c r="R139" s="258" t="str">
        <f t="shared" si="141"/>
        <v/>
      </c>
      <c r="S139" s="242"/>
      <c r="T139" s="464"/>
      <c r="U139" s="465"/>
    </row>
    <row r="140" spans="1:21" ht="15" customHeight="1">
      <c r="B140" s="242"/>
      <c r="C140" s="242"/>
      <c r="D140" s="242"/>
      <c r="E140" s="242"/>
      <c r="T140" s="242"/>
    </row>
    <row r="141" spans="1:21" ht="15" customHeight="1">
      <c r="B141" s="242"/>
      <c r="C141" s="242"/>
      <c r="D141" s="242"/>
      <c r="E141" s="242"/>
      <c r="F141" s="259"/>
      <c r="T141" s="242"/>
    </row>
    <row r="142" spans="1:21" ht="15" customHeight="1">
      <c r="B142" s="242"/>
      <c r="C142" s="242"/>
      <c r="D142" s="242"/>
      <c r="E142" s="242"/>
      <c r="H142" s="259"/>
      <c r="I142" s="259"/>
      <c r="J142" s="259"/>
      <c r="K142" s="259"/>
      <c r="L142" s="259"/>
      <c r="M142" s="259"/>
      <c r="N142" s="259"/>
    </row>
    <row r="143" spans="1:21" ht="15" customHeight="1">
      <c r="A143" s="239" t="s">
        <v>604</v>
      </c>
      <c r="B143" s="240"/>
      <c r="C143" s="240"/>
      <c r="D143" s="240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</row>
    <row r="144" spans="1:21" ht="15" customHeight="1">
      <c r="B144" s="372" t="s">
        <v>605</v>
      </c>
      <c r="C144" s="378" t="s">
        <v>606</v>
      </c>
      <c r="D144" s="383" t="s">
        <v>96</v>
      </c>
      <c r="E144" s="378" t="s">
        <v>607</v>
      </c>
      <c r="F144" s="381" t="s">
        <v>942</v>
      </c>
      <c r="G144" s="344">
        <f>E150</f>
        <v>0</v>
      </c>
      <c r="H144" s="344" t="s">
        <v>984</v>
      </c>
      <c r="I144" s="378" t="s">
        <v>608</v>
      </c>
      <c r="J144" s="378" t="s">
        <v>609</v>
      </c>
      <c r="K144" s="241"/>
      <c r="L144" s="241"/>
      <c r="M144" s="241"/>
      <c r="N144" s="241"/>
      <c r="O144" s="241"/>
      <c r="P144" s="241"/>
      <c r="Q144" s="241"/>
      <c r="R144" s="241"/>
      <c r="S144" s="242"/>
      <c r="T144" s="242"/>
    </row>
    <row r="145" spans="2:34" ht="15" customHeight="1">
      <c r="B145" s="243">
        <f>COUNTIF(B151:B210,TRUE)/2</f>
        <v>0</v>
      </c>
      <c r="C145" s="248" t="e">
        <f ca="1">OFFSET(Z148,MATCH(F150,Z149:Z173,0),MATCH(E150,AA148:AH148,0))</f>
        <v>#N/A</v>
      </c>
      <c r="D145" s="248">
        <f>Pressure_1_R2!K4</f>
        <v>0</v>
      </c>
      <c r="E145" s="248">
        <f>Pressure_1_R2!L4</f>
        <v>0</v>
      </c>
      <c r="F145" s="248">
        <f>Pressure_1_R2!M$4</f>
        <v>0</v>
      </c>
      <c r="G145" s="345" t="e">
        <f ca="1">E145*C145</f>
        <v>#N/A</v>
      </c>
      <c r="H145" s="345" t="str">
        <f ca="1">OFFSET(V250,COUNTIF(T251:T261,"&lt;="&amp;G145),0)</f>
        <v>자리수</v>
      </c>
      <c r="I145" s="248" t="e">
        <f ca="1">OFFSET(U250,MATCH(H145,V251:V261,0),0)</f>
        <v>#N/A</v>
      </c>
      <c r="J145" s="248">
        <f>Pressure_1_R2!J$4</f>
        <v>0</v>
      </c>
      <c r="K145" s="241"/>
      <c r="L145" s="241"/>
      <c r="M145" s="241"/>
      <c r="N145" s="241"/>
      <c r="O145" s="241"/>
      <c r="P145" s="241"/>
      <c r="Q145" s="241"/>
      <c r="R145" s="241"/>
      <c r="S145" s="242"/>
      <c r="T145" s="242"/>
    </row>
    <row r="146" spans="2:34" ht="15" customHeight="1">
      <c r="B146" s="240"/>
      <c r="C146" s="241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2"/>
      <c r="S146" s="242"/>
      <c r="T146" s="242"/>
    </row>
    <row r="147" spans="2:34" s="247" customFormat="1" ht="15" customHeight="1">
      <c r="B147" s="246" t="s">
        <v>610</v>
      </c>
      <c r="C147" s="244"/>
      <c r="D147" s="244"/>
      <c r="E147" s="245"/>
      <c r="F147" s="244"/>
      <c r="G147" s="240"/>
      <c r="H147" s="244"/>
      <c r="I147" s="244"/>
      <c r="J147" s="244"/>
      <c r="K147" s="244"/>
      <c r="L147" s="244"/>
      <c r="M147" s="244"/>
      <c r="N147" s="246" t="s">
        <v>611</v>
      </c>
    </row>
    <row r="148" spans="2:34" s="241" customFormat="1" ht="15" customHeight="1">
      <c r="B148" s="773" t="s">
        <v>612</v>
      </c>
      <c r="C148" s="773" t="s">
        <v>613</v>
      </c>
      <c r="D148" s="782" t="s">
        <v>595</v>
      </c>
      <c r="E148" s="784" t="s">
        <v>372</v>
      </c>
      <c r="F148" s="773" t="s">
        <v>738</v>
      </c>
      <c r="G148" s="773"/>
      <c r="H148" s="773"/>
      <c r="I148" s="773" t="s">
        <v>614</v>
      </c>
      <c r="J148" s="774" t="s">
        <v>740</v>
      </c>
      <c r="K148" s="775"/>
      <c r="L148" s="776"/>
      <c r="M148" s="244"/>
      <c r="N148" s="773" t="s">
        <v>612</v>
      </c>
      <c r="O148" s="773" t="s">
        <v>615</v>
      </c>
      <c r="P148" s="773" t="s">
        <v>616</v>
      </c>
      <c r="Q148" s="774" t="s">
        <v>742</v>
      </c>
      <c r="R148" s="775"/>
      <c r="S148" s="775"/>
      <c r="T148" s="776"/>
      <c r="U148" s="774" t="s">
        <v>744</v>
      </c>
      <c r="V148" s="775"/>
      <c r="W148" s="775"/>
      <c r="X148" s="776"/>
      <c r="Z148" s="344" t="s">
        <v>847</v>
      </c>
      <c r="AA148" s="343" t="s">
        <v>848</v>
      </c>
      <c r="AB148" s="343" t="s">
        <v>870</v>
      </c>
      <c r="AC148" s="343" t="s">
        <v>871</v>
      </c>
      <c r="AD148" s="343" t="s">
        <v>842</v>
      </c>
      <c r="AE148" s="343" t="s">
        <v>843</v>
      </c>
      <c r="AF148" s="343" t="s">
        <v>872</v>
      </c>
      <c r="AG148" s="343" t="s">
        <v>873</v>
      </c>
      <c r="AH148" s="343" t="s">
        <v>874</v>
      </c>
    </row>
    <row r="149" spans="2:34" s="241" customFormat="1" ht="15" customHeight="1">
      <c r="B149" s="773"/>
      <c r="C149" s="773"/>
      <c r="D149" s="783"/>
      <c r="E149" s="784"/>
      <c r="F149" s="377" t="s">
        <v>617</v>
      </c>
      <c r="G149" s="377" t="s">
        <v>618</v>
      </c>
      <c r="H149" s="377" t="s">
        <v>0</v>
      </c>
      <c r="I149" s="773"/>
      <c r="J149" s="379" t="s">
        <v>619</v>
      </c>
      <c r="K149" s="379" t="s">
        <v>618</v>
      </c>
      <c r="L149" s="379" t="s">
        <v>620</v>
      </c>
      <c r="M149" s="244"/>
      <c r="N149" s="773"/>
      <c r="O149" s="773"/>
      <c r="P149" s="773"/>
      <c r="Q149" s="379" t="s">
        <v>617</v>
      </c>
      <c r="R149" s="379" t="s">
        <v>618</v>
      </c>
      <c r="S149" s="379" t="s">
        <v>621</v>
      </c>
      <c r="T149" s="379" t="s">
        <v>555</v>
      </c>
      <c r="U149" s="379" t="s">
        <v>622</v>
      </c>
      <c r="V149" s="379" t="s">
        <v>618</v>
      </c>
      <c r="W149" s="379" t="s">
        <v>621</v>
      </c>
      <c r="X149" s="379" t="s">
        <v>623</v>
      </c>
      <c r="Z149" s="343" t="s">
        <v>182</v>
      </c>
      <c r="AA149" s="345">
        <f t="shared" ref="AA149:AA163" si="142">AC149*1000</f>
        <v>1</v>
      </c>
      <c r="AB149" s="345">
        <f>AC149*10</f>
        <v>0.01</v>
      </c>
      <c r="AC149" s="345">
        <f t="shared" ref="AC149:AC163" si="143">AD149*1000</f>
        <v>1E-3</v>
      </c>
      <c r="AD149" s="345">
        <v>9.9999999999999995E-7</v>
      </c>
      <c r="AE149" s="345">
        <f t="shared" ref="AE149:AE163" si="144">AG149*1000</f>
        <v>1</v>
      </c>
      <c r="AF149" s="345">
        <f>AG149*10</f>
        <v>0.01</v>
      </c>
      <c r="AG149" s="345">
        <f t="shared" ref="AG149:AG163" si="145">AH149*1000</f>
        <v>1E-3</v>
      </c>
      <c r="AH149" s="345">
        <v>9.9999999999999995E-7</v>
      </c>
    </row>
    <row r="150" spans="2:34" s="241" customFormat="1" ht="15" customHeight="1">
      <c r="B150" s="773"/>
      <c r="C150" s="773"/>
      <c r="D150" s="379">
        <f>E150</f>
        <v>0</v>
      </c>
      <c r="E150" s="379">
        <f>표준압력!I115</f>
        <v>0</v>
      </c>
      <c r="F150" s="382">
        <f>F145</f>
        <v>0</v>
      </c>
      <c r="G150" s="379">
        <f>F150</f>
        <v>0</v>
      </c>
      <c r="H150" s="379">
        <f>G150</f>
        <v>0</v>
      </c>
      <c r="I150" s="773"/>
      <c r="J150" s="377">
        <f>$E150</f>
        <v>0</v>
      </c>
      <c r="K150" s="377">
        <f>$E150</f>
        <v>0</v>
      </c>
      <c r="L150" s="377">
        <f>$E150</f>
        <v>0</v>
      </c>
      <c r="M150" s="244"/>
      <c r="N150" s="773"/>
      <c r="O150" s="773"/>
      <c r="P150" s="773"/>
      <c r="Q150" s="377">
        <f>J150</f>
        <v>0</v>
      </c>
      <c r="R150" s="377">
        <f>K150</f>
        <v>0</v>
      </c>
      <c r="S150" s="377">
        <f>L150</f>
        <v>0</v>
      </c>
      <c r="T150" s="377">
        <f>S150</f>
        <v>0</v>
      </c>
      <c r="U150" s="377">
        <f>Q150</f>
        <v>0</v>
      </c>
      <c r="V150" s="377">
        <f>R150</f>
        <v>0</v>
      </c>
      <c r="W150" s="377">
        <f>S150</f>
        <v>0</v>
      </c>
      <c r="X150" s="377">
        <f>T150</f>
        <v>0</v>
      </c>
      <c r="Z150" s="343" t="s">
        <v>849</v>
      </c>
      <c r="AA150" s="345">
        <f t="shared" si="142"/>
        <v>100</v>
      </c>
      <c r="AB150" s="345">
        <f t="shared" ref="AB150:AB172" si="146">AC150*10</f>
        <v>1</v>
      </c>
      <c r="AC150" s="345">
        <f t="shared" si="143"/>
        <v>0.1</v>
      </c>
      <c r="AD150" s="345">
        <v>1E-4</v>
      </c>
      <c r="AE150" s="345">
        <f t="shared" si="144"/>
        <v>100</v>
      </c>
      <c r="AF150" s="345">
        <f t="shared" ref="AF150:AF172" si="147">AG150*10</f>
        <v>1</v>
      </c>
      <c r="AG150" s="345">
        <f t="shared" si="145"/>
        <v>0.1</v>
      </c>
      <c r="AH150" s="345">
        <v>1E-4</v>
      </c>
    </row>
    <row r="151" spans="2:34" s="241" customFormat="1" ht="15" customHeight="1">
      <c r="B151" s="249" t="b">
        <f>IF(Pressure_1_R2!U4="",FALSE,TRUE)</f>
        <v>0</v>
      </c>
      <c r="C151" s="250">
        <v>1</v>
      </c>
      <c r="D151" s="251" t="str">
        <f>IF($B151=FALSE,"",표준압력!G115)</f>
        <v/>
      </c>
      <c r="E151" s="251" t="str">
        <f>IF($B151=FALSE,"",표준압력!H115)</f>
        <v/>
      </c>
      <c r="F151" s="251" t="str">
        <f>IF($B151=FALSE,"",Pressure_1_R2!U4)</f>
        <v/>
      </c>
      <c r="G151" s="252" t="str">
        <f>IF($B151=FALSE,"",Pressure_1_R2!V4)</f>
        <v/>
      </c>
      <c r="H151" s="252" t="str">
        <f>IF($B151=FALSE,"",Pressure_1_R2!W4)</f>
        <v/>
      </c>
      <c r="I151" s="258" t="b">
        <f t="shared" ref="I151:I179" si="148">TYPE(G151)=1</f>
        <v>0</v>
      </c>
      <c r="J151" s="253" t="str">
        <f t="shared" ref="J151:J179" si="149">IF($B151=FALSE,"",F151*$C$145)</f>
        <v/>
      </c>
      <c r="K151" s="254" t="str">
        <f t="shared" ref="K151:L179" si="150">IF($B151=FALSE,"",IF(G151="ⅹ",J151,G151*$C$145))</f>
        <v/>
      </c>
      <c r="L151" s="254" t="str">
        <f t="shared" si="150"/>
        <v/>
      </c>
      <c r="M151" s="244"/>
      <c r="N151" s="255" t="b">
        <f t="shared" ref="N151:N210" si="151">IF($P151&gt;$B$145,FALSE,TRUE)</f>
        <v>0</v>
      </c>
      <c r="O151" s="410" t="s">
        <v>558</v>
      </c>
      <c r="P151" s="414">
        <v>1</v>
      </c>
      <c r="Q151" s="412" t="str">
        <f t="shared" ref="Q151:Q165" ca="1" si="152">IF($N151=FALSE,"",IF($O151="가압",J151,OFFSET(J$150,$B$145*2-($P151-1),0)))</f>
        <v/>
      </c>
      <c r="R151" s="412" t="str">
        <f t="shared" ref="R151:R179" ca="1" si="153">IF($N151=FALSE,"",IF($O151="가압",K151,OFFSET(K$150,$B$145*2-($P151-1),0)))</f>
        <v/>
      </c>
      <c r="S151" s="412" t="str">
        <f t="shared" ref="S151:S179" ca="1" si="154">IF($N151=FALSE,"",IF($O151="가압",L151,OFFSET(L$150,$B$145*2-($P151-1),0)))</f>
        <v/>
      </c>
      <c r="T151" s="416" t="str">
        <f t="shared" ref="T151:T179" si="155">IF($N151=FALSE,"",AVERAGE(Q151:S151))</f>
        <v/>
      </c>
      <c r="U151" s="412" t="str">
        <f>IF($N151=FALSE,"",Q151-Q$151)</f>
        <v/>
      </c>
      <c r="V151" s="412" t="str">
        <f t="shared" ref="V151:V165" si="156">IF($N151=FALSE,"",R151-R$151)</f>
        <v/>
      </c>
      <c r="W151" s="412" t="str">
        <f t="shared" ref="W151:W165" si="157">IF($N151=FALSE,"",S151-S$151)</f>
        <v/>
      </c>
      <c r="X151" s="417" t="str">
        <f t="shared" ref="X151:X179" si="158">IF($N151=FALSE,"",MAX(U151:W151)-MIN(U151:W151))</f>
        <v/>
      </c>
      <c r="Z151" s="343" t="s">
        <v>841</v>
      </c>
      <c r="AA151" s="345">
        <f t="shared" si="142"/>
        <v>1000</v>
      </c>
      <c r="AB151" s="345">
        <f t="shared" si="146"/>
        <v>10</v>
      </c>
      <c r="AC151" s="345">
        <f t="shared" si="143"/>
        <v>1</v>
      </c>
      <c r="AD151" s="345">
        <v>1E-3</v>
      </c>
      <c r="AE151" s="345">
        <f t="shared" si="144"/>
        <v>1000</v>
      </c>
      <c r="AF151" s="345">
        <f t="shared" si="147"/>
        <v>10</v>
      </c>
      <c r="AG151" s="345">
        <f t="shared" si="145"/>
        <v>1</v>
      </c>
      <c r="AH151" s="345">
        <v>1E-3</v>
      </c>
    </row>
    <row r="152" spans="2:34" s="241" customFormat="1" ht="15" customHeight="1">
      <c r="B152" s="249" t="b">
        <f>IF(Pressure_1_R2!U5="",FALSE,TRUE)</f>
        <v>0</v>
      </c>
      <c r="C152" s="250">
        <v>2</v>
      </c>
      <c r="D152" s="251" t="str">
        <f>IF($B152=FALSE,"",표준압력!G116)</f>
        <v/>
      </c>
      <c r="E152" s="251" t="str">
        <f>IF($B152=FALSE,"",표준압력!H116)</f>
        <v/>
      </c>
      <c r="F152" s="251" t="str">
        <f>IF($B152=FALSE,"",Pressure_1_R2!U5)</f>
        <v/>
      </c>
      <c r="G152" s="252" t="str">
        <f>IF($B152=FALSE,"",Pressure_1_R2!V5)</f>
        <v/>
      </c>
      <c r="H152" s="252" t="str">
        <f>IF($B152=FALSE,"",Pressure_1_R2!W5)</f>
        <v/>
      </c>
      <c r="I152" s="258" t="b">
        <f t="shared" si="148"/>
        <v>0</v>
      </c>
      <c r="J152" s="253" t="str">
        <f t="shared" si="149"/>
        <v/>
      </c>
      <c r="K152" s="254" t="str">
        <f t="shared" si="150"/>
        <v/>
      </c>
      <c r="L152" s="254" t="str">
        <f t="shared" si="150"/>
        <v/>
      </c>
      <c r="M152" s="244"/>
      <c r="N152" s="255" t="b">
        <f t="shared" si="151"/>
        <v>0</v>
      </c>
      <c r="O152" s="410" t="s">
        <v>558</v>
      </c>
      <c r="P152" s="414">
        <v>2</v>
      </c>
      <c r="Q152" s="412" t="str">
        <f t="shared" ca="1" si="152"/>
        <v/>
      </c>
      <c r="R152" s="412" t="str">
        <f t="shared" ca="1" si="153"/>
        <v/>
      </c>
      <c r="S152" s="412" t="str">
        <f t="shared" ca="1" si="154"/>
        <v/>
      </c>
      <c r="T152" s="416" t="str">
        <f t="shared" si="155"/>
        <v/>
      </c>
      <c r="U152" s="412" t="str">
        <f t="shared" ref="U152:U165" si="159">IF($N152=FALSE,"",Q152-Q$151)</f>
        <v/>
      </c>
      <c r="V152" s="412" t="str">
        <f t="shared" si="156"/>
        <v/>
      </c>
      <c r="W152" s="412" t="str">
        <f t="shared" si="157"/>
        <v/>
      </c>
      <c r="X152" s="417" t="str">
        <f t="shared" si="158"/>
        <v/>
      </c>
      <c r="Z152" s="343" t="s">
        <v>842</v>
      </c>
      <c r="AA152" s="345">
        <f t="shared" si="142"/>
        <v>1000000</v>
      </c>
      <c r="AB152" s="345">
        <f t="shared" si="146"/>
        <v>10000</v>
      </c>
      <c r="AC152" s="345">
        <f t="shared" si="143"/>
        <v>1000</v>
      </c>
      <c r="AD152" s="345">
        <v>1</v>
      </c>
      <c r="AE152" s="345">
        <f t="shared" si="144"/>
        <v>1000000</v>
      </c>
      <c r="AF152" s="345">
        <f t="shared" si="147"/>
        <v>10000</v>
      </c>
      <c r="AG152" s="345">
        <f t="shared" si="145"/>
        <v>1000</v>
      </c>
      <c r="AH152" s="345">
        <v>1</v>
      </c>
    </row>
    <row r="153" spans="2:34" s="241" customFormat="1" ht="15" customHeight="1">
      <c r="B153" s="249" t="b">
        <f>IF(Pressure_1_R2!U6="",FALSE,TRUE)</f>
        <v>0</v>
      </c>
      <c r="C153" s="250">
        <v>3</v>
      </c>
      <c r="D153" s="251" t="str">
        <f>IF($B153=FALSE,"",표준압력!G117)</f>
        <v/>
      </c>
      <c r="E153" s="251" t="str">
        <f>IF($B153=FALSE,"",표준압력!H117)</f>
        <v/>
      </c>
      <c r="F153" s="251" t="str">
        <f>IF($B153=FALSE,"",Pressure_1_R2!U6)</f>
        <v/>
      </c>
      <c r="G153" s="252" t="str">
        <f>IF($B153=FALSE,"",Pressure_1_R2!V6)</f>
        <v/>
      </c>
      <c r="H153" s="252" t="str">
        <f>IF($B153=FALSE,"",Pressure_1_R2!W6)</f>
        <v/>
      </c>
      <c r="I153" s="258" t="b">
        <f t="shared" si="148"/>
        <v>0</v>
      </c>
      <c r="J153" s="253" t="str">
        <f t="shared" si="149"/>
        <v/>
      </c>
      <c r="K153" s="254" t="str">
        <f t="shared" si="150"/>
        <v/>
      </c>
      <c r="L153" s="254" t="str">
        <f t="shared" si="150"/>
        <v/>
      </c>
      <c r="M153" s="244"/>
      <c r="N153" s="255" t="b">
        <f t="shared" si="151"/>
        <v>0</v>
      </c>
      <c r="O153" s="410" t="s">
        <v>558</v>
      </c>
      <c r="P153" s="414">
        <v>3</v>
      </c>
      <c r="Q153" s="412" t="str">
        <f t="shared" ca="1" si="152"/>
        <v/>
      </c>
      <c r="R153" s="412" t="str">
        <f t="shared" ca="1" si="153"/>
        <v/>
      </c>
      <c r="S153" s="412" t="str">
        <f t="shared" ca="1" si="154"/>
        <v/>
      </c>
      <c r="T153" s="416" t="str">
        <f t="shared" si="155"/>
        <v/>
      </c>
      <c r="U153" s="412" t="str">
        <f t="shared" si="159"/>
        <v/>
      </c>
      <c r="V153" s="412" t="str">
        <f t="shared" si="156"/>
        <v/>
      </c>
      <c r="W153" s="412" t="str">
        <f t="shared" si="157"/>
        <v/>
      </c>
      <c r="X153" s="417" t="str">
        <f t="shared" si="158"/>
        <v/>
      </c>
      <c r="Z153" s="343" t="s">
        <v>851</v>
      </c>
      <c r="AA153" s="345">
        <f t="shared" si="142"/>
        <v>100</v>
      </c>
      <c r="AB153" s="345">
        <f t="shared" si="146"/>
        <v>1</v>
      </c>
      <c r="AC153" s="345">
        <f t="shared" si="143"/>
        <v>0.1</v>
      </c>
      <c r="AD153" s="345">
        <v>1E-4</v>
      </c>
      <c r="AE153" s="345">
        <f t="shared" si="144"/>
        <v>100</v>
      </c>
      <c r="AF153" s="345">
        <f t="shared" si="147"/>
        <v>1</v>
      </c>
      <c r="AG153" s="345">
        <f t="shared" si="145"/>
        <v>0.1</v>
      </c>
      <c r="AH153" s="345">
        <v>1E-4</v>
      </c>
    </row>
    <row r="154" spans="2:34" s="241" customFormat="1" ht="15" customHeight="1">
      <c r="B154" s="249" t="b">
        <f>IF(Pressure_1_R2!U7="",FALSE,TRUE)</f>
        <v>0</v>
      </c>
      <c r="C154" s="250">
        <v>4</v>
      </c>
      <c r="D154" s="251" t="str">
        <f>IF($B154=FALSE,"",표준압력!G118)</f>
        <v/>
      </c>
      <c r="E154" s="251" t="str">
        <f>IF($B154=FALSE,"",표준압력!H118)</f>
        <v/>
      </c>
      <c r="F154" s="251" t="str">
        <f>IF($B154=FALSE,"",Pressure_1_R2!U7)</f>
        <v/>
      </c>
      <c r="G154" s="252" t="str">
        <f>IF($B154=FALSE,"",Pressure_1_R2!V7)</f>
        <v/>
      </c>
      <c r="H154" s="252" t="str">
        <f>IF($B154=FALSE,"",Pressure_1_R2!W7)</f>
        <v/>
      </c>
      <c r="I154" s="258" t="b">
        <f t="shared" si="148"/>
        <v>0</v>
      </c>
      <c r="J154" s="253" t="str">
        <f t="shared" si="149"/>
        <v/>
      </c>
      <c r="K154" s="254" t="str">
        <f t="shared" si="150"/>
        <v/>
      </c>
      <c r="L154" s="254" t="str">
        <f t="shared" si="150"/>
        <v/>
      </c>
      <c r="M154" s="244"/>
      <c r="N154" s="255" t="b">
        <f t="shared" si="151"/>
        <v>0</v>
      </c>
      <c r="O154" s="410" t="s">
        <v>558</v>
      </c>
      <c r="P154" s="414">
        <v>4</v>
      </c>
      <c r="Q154" s="412" t="str">
        <f t="shared" ca="1" si="152"/>
        <v/>
      </c>
      <c r="R154" s="412" t="str">
        <f t="shared" ca="1" si="153"/>
        <v/>
      </c>
      <c r="S154" s="412" t="str">
        <f t="shared" ca="1" si="154"/>
        <v/>
      </c>
      <c r="T154" s="416" t="str">
        <f t="shared" si="155"/>
        <v/>
      </c>
      <c r="U154" s="412" t="str">
        <f t="shared" si="159"/>
        <v/>
      </c>
      <c r="V154" s="412" t="str">
        <f t="shared" si="156"/>
        <v/>
      </c>
      <c r="W154" s="412" t="str">
        <f t="shared" si="157"/>
        <v/>
      </c>
      <c r="X154" s="417" t="str">
        <f t="shared" si="158"/>
        <v/>
      </c>
      <c r="Z154" s="343" t="s">
        <v>852</v>
      </c>
      <c r="AA154" s="345">
        <f t="shared" si="142"/>
        <v>100000</v>
      </c>
      <c r="AB154" s="345">
        <f t="shared" si="146"/>
        <v>1000</v>
      </c>
      <c r="AC154" s="345">
        <f t="shared" si="143"/>
        <v>100</v>
      </c>
      <c r="AD154" s="345">
        <v>0.1</v>
      </c>
      <c r="AE154" s="345">
        <f t="shared" si="144"/>
        <v>100000</v>
      </c>
      <c r="AF154" s="345">
        <f t="shared" si="147"/>
        <v>1000</v>
      </c>
      <c r="AG154" s="345">
        <f t="shared" si="145"/>
        <v>100</v>
      </c>
      <c r="AH154" s="345">
        <v>0.1</v>
      </c>
    </row>
    <row r="155" spans="2:34" s="241" customFormat="1" ht="15" customHeight="1">
      <c r="B155" s="249" t="b">
        <f>IF(Pressure_1_R2!U8="",FALSE,TRUE)</f>
        <v>0</v>
      </c>
      <c r="C155" s="250">
        <v>5</v>
      </c>
      <c r="D155" s="251" t="str">
        <f>IF($B155=FALSE,"",표준압력!G119)</f>
        <v/>
      </c>
      <c r="E155" s="251" t="str">
        <f>IF($B155=FALSE,"",표준압력!H119)</f>
        <v/>
      </c>
      <c r="F155" s="251" t="str">
        <f>IF($B155=FALSE,"",Pressure_1_R2!U8)</f>
        <v/>
      </c>
      <c r="G155" s="252" t="str">
        <f>IF($B155=FALSE,"",Pressure_1_R2!V8)</f>
        <v/>
      </c>
      <c r="H155" s="252" t="str">
        <f>IF($B155=FALSE,"",Pressure_1_R2!W8)</f>
        <v/>
      </c>
      <c r="I155" s="258" t="b">
        <f t="shared" si="148"/>
        <v>0</v>
      </c>
      <c r="J155" s="253" t="str">
        <f t="shared" si="149"/>
        <v/>
      </c>
      <c r="K155" s="254" t="str">
        <f t="shared" si="150"/>
        <v/>
      </c>
      <c r="L155" s="254" t="str">
        <f t="shared" si="150"/>
        <v/>
      </c>
      <c r="M155" s="244"/>
      <c r="N155" s="255" t="b">
        <f t="shared" si="151"/>
        <v>0</v>
      </c>
      <c r="O155" s="410" t="s">
        <v>558</v>
      </c>
      <c r="P155" s="414">
        <v>5</v>
      </c>
      <c r="Q155" s="412" t="str">
        <f t="shared" ca="1" si="152"/>
        <v/>
      </c>
      <c r="R155" s="412" t="str">
        <f t="shared" ca="1" si="153"/>
        <v/>
      </c>
      <c r="S155" s="412" t="str">
        <f t="shared" ca="1" si="154"/>
        <v/>
      </c>
      <c r="T155" s="416" t="str">
        <f t="shared" si="155"/>
        <v/>
      </c>
      <c r="U155" s="412" t="str">
        <f t="shared" si="159"/>
        <v/>
      </c>
      <c r="V155" s="412" t="str">
        <f t="shared" si="156"/>
        <v/>
      </c>
      <c r="W155" s="412" t="str">
        <f t="shared" si="157"/>
        <v/>
      </c>
      <c r="X155" s="417" t="str">
        <f t="shared" si="158"/>
        <v/>
      </c>
      <c r="Z155" s="343" t="s">
        <v>853</v>
      </c>
      <c r="AA155" s="345">
        <f t="shared" si="142"/>
        <v>6894.7569999999996</v>
      </c>
      <c r="AB155" s="345">
        <f t="shared" si="146"/>
        <v>68.947569999999999</v>
      </c>
      <c r="AC155" s="345">
        <f t="shared" si="143"/>
        <v>6.8947569999999994</v>
      </c>
      <c r="AD155" s="345">
        <v>6.8947569999999996E-3</v>
      </c>
      <c r="AE155" s="345">
        <f t="shared" si="144"/>
        <v>6894.7569999999996</v>
      </c>
      <c r="AF155" s="345">
        <f t="shared" si="147"/>
        <v>68.947569999999999</v>
      </c>
      <c r="AG155" s="345">
        <f t="shared" si="145"/>
        <v>6.8947569999999994</v>
      </c>
      <c r="AH155" s="345">
        <v>6.8947569999999996E-3</v>
      </c>
    </row>
    <row r="156" spans="2:34" s="241" customFormat="1" ht="15" customHeight="1">
      <c r="B156" s="249" t="b">
        <f>IF(Pressure_1_R2!U9="",FALSE,TRUE)</f>
        <v>0</v>
      </c>
      <c r="C156" s="250">
        <v>6</v>
      </c>
      <c r="D156" s="251" t="str">
        <f>IF($B156=FALSE,"",표준압력!G120)</f>
        <v/>
      </c>
      <c r="E156" s="251" t="str">
        <f>IF($B156=FALSE,"",표준압력!H120)</f>
        <v/>
      </c>
      <c r="F156" s="251" t="str">
        <f>IF($B156=FALSE,"",Pressure_1_R2!U9)</f>
        <v/>
      </c>
      <c r="G156" s="252" t="str">
        <f>IF($B156=FALSE,"",Pressure_1_R2!V9)</f>
        <v/>
      </c>
      <c r="H156" s="252" t="str">
        <f>IF($B156=FALSE,"",Pressure_1_R2!W9)</f>
        <v/>
      </c>
      <c r="I156" s="258" t="b">
        <f t="shared" si="148"/>
        <v>0</v>
      </c>
      <c r="J156" s="253" t="str">
        <f t="shared" si="149"/>
        <v/>
      </c>
      <c r="K156" s="254" t="str">
        <f t="shared" si="150"/>
        <v/>
      </c>
      <c r="L156" s="254" t="str">
        <f t="shared" si="150"/>
        <v/>
      </c>
      <c r="M156" s="244"/>
      <c r="N156" s="255" t="b">
        <f t="shared" si="151"/>
        <v>0</v>
      </c>
      <c r="O156" s="410" t="s">
        <v>558</v>
      </c>
      <c r="P156" s="414">
        <v>6</v>
      </c>
      <c r="Q156" s="412" t="str">
        <f t="shared" ca="1" si="152"/>
        <v/>
      </c>
      <c r="R156" s="412" t="str">
        <f t="shared" ca="1" si="153"/>
        <v/>
      </c>
      <c r="S156" s="412" t="str">
        <f t="shared" ca="1" si="154"/>
        <v/>
      </c>
      <c r="T156" s="416" t="str">
        <f t="shared" si="155"/>
        <v/>
      </c>
      <c r="U156" s="412" t="str">
        <f t="shared" si="159"/>
        <v/>
      </c>
      <c r="V156" s="412" t="str">
        <f t="shared" si="156"/>
        <v/>
      </c>
      <c r="W156" s="412" t="str">
        <f t="shared" si="157"/>
        <v/>
      </c>
      <c r="X156" s="417" t="str">
        <f t="shared" si="158"/>
        <v/>
      </c>
      <c r="Z156" s="343" t="s">
        <v>854</v>
      </c>
      <c r="AA156" s="345">
        <f t="shared" si="142"/>
        <v>98066.5</v>
      </c>
      <c r="AB156" s="345">
        <f t="shared" si="146"/>
        <v>980.66500000000008</v>
      </c>
      <c r="AC156" s="345">
        <f t="shared" si="143"/>
        <v>98.066500000000005</v>
      </c>
      <c r="AD156" s="345">
        <v>9.8066500000000001E-2</v>
      </c>
      <c r="AE156" s="345">
        <f t="shared" si="144"/>
        <v>98066.5</v>
      </c>
      <c r="AF156" s="345">
        <f t="shared" si="147"/>
        <v>980.66500000000008</v>
      </c>
      <c r="AG156" s="345">
        <f t="shared" si="145"/>
        <v>98.066500000000005</v>
      </c>
      <c r="AH156" s="345">
        <v>9.8066500000000001E-2</v>
      </c>
    </row>
    <row r="157" spans="2:34" s="241" customFormat="1" ht="15" customHeight="1">
      <c r="B157" s="249" t="b">
        <f>IF(Pressure_1_R2!U10="",FALSE,TRUE)</f>
        <v>0</v>
      </c>
      <c r="C157" s="250">
        <v>7</v>
      </c>
      <c r="D157" s="251" t="str">
        <f>IF($B157=FALSE,"",표준압력!G121)</f>
        <v/>
      </c>
      <c r="E157" s="251" t="str">
        <f>IF($B157=FALSE,"",표준압력!H121)</f>
        <v/>
      </c>
      <c r="F157" s="251" t="str">
        <f>IF($B157=FALSE,"",Pressure_1_R2!U10)</f>
        <v/>
      </c>
      <c r="G157" s="252" t="str">
        <f>IF($B157=FALSE,"",Pressure_1_R2!V10)</f>
        <v/>
      </c>
      <c r="H157" s="252" t="str">
        <f>IF($B157=FALSE,"",Pressure_1_R2!W10)</f>
        <v/>
      </c>
      <c r="I157" s="258" t="b">
        <f t="shared" si="148"/>
        <v>0</v>
      </c>
      <c r="J157" s="253" t="str">
        <f t="shared" si="149"/>
        <v/>
      </c>
      <c r="K157" s="254" t="str">
        <f t="shared" si="150"/>
        <v/>
      </c>
      <c r="L157" s="254" t="str">
        <f t="shared" si="150"/>
        <v/>
      </c>
      <c r="M157" s="244"/>
      <c r="N157" s="255" t="b">
        <f t="shared" si="151"/>
        <v>0</v>
      </c>
      <c r="O157" s="410" t="s">
        <v>558</v>
      </c>
      <c r="P157" s="414">
        <v>7</v>
      </c>
      <c r="Q157" s="412" t="str">
        <f t="shared" ca="1" si="152"/>
        <v/>
      </c>
      <c r="R157" s="412" t="str">
        <f t="shared" ca="1" si="153"/>
        <v/>
      </c>
      <c r="S157" s="412" t="str">
        <f t="shared" ca="1" si="154"/>
        <v/>
      </c>
      <c r="T157" s="416" t="str">
        <f t="shared" si="155"/>
        <v/>
      </c>
      <c r="U157" s="412" t="str">
        <f t="shared" si="159"/>
        <v/>
      </c>
      <c r="V157" s="412" t="str">
        <f t="shared" si="156"/>
        <v/>
      </c>
      <c r="W157" s="412" t="str">
        <f t="shared" si="157"/>
        <v/>
      </c>
      <c r="X157" s="417" t="str">
        <f t="shared" si="158"/>
        <v/>
      </c>
      <c r="Z157" s="343" t="s">
        <v>144</v>
      </c>
      <c r="AA157" s="345">
        <f t="shared" si="142"/>
        <v>9.8066499999999994</v>
      </c>
      <c r="AB157" s="345">
        <f t="shared" si="146"/>
        <v>9.8066500000000001E-2</v>
      </c>
      <c r="AC157" s="345">
        <f t="shared" si="143"/>
        <v>9.8066500000000001E-3</v>
      </c>
      <c r="AD157" s="346">
        <v>9.8066500000000004E-6</v>
      </c>
      <c r="AE157" s="345">
        <f t="shared" si="144"/>
        <v>9.8066499999999994</v>
      </c>
      <c r="AF157" s="345">
        <f t="shared" si="147"/>
        <v>9.8066500000000001E-2</v>
      </c>
      <c r="AG157" s="345">
        <f t="shared" si="145"/>
        <v>9.8066500000000001E-3</v>
      </c>
      <c r="AH157" s="346">
        <v>9.8066500000000004E-6</v>
      </c>
    </row>
    <row r="158" spans="2:34" s="241" customFormat="1" ht="15" customHeight="1">
      <c r="B158" s="249" t="b">
        <f>IF(Pressure_1_R2!U11="",FALSE,TRUE)</f>
        <v>0</v>
      </c>
      <c r="C158" s="250">
        <v>8</v>
      </c>
      <c r="D158" s="251" t="str">
        <f>IF($B158=FALSE,"",표준압력!G122)</f>
        <v/>
      </c>
      <c r="E158" s="251" t="str">
        <f>IF($B158=FALSE,"",표준압력!H122)</f>
        <v/>
      </c>
      <c r="F158" s="251" t="str">
        <f>IF($B158=FALSE,"",Pressure_1_R2!U11)</f>
        <v/>
      </c>
      <c r="G158" s="252" t="str">
        <f>IF($B158=FALSE,"",Pressure_1_R2!V11)</f>
        <v/>
      </c>
      <c r="H158" s="252" t="str">
        <f>IF($B158=FALSE,"",Pressure_1_R2!W11)</f>
        <v/>
      </c>
      <c r="I158" s="258" t="b">
        <f t="shared" si="148"/>
        <v>0</v>
      </c>
      <c r="J158" s="253" t="str">
        <f t="shared" si="149"/>
        <v/>
      </c>
      <c r="K158" s="254" t="str">
        <f t="shared" si="150"/>
        <v/>
      </c>
      <c r="L158" s="254" t="str">
        <f t="shared" si="150"/>
        <v/>
      </c>
      <c r="M158" s="244"/>
      <c r="N158" s="255" t="b">
        <f t="shared" si="151"/>
        <v>0</v>
      </c>
      <c r="O158" s="410" t="s">
        <v>558</v>
      </c>
      <c r="P158" s="414">
        <v>8</v>
      </c>
      <c r="Q158" s="412" t="str">
        <f t="shared" ca="1" si="152"/>
        <v/>
      </c>
      <c r="R158" s="412" t="str">
        <f t="shared" ca="1" si="153"/>
        <v/>
      </c>
      <c r="S158" s="412" t="str">
        <f t="shared" ca="1" si="154"/>
        <v/>
      </c>
      <c r="T158" s="416" t="str">
        <f t="shared" si="155"/>
        <v/>
      </c>
      <c r="U158" s="412" t="str">
        <f t="shared" si="159"/>
        <v/>
      </c>
      <c r="V158" s="412" t="str">
        <f t="shared" si="156"/>
        <v/>
      </c>
      <c r="W158" s="412" t="str">
        <f t="shared" si="157"/>
        <v/>
      </c>
      <c r="X158" s="417" t="str">
        <f t="shared" si="158"/>
        <v/>
      </c>
      <c r="Z158" s="343" t="s">
        <v>855</v>
      </c>
      <c r="AA158" s="345">
        <f t="shared" si="142"/>
        <v>3386.3889999999997</v>
      </c>
      <c r="AB158" s="345">
        <f t="shared" si="146"/>
        <v>33.863889999999998</v>
      </c>
      <c r="AC158" s="345">
        <f t="shared" si="143"/>
        <v>3.3863889999999999</v>
      </c>
      <c r="AD158" s="345">
        <v>3.3863890000000001E-3</v>
      </c>
      <c r="AE158" s="345">
        <f t="shared" si="144"/>
        <v>3386.3889999999997</v>
      </c>
      <c r="AF158" s="345">
        <f t="shared" si="147"/>
        <v>33.863889999999998</v>
      </c>
      <c r="AG158" s="345">
        <f t="shared" si="145"/>
        <v>3.3863889999999999</v>
      </c>
      <c r="AH158" s="345">
        <v>3.3863890000000001E-3</v>
      </c>
    </row>
    <row r="159" spans="2:34" s="241" customFormat="1" ht="15" customHeight="1">
      <c r="B159" s="249" t="b">
        <f>IF(Pressure_1_R2!U12="",FALSE,TRUE)</f>
        <v>0</v>
      </c>
      <c r="C159" s="250">
        <v>9</v>
      </c>
      <c r="D159" s="251" t="str">
        <f>IF($B159=FALSE,"",표준압력!G123)</f>
        <v/>
      </c>
      <c r="E159" s="251" t="str">
        <f>IF($B159=FALSE,"",표준압력!H123)</f>
        <v/>
      </c>
      <c r="F159" s="251" t="str">
        <f>IF($B159=FALSE,"",Pressure_1_R2!U12)</f>
        <v/>
      </c>
      <c r="G159" s="252" t="str">
        <f>IF($B159=FALSE,"",Pressure_1_R2!V12)</f>
        <v/>
      </c>
      <c r="H159" s="252" t="str">
        <f>IF($B159=FALSE,"",Pressure_1_R2!W12)</f>
        <v/>
      </c>
      <c r="I159" s="258" t="b">
        <f t="shared" si="148"/>
        <v>0</v>
      </c>
      <c r="J159" s="253" t="str">
        <f t="shared" si="149"/>
        <v/>
      </c>
      <c r="K159" s="254" t="str">
        <f t="shared" si="150"/>
        <v/>
      </c>
      <c r="L159" s="254" t="str">
        <f t="shared" si="150"/>
        <v/>
      </c>
      <c r="M159" s="244"/>
      <c r="N159" s="255" t="b">
        <f t="shared" si="151"/>
        <v>0</v>
      </c>
      <c r="O159" s="410" t="s">
        <v>558</v>
      </c>
      <c r="P159" s="414">
        <v>9</v>
      </c>
      <c r="Q159" s="412" t="str">
        <f t="shared" ca="1" si="152"/>
        <v/>
      </c>
      <c r="R159" s="412" t="str">
        <f t="shared" ca="1" si="153"/>
        <v/>
      </c>
      <c r="S159" s="412" t="str">
        <f t="shared" ca="1" si="154"/>
        <v/>
      </c>
      <c r="T159" s="416" t="str">
        <f t="shared" si="155"/>
        <v/>
      </c>
      <c r="U159" s="412" t="str">
        <f t="shared" si="159"/>
        <v/>
      </c>
      <c r="V159" s="412" t="str">
        <f t="shared" si="156"/>
        <v/>
      </c>
      <c r="W159" s="412" t="str">
        <f t="shared" si="157"/>
        <v/>
      </c>
      <c r="X159" s="417" t="str">
        <f t="shared" si="158"/>
        <v/>
      </c>
      <c r="Z159" s="343" t="s">
        <v>856</v>
      </c>
      <c r="AA159" s="345">
        <f t="shared" si="142"/>
        <v>133.32240000000002</v>
      </c>
      <c r="AB159" s="345">
        <f t="shared" si="146"/>
        <v>1.333224</v>
      </c>
      <c r="AC159" s="345">
        <f t="shared" si="143"/>
        <v>0.13332240000000001</v>
      </c>
      <c r="AD159" s="345">
        <v>1.3332240000000001E-4</v>
      </c>
      <c r="AE159" s="345">
        <f t="shared" si="144"/>
        <v>133.32240000000002</v>
      </c>
      <c r="AF159" s="345">
        <f t="shared" si="147"/>
        <v>1.333224</v>
      </c>
      <c r="AG159" s="345">
        <f t="shared" si="145"/>
        <v>0.13332240000000001</v>
      </c>
      <c r="AH159" s="345">
        <v>1.3332240000000001E-4</v>
      </c>
    </row>
    <row r="160" spans="2:34" s="241" customFormat="1" ht="15" customHeight="1">
      <c r="B160" s="249" t="b">
        <f>IF(Pressure_1_R2!U13="",FALSE,TRUE)</f>
        <v>0</v>
      </c>
      <c r="C160" s="250">
        <v>10</v>
      </c>
      <c r="D160" s="251" t="str">
        <f>IF($B160=FALSE,"",표준압력!G124)</f>
        <v/>
      </c>
      <c r="E160" s="251" t="str">
        <f>IF($B160=FALSE,"",표준압력!H124)</f>
        <v/>
      </c>
      <c r="F160" s="251" t="str">
        <f>IF($B160=FALSE,"",Pressure_1_R2!U13)</f>
        <v/>
      </c>
      <c r="G160" s="252" t="str">
        <f>IF($B160=FALSE,"",Pressure_1_R2!V13)</f>
        <v/>
      </c>
      <c r="H160" s="252" t="str">
        <f>IF($B160=FALSE,"",Pressure_1_R2!W13)</f>
        <v/>
      </c>
      <c r="I160" s="258" t="b">
        <f t="shared" si="148"/>
        <v>0</v>
      </c>
      <c r="J160" s="253" t="str">
        <f t="shared" si="149"/>
        <v/>
      </c>
      <c r="K160" s="254" t="str">
        <f t="shared" si="150"/>
        <v/>
      </c>
      <c r="L160" s="254" t="str">
        <f t="shared" si="150"/>
        <v/>
      </c>
      <c r="M160" s="244"/>
      <c r="N160" s="255" t="b">
        <f t="shared" si="151"/>
        <v>0</v>
      </c>
      <c r="O160" s="410" t="s">
        <v>558</v>
      </c>
      <c r="P160" s="414">
        <v>10</v>
      </c>
      <c r="Q160" s="412" t="str">
        <f t="shared" ca="1" si="152"/>
        <v/>
      </c>
      <c r="R160" s="412" t="str">
        <f t="shared" ca="1" si="153"/>
        <v/>
      </c>
      <c r="S160" s="412" t="str">
        <f t="shared" ca="1" si="154"/>
        <v/>
      </c>
      <c r="T160" s="416" t="str">
        <f t="shared" si="155"/>
        <v/>
      </c>
      <c r="U160" s="412" t="str">
        <f t="shared" si="159"/>
        <v/>
      </c>
      <c r="V160" s="412" t="str">
        <f t="shared" si="156"/>
        <v/>
      </c>
      <c r="W160" s="412" t="str">
        <f t="shared" si="157"/>
        <v/>
      </c>
      <c r="X160" s="417" t="str">
        <f t="shared" si="158"/>
        <v/>
      </c>
      <c r="Z160" s="343" t="s">
        <v>857</v>
      </c>
      <c r="AA160" s="345">
        <f t="shared" si="142"/>
        <v>1333.2239999999999</v>
      </c>
      <c r="AB160" s="345">
        <f t="shared" si="146"/>
        <v>13.332239999999999</v>
      </c>
      <c r="AC160" s="345">
        <f t="shared" si="143"/>
        <v>1.333224</v>
      </c>
      <c r="AD160" s="345">
        <v>1.333224E-3</v>
      </c>
      <c r="AE160" s="345">
        <f t="shared" si="144"/>
        <v>1333.2239999999999</v>
      </c>
      <c r="AF160" s="345">
        <f t="shared" si="147"/>
        <v>13.332239999999999</v>
      </c>
      <c r="AG160" s="345">
        <f t="shared" si="145"/>
        <v>1.333224</v>
      </c>
      <c r="AH160" s="345">
        <v>1.333224E-3</v>
      </c>
    </row>
    <row r="161" spans="2:34" s="241" customFormat="1" ht="15" customHeight="1">
      <c r="B161" s="249" t="b">
        <f>IF(Pressure_1_R2!U14="",FALSE,TRUE)</f>
        <v>0</v>
      </c>
      <c r="C161" s="250">
        <v>11</v>
      </c>
      <c r="D161" s="251" t="str">
        <f>IF($B161=FALSE,"",표준압력!G125)</f>
        <v/>
      </c>
      <c r="E161" s="251" t="str">
        <f>IF($B161=FALSE,"",표준압력!H125)</f>
        <v/>
      </c>
      <c r="F161" s="251" t="str">
        <f>IF($B161=FALSE,"",Pressure_1_R2!U14)</f>
        <v/>
      </c>
      <c r="G161" s="252" t="str">
        <f>IF($B161=FALSE,"",Pressure_1_R2!V14)</f>
        <v/>
      </c>
      <c r="H161" s="252" t="str">
        <f>IF($B161=FALSE,"",Pressure_1_R2!W14)</f>
        <v/>
      </c>
      <c r="I161" s="258" t="b">
        <f t="shared" si="148"/>
        <v>0</v>
      </c>
      <c r="J161" s="253" t="str">
        <f t="shared" si="149"/>
        <v/>
      </c>
      <c r="K161" s="254" t="str">
        <f t="shared" si="150"/>
        <v/>
      </c>
      <c r="L161" s="254" t="str">
        <f t="shared" si="150"/>
        <v/>
      </c>
      <c r="M161" s="244"/>
      <c r="N161" s="255" t="b">
        <f t="shared" si="151"/>
        <v>0</v>
      </c>
      <c r="O161" s="410" t="s">
        <v>558</v>
      </c>
      <c r="P161" s="414">
        <v>11</v>
      </c>
      <c r="Q161" s="412" t="str">
        <f t="shared" ca="1" si="152"/>
        <v/>
      </c>
      <c r="R161" s="412" t="str">
        <f t="shared" ca="1" si="153"/>
        <v/>
      </c>
      <c r="S161" s="412" t="str">
        <f t="shared" ca="1" si="154"/>
        <v/>
      </c>
      <c r="T161" s="416" t="str">
        <f t="shared" si="155"/>
        <v/>
      </c>
      <c r="U161" s="412" t="str">
        <f t="shared" si="159"/>
        <v/>
      </c>
      <c r="V161" s="412" t="str">
        <f t="shared" si="156"/>
        <v/>
      </c>
      <c r="W161" s="412" t="str">
        <f t="shared" si="157"/>
        <v/>
      </c>
      <c r="X161" s="417" t="str">
        <f t="shared" si="158"/>
        <v/>
      </c>
      <c r="Z161" s="343" t="s">
        <v>858</v>
      </c>
      <c r="AA161" s="345">
        <f t="shared" si="142"/>
        <v>249.0889</v>
      </c>
      <c r="AB161" s="345">
        <f t="shared" si="146"/>
        <v>2.4908890000000001</v>
      </c>
      <c r="AC161" s="345">
        <f t="shared" si="143"/>
        <v>0.2490889</v>
      </c>
      <c r="AD161" s="345">
        <v>2.4908889999999999E-4</v>
      </c>
      <c r="AE161" s="345">
        <f t="shared" si="144"/>
        <v>249.0889</v>
      </c>
      <c r="AF161" s="345">
        <f t="shared" si="147"/>
        <v>2.4908890000000001</v>
      </c>
      <c r="AG161" s="345">
        <f t="shared" si="145"/>
        <v>0.2490889</v>
      </c>
      <c r="AH161" s="345">
        <v>2.4908889999999999E-4</v>
      </c>
    </row>
    <row r="162" spans="2:34" s="241" customFormat="1" ht="15" customHeight="1">
      <c r="B162" s="249" t="b">
        <f>IF(Pressure_1_R2!U15="",FALSE,TRUE)</f>
        <v>0</v>
      </c>
      <c r="C162" s="250">
        <v>12</v>
      </c>
      <c r="D162" s="251" t="str">
        <f>IF($B162=FALSE,"",표준압력!G126)</f>
        <v/>
      </c>
      <c r="E162" s="251" t="str">
        <f>IF($B162=FALSE,"",표준압력!H126)</f>
        <v/>
      </c>
      <c r="F162" s="251" t="str">
        <f>IF($B162=FALSE,"",Pressure_1_R2!U15)</f>
        <v/>
      </c>
      <c r="G162" s="252" t="str">
        <f>IF($B162=FALSE,"",Pressure_1_R2!V15)</f>
        <v/>
      </c>
      <c r="H162" s="252" t="str">
        <f>IF($B162=FALSE,"",Pressure_1_R2!W15)</f>
        <v/>
      </c>
      <c r="I162" s="258" t="b">
        <f t="shared" si="148"/>
        <v>0</v>
      </c>
      <c r="J162" s="253" t="str">
        <f t="shared" si="149"/>
        <v/>
      </c>
      <c r="K162" s="254" t="str">
        <f t="shared" si="150"/>
        <v/>
      </c>
      <c r="L162" s="254" t="str">
        <f t="shared" si="150"/>
        <v/>
      </c>
      <c r="M162" s="244"/>
      <c r="N162" s="255" t="b">
        <f t="shared" si="151"/>
        <v>0</v>
      </c>
      <c r="O162" s="410" t="s">
        <v>558</v>
      </c>
      <c r="P162" s="414">
        <v>12</v>
      </c>
      <c r="Q162" s="412" t="str">
        <f t="shared" ca="1" si="152"/>
        <v/>
      </c>
      <c r="R162" s="412" t="str">
        <f t="shared" ca="1" si="153"/>
        <v/>
      </c>
      <c r="S162" s="412" t="str">
        <f t="shared" ca="1" si="154"/>
        <v/>
      </c>
      <c r="T162" s="416" t="str">
        <f t="shared" si="155"/>
        <v/>
      </c>
      <c r="U162" s="412" t="str">
        <f t="shared" si="159"/>
        <v/>
      </c>
      <c r="V162" s="412" t="str">
        <f t="shared" si="156"/>
        <v/>
      </c>
      <c r="W162" s="412" t="str">
        <f t="shared" si="157"/>
        <v/>
      </c>
      <c r="X162" s="417" t="str">
        <f t="shared" si="158"/>
        <v/>
      </c>
      <c r="Z162" s="343" t="s">
        <v>859</v>
      </c>
      <c r="AA162" s="345">
        <f t="shared" si="142"/>
        <v>9.8066499999999994</v>
      </c>
      <c r="AB162" s="345">
        <f t="shared" si="146"/>
        <v>9.8066500000000001E-2</v>
      </c>
      <c r="AC162" s="345">
        <f t="shared" si="143"/>
        <v>9.8066500000000001E-3</v>
      </c>
      <c r="AD162" s="345">
        <v>9.8066500000000004E-6</v>
      </c>
      <c r="AE162" s="345">
        <f t="shared" si="144"/>
        <v>9.8066499999999994</v>
      </c>
      <c r="AF162" s="345">
        <f t="shared" si="147"/>
        <v>9.8066500000000001E-2</v>
      </c>
      <c r="AG162" s="345">
        <f t="shared" si="145"/>
        <v>9.8066500000000001E-3</v>
      </c>
      <c r="AH162" s="345">
        <v>9.8066500000000004E-6</v>
      </c>
    </row>
    <row r="163" spans="2:34" s="241" customFormat="1" ht="15" customHeight="1">
      <c r="B163" s="249" t="b">
        <f>IF(Pressure_1_R2!U16="",FALSE,TRUE)</f>
        <v>0</v>
      </c>
      <c r="C163" s="250">
        <v>13</v>
      </c>
      <c r="D163" s="251" t="str">
        <f>IF($B163=FALSE,"",표준압력!G127)</f>
        <v/>
      </c>
      <c r="E163" s="251" t="str">
        <f>IF($B163=FALSE,"",표준압력!H127)</f>
        <v/>
      </c>
      <c r="F163" s="251" t="str">
        <f>IF($B163=FALSE,"",Pressure_1_R2!U16)</f>
        <v/>
      </c>
      <c r="G163" s="252" t="str">
        <f>IF($B163=FALSE,"",Pressure_1_R2!V16)</f>
        <v/>
      </c>
      <c r="H163" s="252" t="str">
        <f>IF($B163=FALSE,"",Pressure_1_R2!W16)</f>
        <v/>
      </c>
      <c r="I163" s="258" t="b">
        <f t="shared" si="148"/>
        <v>0</v>
      </c>
      <c r="J163" s="253" t="str">
        <f t="shared" si="149"/>
        <v/>
      </c>
      <c r="K163" s="254" t="str">
        <f t="shared" si="150"/>
        <v/>
      </c>
      <c r="L163" s="254" t="str">
        <f t="shared" si="150"/>
        <v/>
      </c>
      <c r="M163" s="244"/>
      <c r="N163" s="255" t="b">
        <f t="shared" si="151"/>
        <v>0</v>
      </c>
      <c r="O163" s="410" t="s">
        <v>558</v>
      </c>
      <c r="P163" s="414">
        <v>13</v>
      </c>
      <c r="Q163" s="412" t="str">
        <f t="shared" ca="1" si="152"/>
        <v/>
      </c>
      <c r="R163" s="412" t="str">
        <f t="shared" ca="1" si="153"/>
        <v/>
      </c>
      <c r="S163" s="412" t="str">
        <f t="shared" ca="1" si="154"/>
        <v/>
      </c>
      <c r="T163" s="416" t="str">
        <f t="shared" si="155"/>
        <v/>
      </c>
      <c r="U163" s="412" t="str">
        <f t="shared" si="159"/>
        <v/>
      </c>
      <c r="V163" s="412" t="str">
        <f t="shared" si="156"/>
        <v/>
      </c>
      <c r="W163" s="412" t="str">
        <f t="shared" si="157"/>
        <v/>
      </c>
      <c r="X163" s="417" t="str">
        <f t="shared" si="158"/>
        <v/>
      </c>
      <c r="Z163" s="343" t="s">
        <v>860</v>
      </c>
      <c r="AA163" s="345">
        <f t="shared" si="142"/>
        <v>98.066500000000005</v>
      </c>
      <c r="AB163" s="345">
        <f t="shared" si="146"/>
        <v>0.98066500000000001</v>
      </c>
      <c r="AC163" s="345">
        <f t="shared" si="143"/>
        <v>9.8066500000000001E-2</v>
      </c>
      <c r="AD163" s="346">
        <v>9.80665E-5</v>
      </c>
      <c r="AE163" s="345">
        <f t="shared" si="144"/>
        <v>98.066500000000005</v>
      </c>
      <c r="AF163" s="345">
        <f t="shared" si="147"/>
        <v>0.98066500000000001</v>
      </c>
      <c r="AG163" s="345">
        <f t="shared" si="145"/>
        <v>9.8066500000000001E-2</v>
      </c>
      <c r="AH163" s="346">
        <v>9.80665E-5</v>
      </c>
    </row>
    <row r="164" spans="2:34" s="241" customFormat="1" ht="15" customHeight="1">
      <c r="B164" s="249" t="b">
        <f>IF(Pressure_1_R2!U17="",FALSE,TRUE)</f>
        <v>0</v>
      </c>
      <c r="C164" s="250">
        <v>14</v>
      </c>
      <c r="D164" s="251" t="str">
        <f>IF($B164=FALSE,"",표준압력!G128)</f>
        <v/>
      </c>
      <c r="E164" s="251" t="str">
        <f>IF($B164=FALSE,"",표준압력!H128)</f>
        <v/>
      </c>
      <c r="F164" s="251" t="str">
        <f>IF($B164=FALSE,"",Pressure_1_R2!U17)</f>
        <v/>
      </c>
      <c r="G164" s="252" t="str">
        <f>IF($B164=FALSE,"",Pressure_1_R2!V17)</f>
        <v/>
      </c>
      <c r="H164" s="252" t="str">
        <f>IF($B164=FALSE,"",Pressure_1_R2!W17)</f>
        <v/>
      </c>
      <c r="I164" s="258" t="b">
        <f t="shared" si="148"/>
        <v>0</v>
      </c>
      <c r="J164" s="253" t="str">
        <f t="shared" si="149"/>
        <v/>
      </c>
      <c r="K164" s="254" t="str">
        <f t="shared" si="150"/>
        <v/>
      </c>
      <c r="L164" s="254" t="str">
        <f t="shared" si="150"/>
        <v/>
      </c>
      <c r="M164" s="244"/>
      <c r="N164" s="255" t="b">
        <f t="shared" si="151"/>
        <v>0</v>
      </c>
      <c r="O164" s="410" t="s">
        <v>558</v>
      </c>
      <c r="P164" s="414">
        <v>14</v>
      </c>
      <c r="Q164" s="412" t="str">
        <f t="shared" ca="1" si="152"/>
        <v/>
      </c>
      <c r="R164" s="412" t="str">
        <f t="shared" ca="1" si="153"/>
        <v/>
      </c>
      <c r="S164" s="412" t="str">
        <f t="shared" ca="1" si="154"/>
        <v/>
      </c>
      <c r="T164" s="416" t="str">
        <f t="shared" si="155"/>
        <v/>
      </c>
      <c r="U164" s="412" t="str">
        <f t="shared" si="159"/>
        <v/>
      </c>
      <c r="V164" s="412" t="str">
        <f t="shared" si="156"/>
        <v/>
      </c>
      <c r="W164" s="412" t="str">
        <f t="shared" si="157"/>
        <v/>
      </c>
      <c r="X164" s="417" t="str">
        <f t="shared" si="158"/>
        <v/>
      </c>
      <c r="Z164" s="343" t="s">
        <v>875</v>
      </c>
      <c r="AA164" s="345">
        <v>10000</v>
      </c>
      <c r="AB164" s="345">
        <f t="shared" si="146"/>
        <v>100</v>
      </c>
      <c r="AC164" s="345">
        <v>10</v>
      </c>
      <c r="AD164" s="346">
        <v>0.01</v>
      </c>
      <c r="AE164" s="345">
        <v>10000</v>
      </c>
      <c r="AF164" s="345">
        <f t="shared" si="147"/>
        <v>100</v>
      </c>
      <c r="AG164" s="345">
        <v>10</v>
      </c>
      <c r="AH164" s="346">
        <v>0.01</v>
      </c>
    </row>
    <row r="165" spans="2:34" s="241" customFormat="1" ht="15" customHeight="1">
      <c r="B165" s="249" t="b">
        <f>IF(Pressure_1_R2!U18="",FALSE,TRUE)</f>
        <v>0</v>
      </c>
      <c r="C165" s="250">
        <v>15</v>
      </c>
      <c r="D165" s="251" t="str">
        <f>IF($B165=FALSE,"",표준압력!G129)</f>
        <v/>
      </c>
      <c r="E165" s="251" t="str">
        <f>IF($B165=FALSE,"",표준압력!H129)</f>
        <v/>
      </c>
      <c r="F165" s="251" t="str">
        <f>IF($B165=FALSE,"",Pressure_1_R2!U18)</f>
        <v/>
      </c>
      <c r="G165" s="252" t="str">
        <f>IF($B165=FALSE,"",Pressure_1_R2!V18)</f>
        <v/>
      </c>
      <c r="H165" s="252" t="str">
        <f>IF($B165=FALSE,"",Pressure_1_R2!W18)</f>
        <v/>
      </c>
      <c r="I165" s="258" t="b">
        <f t="shared" si="148"/>
        <v>0</v>
      </c>
      <c r="J165" s="253" t="str">
        <f t="shared" si="149"/>
        <v/>
      </c>
      <c r="K165" s="254" t="str">
        <f t="shared" si="150"/>
        <v/>
      </c>
      <c r="L165" s="254" t="str">
        <f t="shared" si="150"/>
        <v/>
      </c>
      <c r="M165" s="244"/>
      <c r="N165" s="255" t="b">
        <f t="shared" si="151"/>
        <v>0</v>
      </c>
      <c r="O165" s="410" t="s">
        <v>558</v>
      </c>
      <c r="P165" s="414">
        <v>15</v>
      </c>
      <c r="Q165" s="412" t="str">
        <f t="shared" ca="1" si="152"/>
        <v/>
      </c>
      <c r="R165" s="412" t="str">
        <f t="shared" ca="1" si="153"/>
        <v/>
      </c>
      <c r="S165" s="412" t="str">
        <f t="shared" ca="1" si="154"/>
        <v/>
      </c>
      <c r="T165" s="416" t="str">
        <f t="shared" si="155"/>
        <v/>
      </c>
      <c r="U165" s="412" t="str">
        <f t="shared" si="159"/>
        <v/>
      </c>
      <c r="V165" s="412" t="str">
        <f t="shared" si="156"/>
        <v/>
      </c>
      <c r="W165" s="412" t="str">
        <f t="shared" si="157"/>
        <v/>
      </c>
      <c r="X165" s="417" t="str">
        <f t="shared" si="158"/>
        <v/>
      </c>
      <c r="Z165" s="343" t="s">
        <v>843</v>
      </c>
      <c r="AA165" s="345">
        <f t="shared" ref="AA165:AA172" si="160">AC165*1000</f>
        <v>1</v>
      </c>
      <c r="AB165" s="345">
        <f t="shared" si="146"/>
        <v>0.01</v>
      </c>
      <c r="AC165" s="345">
        <f t="shared" ref="AC165:AC172" si="161">AD165*1000</f>
        <v>1E-3</v>
      </c>
      <c r="AD165" s="345">
        <v>9.9999999999999995E-7</v>
      </c>
      <c r="AE165" s="345">
        <f t="shared" ref="AE165:AE172" si="162">AG165*1000</f>
        <v>1</v>
      </c>
      <c r="AF165" s="345">
        <f t="shared" si="147"/>
        <v>0.01</v>
      </c>
      <c r="AG165" s="345">
        <f t="shared" ref="AG165:AG172" si="163">AH165*1000</f>
        <v>1E-3</v>
      </c>
      <c r="AH165" s="345">
        <v>9.9999999999999995E-7</v>
      </c>
    </row>
    <row r="166" spans="2:34" s="241" customFormat="1" ht="15" customHeight="1">
      <c r="B166" s="249" t="b">
        <f>IF(Pressure_1_R2!U19="",FALSE,TRUE)</f>
        <v>0</v>
      </c>
      <c r="C166" s="250">
        <v>16</v>
      </c>
      <c r="D166" s="251" t="str">
        <f>IF($B166=FALSE,"",표준압력!G130)</f>
        <v/>
      </c>
      <c r="E166" s="251" t="str">
        <f>IF($B166=FALSE,"",표준압력!H130)</f>
        <v/>
      </c>
      <c r="F166" s="251" t="str">
        <f>IF($B166=FALSE,"",Pressure_1_R2!U19)</f>
        <v/>
      </c>
      <c r="G166" s="252" t="str">
        <f>IF($B166=FALSE,"",Pressure_1_R2!V19)</f>
        <v/>
      </c>
      <c r="H166" s="252" t="str">
        <f>IF($B166=FALSE,"",Pressure_1_R2!W19)</f>
        <v/>
      </c>
      <c r="I166" s="258" t="b">
        <f t="shared" si="148"/>
        <v>0</v>
      </c>
      <c r="J166" s="253" t="str">
        <f t="shared" si="149"/>
        <v/>
      </c>
      <c r="K166" s="254" t="str">
        <f t="shared" si="150"/>
        <v/>
      </c>
      <c r="L166" s="254" t="str">
        <f t="shared" si="150"/>
        <v/>
      </c>
      <c r="M166" s="244"/>
      <c r="N166" s="255" t="b">
        <f t="shared" si="151"/>
        <v>0</v>
      </c>
      <c r="O166" s="410" t="s">
        <v>558</v>
      </c>
      <c r="P166" s="414">
        <v>16</v>
      </c>
      <c r="Q166" s="412" t="str">
        <f ca="1">IF($N166=FALSE,"",IF($O166="가압",J166,OFFSET(J$150,$B$145*2-($P166-1),0)))</f>
        <v/>
      </c>
      <c r="R166" s="412" t="str">
        <f t="shared" ca="1" si="153"/>
        <v/>
      </c>
      <c r="S166" s="412" t="str">
        <f t="shared" ca="1" si="154"/>
        <v/>
      </c>
      <c r="T166" s="416" t="str">
        <f t="shared" si="155"/>
        <v/>
      </c>
      <c r="U166" s="412" t="str">
        <f t="shared" ref="U166:U180" si="164">IF($N166=FALSE,"",Q166-Q$151)</f>
        <v/>
      </c>
      <c r="V166" s="412" t="str">
        <f t="shared" ref="V166:V180" si="165">IF($N166=FALSE,"",R166-R$151)</f>
        <v/>
      </c>
      <c r="W166" s="412" t="str">
        <f t="shared" ref="W166:W180" si="166">IF($N166=FALSE,"",S166-S$151)</f>
        <v/>
      </c>
      <c r="X166" s="417" t="str">
        <f t="shared" si="158"/>
        <v/>
      </c>
      <c r="Z166" s="343" t="s">
        <v>844</v>
      </c>
      <c r="AA166" s="345">
        <f t="shared" si="160"/>
        <v>100</v>
      </c>
      <c r="AB166" s="345">
        <f t="shared" si="146"/>
        <v>1</v>
      </c>
      <c r="AC166" s="345">
        <f t="shared" si="161"/>
        <v>0.1</v>
      </c>
      <c r="AD166" s="345">
        <v>1E-4</v>
      </c>
      <c r="AE166" s="345">
        <f t="shared" si="162"/>
        <v>100</v>
      </c>
      <c r="AF166" s="345">
        <f t="shared" si="147"/>
        <v>1</v>
      </c>
      <c r="AG166" s="345">
        <f t="shared" si="163"/>
        <v>0.1</v>
      </c>
      <c r="AH166" s="345">
        <v>1E-4</v>
      </c>
    </row>
    <row r="167" spans="2:34" s="241" customFormat="1" ht="15" customHeight="1">
      <c r="B167" s="249" t="b">
        <f>IF(Pressure_1_R2!U20="",FALSE,TRUE)</f>
        <v>0</v>
      </c>
      <c r="C167" s="250">
        <v>17</v>
      </c>
      <c r="D167" s="251" t="str">
        <f>IF($B167=FALSE,"",표준압력!G131)</f>
        <v/>
      </c>
      <c r="E167" s="251" t="str">
        <f>IF($B167=FALSE,"",표준압력!H131)</f>
        <v/>
      </c>
      <c r="F167" s="251" t="str">
        <f>IF($B167=FALSE,"",Pressure_1_R2!U20)</f>
        <v/>
      </c>
      <c r="G167" s="252" t="str">
        <f>IF($B167=FALSE,"",Pressure_1_R2!V20)</f>
        <v/>
      </c>
      <c r="H167" s="252" t="str">
        <f>IF($B167=FALSE,"",Pressure_1_R2!W20)</f>
        <v/>
      </c>
      <c r="I167" s="258" t="b">
        <f t="shared" si="148"/>
        <v>0</v>
      </c>
      <c r="J167" s="253" t="str">
        <f t="shared" si="149"/>
        <v/>
      </c>
      <c r="K167" s="254" t="str">
        <f t="shared" si="150"/>
        <v/>
      </c>
      <c r="L167" s="254" t="str">
        <f t="shared" si="150"/>
        <v/>
      </c>
      <c r="M167" s="244"/>
      <c r="N167" s="255" t="b">
        <f t="shared" si="151"/>
        <v>0</v>
      </c>
      <c r="O167" s="410" t="s">
        <v>558</v>
      </c>
      <c r="P167" s="414">
        <v>17</v>
      </c>
      <c r="Q167" s="412" t="str">
        <f t="shared" ref="Q167:Q179" ca="1" si="167">IF($N167=FALSE,"",IF($O167="가압",J167,OFFSET(J$150,$B$145*2-($P167-1),0)))</f>
        <v/>
      </c>
      <c r="R167" s="412" t="str">
        <f t="shared" ca="1" si="153"/>
        <v/>
      </c>
      <c r="S167" s="412" t="str">
        <f t="shared" ca="1" si="154"/>
        <v/>
      </c>
      <c r="T167" s="416" t="str">
        <f t="shared" si="155"/>
        <v/>
      </c>
      <c r="U167" s="412" t="str">
        <f t="shared" si="164"/>
        <v/>
      </c>
      <c r="V167" s="412" t="str">
        <f t="shared" si="165"/>
        <v/>
      </c>
      <c r="W167" s="412" t="str">
        <f t="shared" si="166"/>
        <v/>
      </c>
      <c r="X167" s="417" t="str">
        <f t="shared" si="158"/>
        <v/>
      </c>
      <c r="Z167" s="343" t="s">
        <v>845</v>
      </c>
      <c r="AA167" s="345">
        <f t="shared" si="160"/>
        <v>1000</v>
      </c>
      <c r="AB167" s="345">
        <f t="shared" si="146"/>
        <v>10</v>
      </c>
      <c r="AC167" s="345">
        <f t="shared" si="161"/>
        <v>1</v>
      </c>
      <c r="AD167" s="345">
        <v>1E-3</v>
      </c>
      <c r="AE167" s="345">
        <f t="shared" si="162"/>
        <v>1000</v>
      </c>
      <c r="AF167" s="345">
        <f t="shared" si="147"/>
        <v>10</v>
      </c>
      <c r="AG167" s="345">
        <f t="shared" si="163"/>
        <v>1</v>
      </c>
      <c r="AH167" s="345">
        <v>1E-3</v>
      </c>
    </row>
    <row r="168" spans="2:34" s="241" customFormat="1" ht="15" customHeight="1">
      <c r="B168" s="249" t="b">
        <f>IF(Pressure_1_R2!U21="",FALSE,TRUE)</f>
        <v>0</v>
      </c>
      <c r="C168" s="250">
        <v>18</v>
      </c>
      <c r="D168" s="251" t="str">
        <f>IF($B168=FALSE,"",표준압력!G132)</f>
        <v/>
      </c>
      <c r="E168" s="251" t="str">
        <f>IF($B168=FALSE,"",표준압력!H132)</f>
        <v/>
      </c>
      <c r="F168" s="251" t="str">
        <f>IF($B168=FALSE,"",Pressure_1_R2!U21)</f>
        <v/>
      </c>
      <c r="G168" s="252" t="str">
        <f>IF($B168=FALSE,"",Pressure_1_R2!V21)</f>
        <v/>
      </c>
      <c r="H168" s="252" t="str">
        <f>IF($B168=FALSE,"",Pressure_1_R2!W21)</f>
        <v/>
      </c>
      <c r="I168" s="258" t="b">
        <f t="shared" si="148"/>
        <v>0</v>
      </c>
      <c r="J168" s="253" t="str">
        <f t="shared" si="149"/>
        <v/>
      </c>
      <c r="K168" s="254" t="str">
        <f t="shared" si="150"/>
        <v/>
      </c>
      <c r="L168" s="254" t="str">
        <f t="shared" si="150"/>
        <v/>
      </c>
      <c r="M168" s="244"/>
      <c r="N168" s="255" t="b">
        <f t="shared" si="151"/>
        <v>0</v>
      </c>
      <c r="O168" s="410" t="s">
        <v>558</v>
      </c>
      <c r="P168" s="414">
        <v>18</v>
      </c>
      <c r="Q168" s="412" t="str">
        <f t="shared" ca="1" si="167"/>
        <v/>
      </c>
      <c r="R168" s="412" t="str">
        <f t="shared" ca="1" si="153"/>
        <v/>
      </c>
      <c r="S168" s="412" t="str">
        <f t="shared" ca="1" si="154"/>
        <v/>
      </c>
      <c r="T168" s="416" t="str">
        <f t="shared" si="155"/>
        <v/>
      </c>
      <c r="U168" s="412" t="str">
        <f t="shared" si="164"/>
        <v/>
      </c>
      <c r="V168" s="412" t="str">
        <f t="shared" si="165"/>
        <v/>
      </c>
      <c r="W168" s="412" t="str">
        <f t="shared" si="166"/>
        <v/>
      </c>
      <c r="X168" s="417" t="str">
        <f t="shared" si="158"/>
        <v/>
      </c>
      <c r="Z168" s="343" t="s">
        <v>846</v>
      </c>
      <c r="AA168" s="345">
        <f t="shared" si="160"/>
        <v>1000000</v>
      </c>
      <c r="AB168" s="345">
        <f t="shared" si="146"/>
        <v>10000</v>
      </c>
      <c r="AC168" s="345">
        <f t="shared" si="161"/>
        <v>1000</v>
      </c>
      <c r="AD168" s="345">
        <v>1</v>
      </c>
      <c r="AE168" s="345">
        <f t="shared" si="162"/>
        <v>1000000</v>
      </c>
      <c r="AF168" s="345">
        <f t="shared" si="147"/>
        <v>10000</v>
      </c>
      <c r="AG168" s="345">
        <f t="shared" si="163"/>
        <v>1000</v>
      </c>
      <c r="AH168" s="345">
        <v>1</v>
      </c>
    </row>
    <row r="169" spans="2:34" s="241" customFormat="1" ht="15" customHeight="1">
      <c r="B169" s="249" t="b">
        <f>IF(Pressure_1_R2!U22="",FALSE,TRUE)</f>
        <v>0</v>
      </c>
      <c r="C169" s="250">
        <v>19</v>
      </c>
      <c r="D169" s="251" t="str">
        <f>IF($B169=FALSE,"",표준압력!G133)</f>
        <v/>
      </c>
      <c r="E169" s="251" t="str">
        <f>IF($B169=FALSE,"",표준압력!H133)</f>
        <v/>
      </c>
      <c r="F169" s="251" t="str">
        <f>IF($B169=FALSE,"",Pressure_1_R2!U22)</f>
        <v/>
      </c>
      <c r="G169" s="252" t="str">
        <f>IF($B169=FALSE,"",Pressure_1_R2!V22)</f>
        <v/>
      </c>
      <c r="H169" s="252" t="str">
        <f>IF($B169=FALSE,"",Pressure_1_R2!W22)</f>
        <v/>
      </c>
      <c r="I169" s="258" t="b">
        <f t="shared" si="148"/>
        <v>0</v>
      </c>
      <c r="J169" s="253" t="str">
        <f t="shared" si="149"/>
        <v/>
      </c>
      <c r="K169" s="254" t="str">
        <f t="shared" si="150"/>
        <v/>
      </c>
      <c r="L169" s="254" t="str">
        <f t="shared" si="150"/>
        <v/>
      </c>
      <c r="M169" s="244"/>
      <c r="N169" s="255" t="b">
        <f t="shared" si="151"/>
        <v>0</v>
      </c>
      <c r="O169" s="410" t="s">
        <v>558</v>
      </c>
      <c r="P169" s="414">
        <v>19</v>
      </c>
      <c r="Q169" s="412" t="str">
        <f t="shared" ca="1" si="167"/>
        <v/>
      </c>
      <c r="R169" s="412" t="str">
        <f t="shared" ca="1" si="153"/>
        <v/>
      </c>
      <c r="S169" s="412" t="str">
        <f t="shared" ca="1" si="154"/>
        <v/>
      </c>
      <c r="T169" s="416" t="str">
        <f t="shared" si="155"/>
        <v/>
      </c>
      <c r="U169" s="412" t="str">
        <f t="shared" si="164"/>
        <v/>
      </c>
      <c r="V169" s="412" t="str">
        <f t="shared" si="165"/>
        <v/>
      </c>
      <c r="W169" s="412" t="str">
        <f t="shared" si="166"/>
        <v/>
      </c>
      <c r="X169" s="417" t="str">
        <f t="shared" si="158"/>
        <v/>
      </c>
      <c r="Z169" s="343" t="s">
        <v>876</v>
      </c>
      <c r="AA169" s="345">
        <f t="shared" si="160"/>
        <v>100</v>
      </c>
      <c r="AB169" s="345">
        <f t="shared" si="146"/>
        <v>1</v>
      </c>
      <c r="AC169" s="345">
        <f t="shared" si="161"/>
        <v>0.1</v>
      </c>
      <c r="AD169" s="345">
        <v>1E-4</v>
      </c>
      <c r="AE169" s="345">
        <f t="shared" si="162"/>
        <v>100</v>
      </c>
      <c r="AF169" s="345">
        <f t="shared" si="147"/>
        <v>1</v>
      </c>
      <c r="AG169" s="345">
        <f t="shared" si="163"/>
        <v>0.1</v>
      </c>
      <c r="AH169" s="345">
        <v>1E-4</v>
      </c>
    </row>
    <row r="170" spans="2:34" s="241" customFormat="1" ht="15" customHeight="1">
      <c r="B170" s="249" t="b">
        <f>IF(Pressure_1_R2!U23="",FALSE,TRUE)</f>
        <v>0</v>
      </c>
      <c r="C170" s="250">
        <v>20</v>
      </c>
      <c r="D170" s="251" t="str">
        <f>IF($B170=FALSE,"",표준압력!G134)</f>
        <v/>
      </c>
      <c r="E170" s="251" t="str">
        <f>IF($B170=FALSE,"",표준압력!H134)</f>
        <v/>
      </c>
      <c r="F170" s="251" t="str">
        <f>IF($B170=FALSE,"",Pressure_1_R2!U23)</f>
        <v/>
      </c>
      <c r="G170" s="252" t="str">
        <f>IF($B170=FALSE,"",Pressure_1_R2!V23)</f>
        <v/>
      </c>
      <c r="H170" s="252" t="str">
        <f>IF($B170=FALSE,"",Pressure_1_R2!W23)</f>
        <v/>
      </c>
      <c r="I170" s="258" t="b">
        <f t="shared" si="148"/>
        <v>0</v>
      </c>
      <c r="J170" s="253" t="str">
        <f t="shared" si="149"/>
        <v/>
      </c>
      <c r="K170" s="254" t="str">
        <f t="shared" si="150"/>
        <v/>
      </c>
      <c r="L170" s="254" t="str">
        <f t="shared" si="150"/>
        <v/>
      </c>
      <c r="M170" s="244"/>
      <c r="N170" s="255" t="b">
        <f t="shared" si="151"/>
        <v>0</v>
      </c>
      <c r="O170" s="410" t="s">
        <v>558</v>
      </c>
      <c r="P170" s="414">
        <v>20</v>
      </c>
      <c r="Q170" s="412" t="str">
        <f t="shared" ca="1" si="167"/>
        <v/>
      </c>
      <c r="R170" s="412" t="str">
        <f t="shared" ca="1" si="153"/>
        <v/>
      </c>
      <c r="S170" s="412" t="str">
        <f t="shared" ca="1" si="154"/>
        <v/>
      </c>
      <c r="T170" s="416" t="str">
        <f t="shared" si="155"/>
        <v/>
      </c>
      <c r="U170" s="412" t="str">
        <f t="shared" si="164"/>
        <v/>
      </c>
      <c r="V170" s="412" t="str">
        <f t="shared" si="165"/>
        <v/>
      </c>
      <c r="W170" s="412" t="str">
        <f t="shared" si="166"/>
        <v/>
      </c>
      <c r="X170" s="417" t="str">
        <f t="shared" si="158"/>
        <v/>
      </c>
      <c r="Z170" s="343" t="s">
        <v>877</v>
      </c>
      <c r="AA170" s="345">
        <f t="shared" si="160"/>
        <v>100000</v>
      </c>
      <c r="AB170" s="345">
        <f t="shared" si="146"/>
        <v>1000</v>
      </c>
      <c r="AC170" s="345">
        <f t="shared" si="161"/>
        <v>100</v>
      </c>
      <c r="AD170" s="345">
        <v>0.1</v>
      </c>
      <c r="AE170" s="345">
        <f t="shared" si="162"/>
        <v>100000</v>
      </c>
      <c r="AF170" s="345">
        <f t="shared" si="147"/>
        <v>1000</v>
      </c>
      <c r="AG170" s="345">
        <f t="shared" si="163"/>
        <v>100</v>
      </c>
      <c r="AH170" s="345">
        <v>0.1</v>
      </c>
    </row>
    <row r="171" spans="2:34" s="241" customFormat="1" ht="15" customHeight="1">
      <c r="B171" s="249" t="b">
        <f>IF(Pressure_1_R2!U24="",FALSE,TRUE)</f>
        <v>0</v>
      </c>
      <c r="C171" s="250">
        <v>21</v>
      </c>
      <c r="D171" s="251" t="str">
        <f>IF($B171=FALSE,"",표준압력!G135)</f>
        <v/>
      </c>
      <c r="E171" s="251" t="str">
        <f>IF($B171=FALSE,"",표준압력!H135)</f>
        <v/>
      </c>
      <c r="F171" s="251" t="str">
        <f>IF($B171=FALSE,"",Pressure_1_R2!U24)</f>
        <v/>
      </c>
      <c r="G171" s="252" t="str">
        <f>IF($B171=FALSE,"",Pressure_1_R2!V24)</f>
        <v/>
      </c>
      <c r="H171" s="252" t="str">
        <f>IF($B171=FALSE,"",Pressure_1_R2!W24)</f>
        <v/>
      </c>
      <c r="I171" s="258" t="b">
        <f t="shared" si="148"/>
        <v>0</v>
      </c>
      <c r="J171" s="253" t="str">
        <f t="shared" si="149"/>
        <v/>
      </c>
      <c r="K171" s="254" t="str">
        <f t="shared" si="150"/>
        <v/>
      </c>
      <c r="L171" s="254" t="str">
        <f t="shared" si="150"/>
        <v/>
      </c>
      <c r="M171" s="244"/>
      <c r="N171" s="255" t="b">
        <f t="shared" si="151"/>
        <v>0</v>
      </c>
      <c r="O171" s="410" t="s">
        <v>558</v>
      </c>
      <c r="P171" s="414">
        <v>21</v>
      </c>
      <c r="Q171" s="412" t="str">
        <f t="shared" ca="1" si="167"/>
        <v/>
      </c>
      <c r="R171" s="412" t="str">
        <f t="shared" ca="1" si="153"/>
        <v/>
      </c>
      <c r="S171" s="412" t="str">
        <f t="shared" ca="1" si="154"/>
        <v/>
      </c>
      <c r="T171" s="416" t="str">
        <f t="shared" si="155"/>
        <v/>
      </c>
      <c r="U171" s="412" t="str">
        <f t="shared" si="164"/>
        <v/>
      </c>
      <c r="V171" s="412" t="str">
        <f t="shared" si="165"/>
        <v/>
      </c>
      <c r="W171" s="412" t="str">
        <f t="shared" si="166"/>
        <v/>
      </c>
      <c r="X171" s="417" t="str">
        <f t="shared" si="158"/>
        <v/>
      </c>
      <c r="Z171" s="343" t="s">
        <v>878</v>
      </c>
      <c r="AA171" s="345">
        <f t="shared" si="160"/>
        <v>6894.7569999999996</v>
      </c>
      <c r="AB171" s="345">
        <f t="shared" si="146"/>
        <v>68.947569999999999</v>
      </c>
      <c r="AC171" s="345">
        <f t="shared" si="161"/>
        <v>6.8947569999999994</v>
      </c>
      <c r="AD171" s="345">
        <v>6.8947569999999996E-3</v>
      </c>
      <c r="AE171" s="345">
        <f t="shared" si="162"/>
        <v>6894.7569999999996</v>
      </c>
      <c r="AF171" s="345">
        <f t="shared" si="147"/>
        <v>68.947569999999999</v>
      </c>
      <c r="AG171" s="345">
        <f t="shared" si="163"/>
        <v>6.8947569999999994</v>
      </c>
      <c r="AH171" s="345">
        <v>6.8947569999999996E-3</v>
      </c>
    </row>
    <row r="172" spans="2:34" s="241" customFormat="1" ht="15" customHeight="1">
      <c r="B172" s="249" t="b">
        <f>IF(Pressure_1_R2!U25="",FALSE,TRUE)</f>
        <v>0</v>
      </c>
      <c r="C172" s="250">
        <v>22</v>
      </c>
      <c r="D172" s="251" t="str">
        <f>IF($B172=FALSE,"",표준압력!G136)</f>
        <v/>
      </c>
      <c r="E172" s="251" t="str">
        <f>IF($B172=FALSE,"",표준압력!H136)</f>
        <v/>
      </c>
      <c r="F172" s="251" t="str">
        <f>IF($B172=FALSE,"",Pressure_1_R2!U25)</f>
        <v/>
      </c>
      <c r="G172" s="252" t="str">
        <f>IF($B172=FALSE,"",Pressure_1_R2!V25)</f>
        <v/>
      </c>
      <c r="H172" s="252" t="str">
        <f>IF($B172=FALSE,"",Pressure_1_R2!W25)</f>
        <v/>
      </c>
      <c r="I172" s="258" t="b">
        <f t="shared" si="148"/>
        <v>0</v>
      </c>
      <c r="J172" s="253" t="str">
        <f t="shared" si="149"/>
        <v/>
      </c>
      <c r="K172" s="254" t="str">
        <f t="shared" si="150"/>
        <v/>
      </c>
      <c r="L172" s="254" t="str">
        <f t="shared" si="150"/>
        <v/>
      </c>
      <c r="M172" s="244"/>
      <c r="N172" s="255" t="b">
        <f t="shared" si="151"/>
        <v>0</v>
      </c>
      <c r="O172" s="410" t="s">
        <v>558</v>
      </c>
      <c r="P172" s="414">
        <v>22</v>
      </c>
      <c r="Q172" s="412" t="str">
        <f t="shared" ca="1" si="167"/>
        <v/>
      </c>
      <c r="R172" s="412" t="str">
        <f t="shared" ca="1" si="153"/>
        <v/>
      </c>
      <c r="S172" s="412" t="str">
        <f t="shared" ca="1" si="154"/>
        <v/>
      </c>
      <c r="T172" s="416" t="str">
        <f t="shared" si="155"/>
        <v/>
      </c>
      <c r="U172" s="412" t="str">
        <f t="shared" si="164"/>
        <v/>
      </c>
      <c r="V172" s="412" t="str">
        <f t="shared" si="165"/>
        <v/>
      </c>
      <c r="W172" s="412" t="str">
        <f t="shared" si="166"/>
        <v/>
      </c>
      <c r="X172" s="417" t="str">
        <f t="shared" si="158"/>
        <v/>
      </c>
      <c r="Z172" s="343" t="s">
        <v>917</v>
      </c>
      <c r="AA172" s="345">
        <f t="shared" si="160"/>
        <v>98066.5</v>
      </c>
      <c r="AB172" s="345">
        <f t="shared" si="146"/>
        <v>980.66500000000008</v>
      </c>
      <c r="AC172" s="345">
        <f t="shared" si="161"/>
        <v>98.066500000000005</v>
      </c>
      <c r="AD172" s="345">
        <v>9.8066500000000001E-2</v>
      </c>
      <c r="AE172" s="345">
        <f t="shared" si="162"/>
        <v>98066.5</v>
      </c>
      <c r="AF172" s="345">
        <f t="shared" si="147"/>
        <v>980.66500000000008</v>
      </c>
      <c r="AG172" s="345">
        <f t="shared" si="163"/>
        <v>98.066500000000005</v>
      </c>
      <c r="AH172" s="345">
        <v>9.8066500000000001E-2</v>
      </c>
    </row>
    <row r="173" spans="2:34" s="241" customFormat="1" ht="15" customHeight="1">
      <c r="B173" s="249" t="b">
        <f>IF(Pressure_1_R2!U26="",FALSE,TRUE)</f>
        <v>0</v>
      </c>
      <c r="C173" s="250">
        <v>23</v>
      </c>
      <c r="D173" s="251" t="str">
        <f>IF($B173=FALSE,"",표준압력!G137)</f>
        <v/>
      </c>
      <c r="E173" s="251" t="str">
        <f>IF($B173=FALSE,"",표준압력!H137)</f>
        <v/>
      </c>
      <c r="F173" s="251" t="str">
        <f>IF($B173=FALSE,"",Pressure_1_R2!U26)</f>
        <v/>
      </c>
      <c r="G173" s="252" t="str">
        <f>IF($B173=FALSE,"",Pressure_1_R2!V26)</f>
        <v/>
      </c>
      <c r="H173" s="252" t="str">
        <f>IF($B173=FALSE,"",Pressure_1_R2!W26)</f>
        <v/>
      </c>
      <c r="I173" s="258" t="b">
        <f t="shared" si="148"/>
        <v>0</v>
      </c>
      <c r="J173" s="253" t="str">
        <f t="shared" si="149"/>
        <v/>
      </c>
      <c r="K173" s="254" t="str">
        <f t="shared" si="150"/>
        <v/>
      </c>
      <c r="L173" s="254" t="str">
        <f t="shared" si="150"/>
        <v/>
      </c>
      <c r="M173" s="244"/>
      <c r="N173" s="255" t="b">
        <f t="shared" si="151"/>
        <v>0</v>
      </c>
      <c r="O173" s="410" t="s">
        <v>558</v>
      </c>
      <c r="P173" s="414">
        <v>23</v>
      </c>
      <c r="Q173" s="412" t="str">
        <f t="shared" ca="1" si="167"/>
        <v/>
      </c>
      <c r="R173" s="412" t="str">
        <f t="shared" ca="1" si="153"/>
        <v/>
      </c>
      <c r="S173" s="412" t="str">
        <f t="shared" ca="1" si="154"/>
        <v/>
      </c>
      <c r="T173" s="416" t="str">
        <f t="shared" si="155"/>
        <v/>
      </c>
      <c r="U173" s="412" t="str">
        <f t="shared" si="164"/>
        <v/>
      </c>
      <c r="V173" s="412" t="str">
        <f t="shared" si="165"/>
        <v/>
      </c>
      <c r="W173" s="412" t="str">
        <f t="shared" si="166"/>
        <v/>
      </c>
      <c r="X173" s="417" t="str">
        <f t="shared" si="158"/>
        <v/>
      </c>
      <c r="Z173" s="343" t="s">
        <v>879</v>
      </c>
      <c r="AA173" s="345">
        <f>AC173*1000</f>
        <v>101325</v>
      </c>
      <c r="AB173" s="345">
        <f>AC173*10</f>
        <v>1013.25</v>
      </c>
      <c r="AC173" s="345">
        <f>AD173*1000</f>
        <v>101.325</v>
      </c>
      <c r="AD173" s="345">
        <v>0.101325</v>
      </c>
      <c r="AE173" s="345">
        <f>AG173*1000</f>
        <v>101325</v>
      </c>
      <c r="AF173" s="345">
        <f>AG173*10</f>
        <v>1013.25</v>
      </c>
      <c r="AG173" s="345">
        <f>AH173*1000</f>
        <v>101.325</v>
      </c>
      <c r="AH173" s="345">
        <v>0.101325</v>
      </c>
    </row>
    <row r="174" spans="2:34" s="241" customFormat="1" ht="15" customHeight="1">
      <c r="B174" s="249" t="b">
        <f>IF(Pressure_1_R2!U27="",FALSE,TRUE)</f>
        <v>0</v>
      </c>
      <c r="C174" s="250">
        <v>24</v>
      </c>
      <c r="D174" s="251" t="str">
        <f>IF($B174=FALSE,"",표준압력!G138)</f>
        <v/>
      </c>
      <c r="E174" s="251" t="str">
        <f>IF($B174=FALSE,"",표준압력!H138)</f>
        <v/>
      </c>
      <c r="F174" s="251" t="str">
        <f>IF($B174=FALSE,"",Pressure_1_R2!U27)</f>
        <v/>
      </c>
      <c r="G174" s="252" t="str">
        <f>IF($B174=FALSE,"",Pressure_1_R2!V27)</f>
        <v/>
      </c>
      <c r="H174" s="252" t="str">
        <f>IF($B174=FALSE,"",Pressure_1_R2!W27)</f>
        <v/>
      </c>
      <c r="I174" s="258" t="b">
        <f t="shared" si="148"/>
        <v>0</v>
      </c>
      <c r="J174" s="253" t="str">
        <f t="shared" si="149"/>
        <v/>
      </c>
      <c r="K174" s="254" t="str">
        <f t="shared" si="150"/>
        <v/>
      </c>
      <c r="L174" s="254" t="str">
        <f t="shared" si="150"/>
        <v/>
      </c>
      <c r="M174" s="244"/>
      <c r="N174" s="255" t="b">
        <f t="shared" si="151"/>
        <v>0</v>
      </c>
      <c r="O174" s="410" t="s">
        <v>558</v>
      </c>
      <c r="P174" s="414">
        <v>24</v>
      </c>
      <c r="Q174" s="412" t="str">
        <f t="shared" ca="1" si="167"/>
        <v/>
      </c>
      <c r="R174" s="412" t="str">
        <f t="shared" ca="1" si="153"/>
        <v/>
      </c>
      <c r="S174" s="412" t="str">
        <f t="shared" ca="1" si="154"/>
        <v/>
      </c>
      <c r="T174" s="416" t="str">
        <f t="shared" si="155"/>
        <v/>
      </c>
      <c r="U174" s="412" t="str">
        <f t="shared" si="164"/>
        <v/>
      </c>
      <c r="V174" s="412" t="str">
        <f t="shared" si="165"/>
        <v/>
      </c>
      <c r="W174" s="412" t="str">
        <f t="shared" si="166"/>
        <v/>
      </c>
      <c r="X174" s="417" t="str">
        <f t="shared" si="158"/>
        <v/>
      </c>
    </row>
    <row r="175" spans="2:34" s="241" customFormat="1" ht="15" customHeight="1">
      <c r="B175" s="249" t="b">
        <f>IF(Pressure_1_R2!U28="",FALSE,TRUE)</f>
        <v>0</v>
      </c>
      <c r="C175" s="250">
        <v>25</v>
      </c>
      <c r="D175" s="251" t="str">
        <f>IF($B175=FALSE,"",표준압력!G139)</f>
        <v/>
      </c>
      <c r="E175" s="251" t="str">
        <f>IF($B175=FALSE,"",표준압력!H139)</f>
        <v/>
      </c>
      <c r="F175" s="251" t="str">
        <f>IF($B175=FALSE,"",Pressure_1_R2!U28)</f>
        <v/>
      </c>
      <c r="G175" s="252" t="str">
        <f>IF($B175=FALSE,"",Pressure_1_R2!V28)</f>
        <v/>
      </c>
      <c r="H175" s="252" t="str">
        <f>IF($B175=FALSE,"",Pressure_1_R2!W28)</f>
        <v/>
      </c>
      <c r="I175" s="258" t="b">
        <f t="shared" si="148"/>
        <v>0</v>
      </c>
      <c r="J175" s="253" t="str">
        <f t="shared" si="149"/>
        <v/>
      </c>
      <c r="K175" s="254" t="str">
        <f t="shared" si="150"/>
        <v/>
      </c>
      <c r="L175" s="254" t="str">
        <f t="shared" si="150"/>
        <v/>
      </c>
      <c r="M175" s="244"/>
      <c r="N175" s="255" t="b">
        <f t="shared" si="151"/>
        <v>0</v>
      </c>
      <c r="O175" s="410" t="s">
        <v>558</v>
      </c>
      <c r="P175" s="414">
        <v>25</v>
      </c>
      <c r="Q175" s="412" t="str">
        <f t="shared" ca="1" si="167"/>
        <v/>
      </c>
      <c r="R175" s="412" t="str">
        <f t="shared" ca="1" si="153"/>
        <v/>
      </c>
      <c r="S175" s="412" t="str">
        <f t="shared" ca="1" si="154"/>
        <v/>
      </c>
      <c r="T175" s="416" t="str">
        <f t="shared" si="155"/>
        <v/>
      </c>
      <c r="U175" s="412" t="str">
        <f t="shared" si="164"/>
        <v/>
      </c>
      <c r="V175" s="412" t="str">
        <f t="shared" si="165"/>
        <v/>
      </c>
      <c r="W175" s="412" t="str">
        <f t="shared" si="166"/>
        <v/>
      </c>
      <c r="X175" s="417" t="str">
        <f t="shared" si="158"/>
        <v/>
      </c>
    </row>
    <row r="176" spans="2:34" s="241" customFormat="1" ht="15" customHeight="1">
      <c r="B176" s="249" t="b">
        <f>IF(Pressure_1_R2!U29="",FALSE,TRUE)</f>
        <v>0</v>
      </c>
      <c r="C176" s="250">
        <v>26</v>
      </c>
      <c r="D176" s="251" t="str">
        <f>IF($B176=FALSE,"",표준압력!G140)</f>
        <v/>
      </c>
      <c r="E176" s="251" t="str">
        <f>IF($B176=FALSE,"",표준압력!H140)</f>
        <v/>
      </c>
      <c r="F176" s="251" t="str">
        <f>IF($B176=FALSE,"",Pressure_1_R2!U29)</f>
        <v/>
      </c>
      <c r="G176" s="252" t="str">
        <f>IF($B176=FALSE,"",Pressure_1_R2!V29)</f>
        <v/>
      </c>
      <c r="H176" s="252" t="str">
        <f>IF($B176=FALSE,"",Pressure_1_R2!W29)</f>
        <v/>
      </c>
      <c r="I176" s="258" t="b">
        <f t="shared" si="148"/>
        <v>0</v>
      </c>
      <c r="J176" s="253" t="str">
        <f t="shared" si="149"/>
        <v/>
      </c>
      <c r="K176" s="254" t="str">
        <f t="shared" si="150"/>
        <v/>
      </c>
      <c r="L176" s="254" t="str">
        <f t="shared" si="150"/>
        <v/>
      </c>
      <c r="M176" s="244"/>
      <c r="N176" s="255" t="b">
        <f t="shared" si="151"/>
        <v>0</v>
      </c>
      <c r="O176" s="410" t="s">
        <v>558</v>
      </c>
      <c r="P176" s="414">
        <v>26</v>
      </c>
      <c r="Q176" s="412" t="str">
        <f t="shared" ca="1" si="167"/>
        <v/>
      </c>
      <c r="R176" s="412" t="str">
        <f t="shared" ca="1" si="153"/>
        <v/>
      </c>
      <c r="S176" s="412" t="str">
        <f t="shared" ca="1" si="154"/>
        <v/>
      </c>
      <c r="T176" s="416" t="str">
        <f t="shared" si="155"/>
        <v/>
      </c>
      <c r="U176" s="412" t="str">
        <f t="shared" si="164"/>
        <v/>
      </c>
      <c r="V176" s="412" t="str">
        <f t="shared" si="165"/>
        <v/>
      </c>
      <c r="W176" s="412" t="str">
        <f t="shared" si="166"/>
        <v/>
      </c>
      <c r="X176" s="417" t="str">
        <f t="shared" si="158"/>
        <v/>
      </c>
    </row>
    <row r="177" spans="2:24" s="241" customFormat="1" ht="15" customHeight="1">
      <c r="B177" s="249" t="b">
        <f>IF(Pressure_1_R2!U30="",FALSE,TRUE)</f>
        <v>0</v>
      </c>
      <c r="C177" s="250">
        <v>27</v>
      </c>
      <c r="D177" s="251" t="str">
        <f>IF($B177=FALSE,"",표준압력!G141)</f>
        <v/>
      </c>
      <c r="E177" s="251" t="str">
        <f>IF($B177=FALSE,"",표준압력!H141)</f>
        <v/>
      </c>
      <c r="F177" s="251" t="str">
        <f>IF($B177=FALSE,"",Pressure_1_R2!U30)</f>
        <v/>
      </c>
      <c r="G177" s="252" t="str">
        <f>IF($B177=FALSE,"",Pressure_1_R2!V30)</f>
        <v/>
      </c>
      <c r="H177" s="252" t="str">
        <f>IF($B177=FALSE,"",Pressure_1_R2!W30)</f>
        <v/>
      </c>
      <c r="I177" s="258" t="b">
        <f t="shared" si="148"/>
        <v>0</v>
      </c>
      <c r="J177" s="253" t="str">
        <f t="shared" si="149"/>
        <v/>
      </c>
      <c r="K177" s="254" t="str">
        <f t="shared" si="150"/>
        <v/>
      </c>
      <c r="L177" s="254" t="str">
        <f t="shared" si="150"/>
        <v/>
      </c>
      <c r="M177" s="244"/>
      <c r="N177" s="255" t="b">
        <f t="shared" si="151"/>
        <v>0</v>
      </c>
      <c r="O177" s="410" t="s">
        <v>558</v>
      </c>
      <c r="P177" s="414">
        <v>27</v>
      </c>
      <c r="Q177" s="412" t="str">
        <f t="shared" ca="1" si="167"/>
        <v/>
      </c>
      <c r="R177" s="412" t="str">
        <f t="shared" ca="1" si="153"/>
        <v/>
      </c>
      <c r="S177" s="412" t="str">
        <f t="shared" ca="1" si="154"/>
        <v/>
      </c>
      <c r="T177" s="416" t="str">
        <f t="shared" si="155"/>
        <v/>
      </c>
      <c r="U177" s="412" t="str">
        <f t="shared" si="164"/>
        <v/>
      </c>
      <c r="V177" s="412" t="str">
        <f t="shared" si="165"/>
        <v/>
      </c>
      <c r="W177" s="412" t="str">
        <f t="shared" si="166"/>
        <v/>
      </c>
      <c r="X177" s="417" t="str">
        <f t="shared" si="158"/>
        <v/>
      </c>
    </row>
    <row r="178" spans="2:24" s="241" customFormat="1" ht="15" customHeight="1">
      <c r="B178" s="249" t="b">
        <f>IF(Pressure_1_R2!U31="",FALSE,TRUE)</f>
        <v>0</v>
      </c>
      <c r="C178" s="250">
        <v>28</v>
      </c>
      <c r="D178" s="251" t="str">
        <f>IF($B178=FALSE,"",표준압력!G142)</f>
        <v/>
      </c>
      <c r="E178" s="251" t="str">
        <f>IF($B178=FALSE,"",표준압력!H142)</f>
        <v/>
      </c>
      <c r="F178" s="251" t="str">
        <f>IF($B178=FALSE,"",Pressure_1_R2!U31)</f>
        <v/>
      </c>
      <c r="G178" s="252" t="str">
        <f>IF($B178=FALSE,"",Pressure_1_R2!V31)</f>
        <v/>
      </c>
      <c r="H178" s="252" t="str">
        <f>IF($B178=FALSE,"",Pressure_1_R2!W31)</f>
        <v/>
      </c>
      <c r="I178" s="258" t="b">
        <f t="shared" si="148"/>
        <v>0</v>
      </c>
      <c r="J178" s="253" t="str">
        <f t="shared" si="149"/>
        <v/>
      </c>
      <c r="K178" s="254" t="str">
        <f t="shared" si="150"/>
        <v/>
      </c>
      <c r="L178" s="254" t="str">
        <f t="shared" si="150"/>
        <v/>
      </c>
      <c r="M178" s="244"/>
      <c r="N178" s="255" t="b">
        <f t="shared" si="151"/>
        <v>0</v>
      </c>
      <c r="O178" s="410" t="s">
        <v>558</v>
      </c>
      <c r="P178" s="414">
        <v>28</v>
      </c>
      <c r="Q178" s="412" t="str">
        <f t="shared" ca="1" si="167"/>
        <v/>
      </c>
      <c r="R178" s="412" t="str">
        <f t="shared" ca="1" si="153"/>
        <v/>
      </c>
      <c r="S178" s="412" t="str">
        <f t="shared" ca="1" si="154"/>
        <v/>
      </c>
      <c r="T178" s="416" t="str">
        <f t="shared" si="155"/>
        <v/>
      </c>
      <c r="U178" s="412" t="str">
        <f t="shared" si="164"/>
        <v/>
      </c>
      <c r="V178" s="412" t="str">
        <f t="shared" si="165"/>
        <v/>
      </c>
      <c r="W178" s="412" t="str">
        <f t="shared" si="166"/>
        <v/>
      </c>
      <c r="X178" s="417" t="str">
        <f t="shared" si="158"/>
        <v/>
      </c>
    </row>
    <row r="179" spans="2:24" s="241" customFormat="1" ht="15" customHeight="1">
      <c r="B179" s="249" t="b">
        <f>IF(Pressure_1_R2!U32="",FALSE,TRUE)</f>
        <v>0</v>
      </c>
      <c r="C179" s="250">
        <v>29</v>
      </c>
      <c r="D179" s="251" t="str">
        <f>IF($B179=FALSE,"",표준압력!G143)</f>
        <v/>
      </c>
      <c r="E179" s="251" t="str">
        <f>IF($B179=FALSE,"",표준압력!H143)</f>
        <v/>
      </c>
      <c r="F179" s="251" t="str">
        <f>IF($B179=FALSE,"",Pressure_1_R2!U32)</f>
        <v/>
      </c>
      <c r="G179" s="252" t="str">
        <f>IF($B179=FALSE,"",Pressure_1_R2!V32)</f>
        <v/>
      </c>
      <c r="H179" s="252" t="str">
        <f>IF($B179=FALSE,"",Pressure_1_R2!W32)</f>
        <v/>
      </c>
      <c r="I179" s="258" t="b">
        <f t="shared" si="148"/>
        <v>0</v>
      </c>
      <c r="J179" s="253" t="str">
        <f t="shared" si="149"/>
        <v/>
      </c>
      <c r="K179" s="254" t="str">
        <f t="shared" si="150"/>
        <v/>
      </c>
      <c r="L179" s="254" t="str">
        <f t="shared" si="150"/>
        <v/>
      </c>
      <c r="M179" s="244"/>
      <c r="N179" s="255" t="b">
        <f t="shared" si="151"/>
        <v>0</v>
      </c>
      <c r="O179" s="410" t="s">
        <v>558</v>
      </c>
      <c r="P179" s="414">
        <v>29</v>
      </c>
      <c r="Q179" s="412" t="str">
        <f t="shared" ca="1" si="167"/>
        <v/>
      </c>
      <c r="R179" s="412" t="str">
        <f t="shared" ca="1" si="153"/>
        <v/>
      </c>
      <c r="S179" s="412" t="str">
        <f t="shared" ca="1" si="154"/>
        <v/>
      </c>
      <c r="T179" s="416" t="str">
        <f t="shared" si="155"/>
        <v/>
      </c>
      <c r="U179" s="412" t="str">
        <f t="shared" si="164"/>
        <v/>
      </c>
      <c r="V179" s="412" t="str">
        <f t="shared" si="165"/>
        <v/>
      </c>
      <c r="W179" s="412" t="str">
        <f t="shared" si="166"/>
        <v/>
      </c>
      <c r="X179" s="417" t="str">
        <f t="shared" si="158"/>
        <v/>
      </c>
    </row>
    <row r="180" spans="2:24" s="241" customFormat="1" ht="15" customHeight="1">
      <c r="B180" s="249" t="b">
        <f>IF(Pressure_1_R2!U33="",FALSE,TRUE)</f>
        <v>0</v>
      </c>
      <c r="C180" s="250">
        <v>30</v>
      </c>
      <c r="D180" s="251" t="str">
        <f>IF($B180=FALSE,"",표준압력!G144)</f>
        <v/>
      </c>
      <c r="E180" s="251" t="str">
        <f>IF($B180=FALSE,"",표준압력!H144)</f>
        <v/>
      </c>
      <c r="F180" s="251" t="str">
        <f>IF($B180=FALSE,"",Pressure_1_R2!U33)</f>
        <v/>
      </c>
      <c r="G180" s="252" t="str">
        <f>IF($B180=FALSE,"",Pressure_1_R2!V33)</f>
        <v/>
      </c>
      <c r="H180" s="252" t="str">
        <f>IF($B180=FALSE,"",Pressure_1_R2!W33)</f>
        <v/>
      </c>
      <c r="I180" s="258" t="b">
        <f t="shared" ref="I180:I210" si="168">TYPE(G180)=1</f>
        <v>0</v>
      </c>
      <c r="J180" s="253" t="str">
        <f t="shared" ref="J180:J210" si="169">IF($B180=FALSE,"",F180*$C$145)</f>
        <v/>
      </c>
      <c r="K180" s="254" t="str">
        <f t="shared" ref="K180:K210" si="170">IF($B180=FALSE,"",IF(G180="ⅹ",J180,G180*$C$145))</f>
        <v/>
      </c>
      <c r="L180" s="254" t="str">
        <f t="shared" ref="L180:L210" si="171">IF($B180=FALSE,"",IF(H180="ⅹ",K180,H180*$C$145))</f>
        <v/>
      </c>
      <c r="M180" s="244"/>
      <c r="N180" s="255" t="b">
        <f t="shared" si="151"/>
        <v>0</v>
      </c>
      <c r="O180" s="410" t="s">
        <v>558</v>
      </c>
      <c r="P180" s="414">
        <v>30</v>
      </c>
      <c r="Q180" s="412" t="str">
        <f t="shared" ref="Q180:Q210" ca="1" si="172">IF($N180=FALSE,"",IF($O180="가압",J180,OFFSET(J$150,$B$145*2-($P180-1),0)))</f>
        <v/>
      </c>
      <c r="R180" s="412" t="str">
        <f t="shared" ref="R180:R210" ca="1" si="173">IF($N180=FALSE,"",IF($O180="가압",K180,OFFSET(K$150,$B$145*2-($P180-1),0)))</f>
        <v/>
      </c>
      <c r="S180" s="412" t="str">
        <f t="shared" ref="S180:S210" ca="1" si="174">IF($N180=FALSE,"",IF($O180="가압",L180,OFFSET(L$150,$B$145*2-($P180-1),0)))</f>
        <v/>
      </c>
      <c r="T180" s="416" t="str">
        <f t="shared" ref="T180:T210" si="175">IF($N180=FALSE,"",AVERAGE(Q180:S180))</f>
        <v/>
      </c>
      <c r="U180" s="412" t="str">
        <f t="shared" si="164"/>
        <v/>
      </c>
      <c r="V180" s="412" t="str">
        <f t="shared" si="165"/>
        <v/>
      </c>
      <c r="W180" s="412" t="str">
        <f t="shared" si="166"/>
        <v/>
      </c>
      <c r="X180" s="417" t="str">
        <f t="shared" ref="X180:X210" si="176">IF($N180=FALSE,"",MAX(U180:W180)-MIN(U180:W180))</f>
        <v/>
      </c>
    </row>
    <row r="181" spans="2:24" s="241" customFormat="1" ht="15" customHeight="1">
      <c r="B181" s="249" t="b">
        <f>IF(Pressure_1_R2!U34="",FALSE,TRUE)</f>
        <v>0</v>
      </c>
      <c r="C181" s="250">
        <v>31</v>
      </c>
      <c r="D181" s="251" t="str">
        <f>IF($B181=FALSE,"",표준압력!G145)</f>
        <v/>
      </c>
      <c r="E181" s="251" t="str">
        <f>IF($B181=FALSE,"",표준압력!H145)</f>
        <v/>
      </c>
      <c r="F181" s="251" t="str">
        <f>IF($B181=FALSE,"",Pressure_1_R2!U34)</f>
        <v/>
      </c>
      <c r="G181" s="252" t="str">
        <f>IF($B181=FALSE,"",Pressure_1_R2!V34)</f>
        <v/>
      </c>
      <c r="H181" s="252" t="str">
        <f>IF($B181=FALSE,"",Pressure_1_R2!W34)</f>
        <v/>
      </c>
      <c r="I181" s="258" t="b">
        <f t="shared" si="168"/>
        <v>0</v>
      </c>
      <c r="J181" s="253" t="str">
        <f t="shared" si="169"/>
        <v/>
      </c>
      <c r="K181" s="254" t="str">
        <f t="shared" si="170"/>
        <v/>
      </c>
      <c r="L181" s="254" t="str">
        <f t="shared" si="171"/>
        <v/>
      </c>
      <c r="M181" s="244"/>
      <c r="N181" s="255" t="b">
        <f t="shared" si="151"/>
        <v>0</v>
      </c>
      <c r="O181" s="411" t="s">
        <v>517</v>
      </c>
      <c r="P181" s="415">
        <v>1</v>
      </c>
      <c r="Q181" s="412" t="str">
        <f t="shared" ca="1" si="172"/>
        <v/>
      </c>
      <c r="R181" s="412" t="str">
        <f t="shared" ca="1" si="173"/>
        <v/>
      </c>
      <c r="S181" s="412" t="str">
        <f t="shared" ca="1" si="174"/>
        <v/>
      </c>
      <c r="T181" s="416" t="str">
        <f t="shared" si="175"/>
        <v/>
      </c>
      <c r="U181" s="413" t="str">
        <f>IF($N181=FALSE,"",Q181-Q$181)</f>
        <v/>
      </c>
      <c r="V181" s="413" t="str">
        <f t="shared" ref="V181:V210" si="177">IF($N181=FALSE,"",R181-R$181)</f>
        <v/>
      </c>
      <c r="W181" s="413" t="str">
        <f t="shared" ref="W181:W210" si="178">IF($N181=FALSE,"",S181-S$181)</f>
        <v/>
      </c>
      <c r="X181" s="417" t="str">
        <f t="shared" si="176"/>
        <v/>
      </c>
    </row>
    <row r="182" spans="2:24" s="241" customFormat="1" ht="15" customHeight="1">
      <c r="B182" s="249" t="b">
        <f>IF(Pressure_1_R2!U35="",FALSE,TRUE)</f>
        <v>0</v>
      </c>
      <c r="C182" s="250">
        <v>32</v>
      </c>
      <c r="D182" s="251" t="str">
        <f>IF($B182=FALSE,"",표준압력!G146)</f>
        <v/>
      </c>
      <c r="E182" s="251" t="str">
        <f>IF($B182=FALSE,"",표준압력!H146)</f>
        <v/>
      </c>
      <c r="F182" s="251" t="str">
        <f>IF($B182=FALSE,"",Pressure_1_R2!U35)</f>
        <v/>
      </c>
      <c r="G182" s="252" t="str">
        <f>IF($B182=FALSE,"",Pressure_1_R2!V35)</f>
        <v/>
      </c>
      <c r="H182" s="252" t="str">
        <f>IF($B182=FALSE,"",Pressure_1_R2!W35)</f>
        <v/>
      </c>
      <c r="I182" s="258" t="b">
        <f t="shared" si="168"/>
        <v>0</v>
      </c>
      <c r="J182" s="253" t="str">
        <f t="shared" si="169"/>
        <v/>
      </c>
      <c r="K182" s="254" t="str">
        <f t="shared" si="170"/>
        <v/>
      </c>
      <c r="L182" s="254" t="str">
        <f t="shared" si="171"/>
        <v/>
      </c>
      <c r="M182" s="244"/>
      <c r="N182" s="255" t="b">
        <f t="shared" si="151"/>
        <v>0</v>
      </c>
      <c r="O182" s="411" t="s">
        <v>517</v>
      </c>
      <c r="P182" s="415">
        <v>2</v>
      </c>
      <c r="Q182" s="412" t="str">
        <f t="shared" ca="1" si="172"/>
        <v/>
      </c>
      <c r="R182" s="412" t="str">
        <f t="shared" ca="1" si="173"/>
        <v/>
      </c>
      <c r="S182" s="412" t="str">
        <f t="shared" ca="1" si="174"/>
        <v/>
      </c>
      <c r="T182" s="416" t="str">
        <f t="shared" si="175"/>
        <v/>
      </c>
      <c r="U182" s="413" t="str">
        <f t="shared" ref="U182:U210" si="179">IF($N182=FALSE,"",Q182-Q$181)</f>
        <v/>
      </c>
      <c r="V182" s="413" t="str">
        <f t="shared" si="177"/>
        <v/>
      </c>
      <c r="W182" s="413" t="str">
        <f t="shared" si="178"/>
        <v/>
      </c>
      <c r="X182" s="417" t="str">
        <f t="shared" si="176"/>
        <v/>
      </c>
    </row>
    <row r="183" spans="2:24" s="241" customFormat="1" ht="15" customHeight="1">
      <c r="B183" s="249" t="b">
        <f>IF(Pressure_1_R2!U36="",FALSE,TRUE)</f>
        <v>0</v>
      </c>
      <c r="C183" s="250">
        <v>33</v>
      </c>
      <c r="D183" s="251" t="str">
        <f>IF($B183=FALSE,"",표준압력!G147)</f>
        <v/>
      </c>
      <c r="E183" s="251" t="str">
        <f>IF($B183=FALSE,"",표준압력!H147)</f>
        <v/>
      </c>
      <c r="F183" s="251" t="str">
        <f>IF($B183=FALSE,"",Pressure_1_R2!U36)</f>
        <v/>
      </c>
      <c r="G183" s="252" t="str">
        <f>IF($B183=FALSE,"",Pressure_1_R2!V36)</f>
        <v/>
      </c>
      <c r="H183" s="252" t="str">
        <f>IF($B183=FALSE,"",Pressure_1_R2!W36)</f>
        <v/>
      </c>
      <c r="I183" s="258" t="b">
        <f t="shared" si="168"/>
        <v>0</v>
      </c>
      <c r="J183" s="253" t="str">
        <f t="shared" si="169"/>
        <v/>
      </c>
      <c r="K183" s="254" t="str">
        <f t="shared" si="170"/>
        <v/>
      </c>
      <c r="L183" s="254" t="str">
        <f t="shared" si="171"/>
        <v/>
      </c>
      <c r="M183" s="244"/>
      <c r="N183" s="255" t="b">
        <f t="shared" si="151"/>
        <v>0</v>
      </c>
      <c r="O183" s="411" t="s">
        <v>517</v>
      </c>
      <c r="P183" s="415">
        <v>3</v>
      </c>
      <c r="Q183" s="412" t="str">
        <f t="shared" ca="1" si="172"/>
        <v/>
      </c>
      <c r="R183" s="412" t="str">
        <f t="shared" ca="1" si="173"/>
        <v/>
      </c>
      <c r="S183" s="412" t="str">
        <f t="shared" ca="1" si="174"/>
        <v/>
      </c>
      <c r="T183" s="416" t="str">
        <f t="shared" si="175"/>
        <v/>
      </c>
      <c r="U183" s="413" t="str">
        <f t="shared" si="179"/>
        <v/>
      </c>
      <c r="V183" s="413" t="str">
        <f t="shared" si="177"/>
        <v/>
      </c>
      <c r="W183" s="413" t="str">
        <f t="shared" si="178"/>
        <v/>
      </c>
      <c r="X183" s="417" t="str">
        <f t="shared" si="176"/>
        <v/>
      </c>
    </row>
    <row r="184" spans="2:24" s="241" customFormat="1" ht="15" customHeight="1">
      <c r="B184" s="249" t="b">
        <f>IF(Pressure_1_R2!U37="",FALSE,TRUE)</f>
        <v>0</v>
      </c>
      <c r="C184" s="250">
        <v>34</v>
      </c>
      <c r="D184" s="251" t="str">
        <f>IF($B184=FALSE,"",표준압력!G148)</f>
        <v/>
      </c>
      <c r="E184" s="251" t="str">
        <f>IF($B184=FALSE,"",표준압력!H148)</f>
        <v/>
      </c>
      <c r="F184" s="251" t="str">
        <f>IF($B184=FALSE,"",Pressure_1_R2!U37)</f>
        <v/>
      </c>
      <c r="G184" s="252" t="str">
        <f>IF($B184=FALSE,"",Pressure_1_R2!V37)</f>
        <v/>
      </c>
      <c r="H184" s="252" t="str">
        <f>IF($B184=FALSE,"",Pressure_1_R2!W37)</f>
        <v/>
      </c>
      <c r="I184" s="258" t="b">
        <f t="shared" si="168"/>
        <v>0</v>
      </c>
      <c r="J184" s="253" t="str">
        <f t="shared" si="169"/>
        <v/>
      </c>
      <c r="K184" s="254" t="str">
        <f t="shared" si="170"/>
        <v/>
      </c>
      <c r="L184" s="254" t="str">
        <f t="shared" si="171"/>
        <v/>
      </c>
      <c r="M184" s="244"/>
      <c r="N184" s="255" t="b">
        <f t="shared" si="151"/>
        <v>0</v>
      </c>
      <c r="O184" s="411" t="s">
        <v>517</v>
      </c>
      <c r="P184" s="415">
        <v>4</v>
      </c>
      <c r="Q184" s="412" t="str">
        <f t="shared" ca="1" si="172"/>
        <v/>
      </c>
      <c r="R184" s="412" t="str">
        <f t="shared" ca="1" si="173"/>
        <v/>
      </c>
      <c r="S184" s="412" t="str">
        <f t="shared" ca="1" si="174"/>
        <v/>
      </c>
      <c r="T184" s="416" t="str">
        <f t="shared" si="175"/>
        <v/>
      </c>
      <c r="U184" s="413" t="str">
        <f t="shared" si="179"/>
        <v/>
      </c>
      <c r="V184" s="413" t="str">
        <f t="shared" si="177"/>
        <v/>
      </c>
      <c r="W184" s="413" t="str">
        <f t="shared" si="178"/>
        <v/>
      </c>
      <c r="X184" s="417" t="str">
        <f t="shared" si="176"/>
        <v/>
      </c>
    </row>
    <row r="185" spans="2:24" s="241" customFormat="1" ht="15" customHeight="1">
      <c r="B185" s="249" t="b">
        <f>IF(Pressure_1_R2!U38="",FALSE,TRUE)</f>
        <v>0</v>
      </c>
      <c r="C185" s="250">
        <v>35</v>
      </c>
      <c r="D185" s="251" t="str">
        <f>IF($B185=FALSE,"",표준압력!G149)</f>
        <v/>
      </c>
      <c r="E185" s="251" t="str">
        <f>IF($B185=FALSE,"",표준압력!H149)</f>
        <v/>
      </c>
      <c r="F185" s="251" t="str">
        <f>IF($B185=FALSE,"",Pressure_1_R2!U38)</f>
        <v/>
      </c>
      <c r="G185" s="252" t="str">
        <f>IF($B185=FALSE,"",Pressure_1_R2!V38)</f>
        <v/>
      </c>
      <c r="H185" s="252" t="str">
        <f>IF($B185=FALSE,"",Pressure_1_R2!W38)</f>
        <v/>
      </c>
      <c r="I185" s="258" t="b">
        <f t="shared" si="168"/>
        <v>0</v>
      </c>
      <c r="J185" s="253" t="str">
        <f t="shared" si="169"/>
        <v/>
      </c>
      <c r="K185" s="254" t="str">
        <f t="shared" si="170"/>
        <v/>
      </c>
      <c r="L185" s="254" t="str">
        <f t="shared" si="171"/>
        <v/>
      </c>
      <c r="M185" s="244"/>
      <c r="N185" s="255" t="b">
        <f t="shared" si="151"/>
        <v>0</v>
      </c>
      <c r="O185" s="411" t="s">
        <v>517</v>
      </c>
      <c r="P185" s="415">
        <v>5</v>
      </c>
      <c r="Q185" s="412" t="str">
        <f t="shared" ca="1" si="172"/>
        <v/>
      </c>
      <c r="R185" s="412" t="str">
        <f t="shared" ca="1" si="173"/>
        <v/>
      </c>
      <c r="S185" s="412" t="str">
        <f t="shared" ca="1" si="174"/>
        <v/>
      </c>
      <c r="T185" s="416" t="str">
        <f t="shared" si="175"/>
        <v/>
      </c>
      <c r="U185" s="413" t="str">
        <f t="shared" si="179"/>
        <v/>
      </c>
      <c r="V185" s="413" t="str">
        <f t="shared" si="177"/>
        <v/>
      </c>
      <c r="W185" s="413" t="str">
        <f t="shared" si="178"/>
        <v/>
      </c>
      <c r="X185" s="417" t="str">
        <f t="shared" si="176"/>
        <v/>
      </c>
    </row>
    <row r="186" spans="2:24" s="241" customFormat="1" ht="15" customHeight="1">
      <c r="B186" s="249" t="b">
        <f>IF(Pressure_1_R2!U39="",FALSE,TRUE)</f>
        <v>0</v>
      </c>
      <c r="C186" s="250">
        <v>36</v>
      </c>
      <c r="D186" s="251" t="str">
        <f>IF($B186=FALSE,"",표준압력!G150)</f>
        <v/>
      </c>
      <c r="E186" s="251" t="str">
        <f>IF($B186=FALSE,"",표준압력!H150)</f>
        <v/>
      </c>
      <c r="F186" s="251" t="str">
        <f>IF($B186=FALSE,"",Pressure_1_R2!U39)</f>
        <v/>
      </c>
      <c r="G186" s="252" t="str">
        <f>IF($B186=FALSE,"",Pressure_1_R2!V39)</f>
        <v/>
      </c>
      <c r="H186" s="252" t="str">
        <f>IF($B186=FALSE,"",Pressure_1_R2!W39)</f>
        <v/>
      </c>
      <c r="I186" s="258" t="b">
        <f t="shared" si="168"/>
        <v>0</v>
      </c>
      <c r="J186" s="253" t="str">
        <f t="shared" si="169"/>
        <v/>
      </c>
      <c r="K186" s="254" t="str">
        <f t="shared" si="170"/>
        <v/>
      </c>
      <c r="L186" s="254" t="str">
        <f t="shared" si="171"/>
        <v/>
      </c>
      <c r="M186" s="244"/>
      <c r="N186" s="255" t="b">
        <f t="shared" si="151"/>
        <v>0</v>
      </c>
      <c r="O186" s="411" t="s">
        <v>517</v>
      </c>
      <c r="P186" s="415">
        <v>6</v>
      </c>
      <c r="Q186" s="412" t="str">
        <f t="shared" ca="1" si="172"/>
        <v/>
      </c>
      <c r="R186" s="412" t="str">
        <f t="shared" ca="1" si="173"/>
        <v/>
      </c>
      <c r="S186" s="412" t="str">
        <f t="shared" ca="1" si="174"/>
        <v/>
      </c>
      <c r="T186" s="416" t="str">
        <f t="shared" si="175"/>
        <v/>
      </c>
      <c r="U186" s="413" t="str">
        <f t="shared" si="179"/>
        <v/>
      </c>
      <c r="V186" s="413" t="str">
        <f t="shared" si="177"/>
        <v/>
      </c>
      <c r="W186" s="413" t="str">
        <f t="shared" si="178"/>
        <v/>
      </c>
      <c r="X186" s="417" t="str">
        <f t="shared" si="176"/>
        <v/>
      </c>
    </row>
    <row r="187" spans="2:24" s="241" customFormat="1" ht="15" customHeight="1">
      <c r="B187" s="249" t="b">
        <f>IF(Pressure_1_R2!U40="",FALSE,TRUE)</f>
        <v>0</v>
      </c>
      <c r="C187" s="250">
        <v>37</v>
      </c>
      <c r="D187" s="251" t="str">
        <f>IF($B187=FALSE,"",표준압력!G151)</f>
        <v/>
      </c>
      <c r="E187" s="251" t="str">
        <f>IF($B187=FALSE,"",표준압력!H151)</f>
        <v/>
      </c>
      <c r="F187" s="251" t="str">
        <f>IF($B187=FALSE,"",Pressure_1_R2!U40)</f>
        <v/>
      </c>
      <c r="G187" s="252" t="str">
        <f>IF($B187=FALSE,"",Pressure_1_R2!V40)</f>
        <v/>
      </c>
      <c r="H187" s="252" t="str">
        <f>IF($B187=FALSE,"",Pressure_1_R2!W40)</f>
        <v/>
      </c>
      <c r="I187" s="258" t="b">
        <f t="shared" si="168"/>
        <v>0</v>
      </c>
      <c r="J187" s="253" t="str">
        <f t="shared" si="169"/>
        <v/>
      </c>
      <c r="K187" s="254" t="str">
        <f t="shared" si="170"/>
        <v/>
      </c>
      <c r="L187" s="254" t="str">
        <f t="shared" si="171"/>
        <v/>
      </c>
      <c r="M187" s="244"/>
      <c r="N187" s="255" t="b">
        <f t="shared" si="151"/>
        <v>0</v>
      </c>
      <c r="O187" s="411" t="s">
        <v>517</v>
      </c>
      <c r="P187" s="415">
        <v>7</v>
      </c>
      <c r="Q187" s="412" t="str">
        <f t="shared" ca="1" si="172"/>
        <v/>
      </c>
      <c r="R187" s="412" t="str">
        <f t="shared" ca="1" si="173"/>
        <v/>
      </c>
      <c r="S187" s="412" t="str">
        <f t="shared" ca="1" si="174"/>
        <v/>
      </c>
      <c r="T187" s="416" t="str">
        <f t="shared" si="175"/>
        <v/>
      </c>
      <c r="U187" s="413" t="str">
        <f t="shared" si="179"/>
        <v/>
      </c>
      <c r="V187" s="413" t="str">
        <f t="shared" si="177"/>
        <v/>
      </c>
      <c r="W187" s="413" t="str">
        <f t="shared" si="178"/>
        <v/>
      </c>
      <c r="X187" s="417" t="str">
        <f t="shared" si="176"/>
        <v/>
      </c>
    </row>
    <row r="188" spans="2:24" s="241" customFormat="1" ht="15" customHeight="1">
      <c r="B188" s="249" t="b">
        <f>IF(Pressure_1_R2!U41="",FALSE,TRUE)</f>
        <v>0</v>
      </c>
      <c r="C188" s="250">
        <v>38</v>
      </c>
      <c r="D188" s="251" t="str">
        <f>IF($B188=FALSE,"",표준압력!G152)</f>
        <v/>
      </c>
      <c r="E188" s="251" t="str">
        <f>IF($B188=FALSE,"",표준압력!H152)</f>
        <v/>
      </c>
      <c r="F188" s="251" t="str">
        <f>IF($B188=FALSE,"",Pressure_1_R2!U41)</f>
        <v/>
      </c>
      <c r="G188" s="252" t="str">
        <f>IF($B188=FALSE,"",Pressure_1_R2!V41)</f>
        <v/>
      </c>
      <c r="H188" s="252" t="str">
        <f>IF($B188=FALSE,"",Pressure_1_R2!W41)</f>
        <v/>
      </c>
      <c r="I188" s="258" t="b">
        <f t="shared" si="168"/>
        <v>0</v>
      </c>
      <c r="J188" s="253" t="str">
        <f t="shared" si="169"/>
        <v/>
      </c>
      <c r="K188" s="254" t="str">
        <f t="shared" si="170"/>
        <v/>
      </c>
      <c r="L188" s="254" t="str">
        <f t="shared" si="171"/>
        <v/>
      </c>
      <c r="M188" s="244"/>
      <c r="N188" s="255" t="b">
        <f t="shared" si="151"/>
        <v>0</v>
      </c>
      <c r="O188" s="411" t="s">
        <v>517</v>
      </c>
      <c r="P188" s="415">
        <v>8</v>
      </c>
      <c r="Q188" s="412" t="str">
        <f t="shared" ca="1" si="172"/>
        <v/>
      </c>
      <c r="R188" s="412" t="str">
        <f t="shared" ca="1" si="173"/>
        <v/>
      </c>
      <c r="S188" s="412" t="str">
        <f t="shared" ca="1" si="174"/>
        <v/>
      </c>
      <c r="T188" s="416" t="str">
        <f t="shared" si="175"/>
        <v/>
      </c>
      <c r="U188" s="413" t="str">
        <f t="shared" si="179"/>
        <v/>
      </c>
      <c r="V188" s="413" t="str">
        <f t="shared" si="177"/>
        <v/>
      </c>
      <c r="W188" s="413" t="str">
        <f t="shared" si="178"/>
        <v/>
      </c>
      <c r="X188" s="417" t="str">
        <f t="shared" si="176"/>
        <v/>
      </c>
    </row>
    <row r="189" spans="2:24" s="241" customFormat="1" ht="15" customHeight="1">
      <c r="B189" s="249" t="b">
        <f>IF(Pressure_1_R2!U42="",FALSE,TRUE)</f>
        <v>0</v>
      </c>
      <c r="C189" s="250">
        <v>39</v>
      </c>
      <c r="D189" s="251" t="str">
        <f>IF($B189=FALSE,"",표준압력!G153)</f>
        <v/>
      </c>
      <c r="E189" s="251" t="str">
        <f>IF($B189=FALSE,"",표준압력!H153)</f>
        <v/>
      </c>
      <c r="F189" s="251" t="str">
        <f>IF($B189=FALSE,"",Pressure_1_R2!U42)</f>
        <v/>
      </c>
      <c r="G189" s="252" t="str">
        <f>IF($B189=FALSE,"",Pressure_1_R2!V42)</f>
        <v/>
      </c>
      <c r="H189" s="252" t="str">
        <f>IF($B189=FALSE,"",Pressure_1_R2!W42)</f>
        <v/>
      </c>
      <c r="I189" s="258" t="b">
        <f t="shared" si="168"/>
        <v>0</v>
      </c>
      <c r="J189" s="253" t="str">
        <f t="shared" si="169"/>
        <v/>
      </c>
      <c r="K189" s="254" t="str">
        <f t="shared" si="170"/>
        <v/>
      </c>
      <c r="L189" s="254" t="str">
        <f t="shared" si="171"/>
        <v/>
      </c>
      <c r="M189" s="244"/>
      <c r="N189" s="255" t="b">
        <f t="shared" si="151"/>
        <v>0</v>
      </c>
      <c r="O189" s="411" t="s">
        <v>517</v>
      </c>
      <c r="P189" s="415">
        <v>9</v>
      </c>
      <c r="Q189" s="412" t="str">
        <f t="shared" ca="1" si="172"/>
        <v/>
      </c>
      <c r="R189" s="412" t="str">
        <f t="shared" ca="1" si="173"/>
        <v/>
      </c>
      <c r="S189" s="412" t="str">
        <f t="shared" ca="1" si="174"/>
        <v/>
      </c>
      <c r="T189" s="416" t="str">
        <f t="shared" si="175"/>
        <v/>
      </c>
      <c r="U189" s="413" t="str">
        <f t="shared" si="179"/>
        <v/>
      </c>
      <c r="V189" s="413" t="str">
        <f t="shared" si="177"/>
        <v/>
      </c>
      <c r="W189" s="413" t="str">
        <f t="shared" si="178"/>
        <v/>
      </c>
      <c r="X189" s="417" t="str">
        <f t="shared" si="176"/>
        <v/>
      </c>
    </row>
    <row r="190" spans="2:24" s="241" customFormat="1" ht="15" customHeight="1">
      <c r="B190" s="249" t="b">
        <f>IF(Pressure_1_R2!U43="",FALSE,TRUE)</f>
        <v>0</v>
      </c>
      <c r="C190" s="250">
        <v>40</v>
      </c>
      <c r="D190" s="251" t="str">
        <f>IF($B190=FALSE,"",표준압력!G154)</f>
        <v/>
      </c>
      <c r="E190" s="251" t="str">
        <f>IF($B190=FALSE,"",표준압력!H154)</f>
        <v/>
      </c>
      <c r="F190" s="251" t="str">
        <f>IF($B190=FALSE,"",Pressure_1_R2!U43)</f>
        <v/>
      </c>
      <c r="G190" s="252" t="str">
        <f>IF($B190=FALSE,"",Pressure_1_R2!V43)</f>
        <v/>
      </c>
      <c r="H190" s="252" t="str">
        <f>IF($B190=FALSE,"",Pressure_1_R2!W43)</f>
        <v/>
      </c>
      <c r="I190" s="258" t="b">
        <f t="shared" si="168"/>
        <v>0</v>
      </c>
      <c r="J190" s="253" t="str">
        <f t="shared" si="169"/>
        <v/>
      </c>
      <c r="K190" s="254" t="str">
        <f t="shared" si="170"/>
        <v/>
      </c>
      <c r="L190" s="254" t="str">
        <f t="shared" si="171"/>
        <v/>
      </c>
      <c r="M190" s="244"/>
      <c r="N190" s="255" t="b">
        <f t="shared" si="151"/>
        <v>0</v>
      </c>
      <c r="O190" s="411" t="s">
        <v>517</v>
      </c>
      <c r="P190" s="415">
        <v>10</v>
      </c>
      <c r="Q190" s="412" t="str">
        <f t="shared" ca="1" si="172"/>
        <v/>
      </c>
      <c r="R190" s="412" t="str">
        <f t="shared" ca="1" si="173"/>
        <v/>
      </c>
      <c r="S190" s="412" t="str">
        <f t="shared" ca="1" si="174"/>
        <v/>
      </c>
      <c r="T190" s="416" t="str">
        <f t="shared" si="175"/>
        <v/>
      </c>
      <c r="U190" s="413" t="str">
        <f t="shared" si="179"/>
        <v/>
      </c>
      <c r="V190" s="413" t="str">
        <f t="shared" si="177"/>
        <v/>
      </c>
      <c r="W190" s="413" t="str">
        <f t="shared" si="178"/>
        <v/>
      </c>
      <c r="X190" s="417" t="str">
        <f t="shared" si="176"/>
        <v/>
      </c>
    </row>
    <row r="191" spans="2:24" s="241" customFormat="1" ht="15" customHeight="1">
      <c r="B191" s="249" t="b">
        <f>IF(Pressure_1_R2!U44="",FALSE,TRUE)</f>
        <v>0</v>
      </c>
      <c r="C191" s="250">
        <v>41</v>
      </c>
      <c r="D191" s="251" t="str">
        <f>IF($B191=FALSE,"",표준압력!G155)</f>
        <v/>
      </c>
      <c r="E191" s="251" t="str">
        <f>IF($B191=FALSE,"",표준압력!H155)</f>
        <v/>
      </c>
      <c r="F191" s="251" t="str">
        <f>IF($B191=FALSE,"",Pressure_1_R2!U44)</f>
        <v/>
      </c>
      <c r="G191" s="252" t="str">
        <f>IF($B191=FALSE,"",Pressure_1_R2!V44)</f>
        <v/>
      </c>
      <c r="H191" s="252" t="str">
        <f>IF($B191=FALSE,"",Pressure_1_R2!W44)</f>
        <v/>
      </c>
      <c r="I191" s="258" t="b">
        <f t="shared" si="168"/>
        <v>0</v>
      </c>
      <c r="J191" s="253" t="str">
        <f t="shared" si="169"/>
        <v/>
      </c>
      <c r="K191" s="254" t="str">
        <f t="shared" si="170"/>
        <v/>
      </c>
      <c r="L191" s="254" t="str">
        <f t="shared" si="171"/>
        <v/>
      </c>
      <c r="M191" s="244"/>
      <c r="N191" s="255" t="b">
        <f t="shared" si="151"/>
        <v>0</v>
      </c>
      <c r="O191" s="411" t="s">
        <v>517</v>
      </c>
      <c r="P191" s="415">
        <v>11</v>
      </c>
      <c r="Q191" s="412" t="str">
        <f t="shared" ca="1" si="172"/>
        <v/>
      </c>
      <c r="R191" s="412" t="str">
        <f t="shared" ca="1" si="173"/>
        <v/>
      </c>
      <c r="S191" s="412" t="str">
        <f t="shared" ca="1" si="174"/>
        <v/>
      </c>
      <c r="T191" s="416" t="str">
        <f t="shared" si="175"/>
        <v/>
      </c>
      <c r="U191" s="413" t="str">
        <f t="shared" si="179"/>
        <v/>
      </c>
      <c r="V191" s="413" t="str">
        <f t="shared" si="177"/>
        <v/>
      </c>
      <c r="W191" s="413" t="str">
        <f t="shared" si="178"/>
        <v/>
      </c>
      <c r="X191" s="417" t="str">
        <f t="shared" si="176"/>
        <v/>
      </c>
    </row>
    <row r="192" spans="2:24" s="241" customFormat="1" ht="15" customHeight="1">
      <c r="B192" s="249" t="b">
        <f>IF(Pressure_1_R2!U45="",FALSE,TRUE)</f>
        <v>0</v>
      </c>
      <c r="C192" s="250">
        <v>42</v>
      </c>
      <c r="D192" s="251" t="str">
        <f>IF($B192=FALSE,"",표준압력!G156)</f>
        <v/>
      </c>
      <c r="E192" s="251" t="str">
        <f>IF($B192=FALSE,"",표준압력!H156)</f>
        <v/>
      </c>
      <c r="F192" s="251" t="str">
        <f>IF($B192=FALSE,"",Pressure_1_R2!U45)</f>
        <v/>
      </c>
      <c r="G192" s="252" t="str">
        <f>IF($B192=FALSE,"",Pressure_1_R2!V45)</f>
        <v/>
      </c>
      <c r="H192" s="252" t="str">
        <f>IF($B192=FALSE,"",Pressure_1_R2!W45)</f>
        <v/>
      </c>
      <c r="I192" s="258" t="b">
        <f t="shared" si="168"/>
        <v>0</v>
      </c>
      <c r="J192" s="253" t="str">
        <f t="shared" si="169"/>
        <v/>
      </c>
      <c r="K192" s="254" t="str">
        <f t="shared" si="170"/>
        <v/>
      </c>
      <c r="L192" s="254" t="str">
        <f t="shared" si="171"/>
        <v/>
      </c>
      <c r="M192" s="244"/>
      <c r="N192" s="255" t="b">
        <f t="shared" si="151"/>
        <v>0</v>
      </c>
      <c r="O192" s="411" t="s">
        <v>517</v>
      </c>
      <c r="P192" s="415">
        <v>12</v>
      </c>
      <c r="Q192" s="412" t="str">
        <f t="shared" ca="1" si="172"/>
        <v/>
      </c>
      <c r="R192" s="412" t="str">
        <f t="shared" ca="1" si="173"/>
        <v/>
      </c>
      <c r="S192" s="412" t="str">
        <f t="shared" ca="1" si="174"/>
        <v/>
      </c>
      <c r="T192" s="416" t="str">
        <f t="shared" si="175"/>
        <v/>
      </c>
      <c r="U192" s="413" t="str">
        <f t="shared" si="179"/>
        <v/>
      </c>
      <c r="V192" s="413" t="str">
        <f t="shared" si="177"/>
        <v/>
      </c>
      <c r="W192" s="413" t="str">
        <f t="shared" si="178"/>
        <v/>
      </c>
      <c r="X192" s="417" t="str">
        <f t="shared" si="176"/>
        <v/>
      </c>
    </row>
    <row r="193" spans="2:24" s="241" customFormat="1" ht="15" customHeight="1">
      <c r="B193" s="249" t="b">
        <f>IF(Pressure_1_R2!U46="",FALSE,TRUE)</f>
        <v>0</v>
      </c>
      <c r="C193" s="250">
        <v>43</v>
      </c>
      <c r="D193" s="251" t="str">
        <f>IF($B193=FALSE,"",표준압력!G157)</f>
        <v/>
      </c>
      <c r="E193" s="251" t="str">
        <f>IF($B193=FALSE,"",표준압력!H157)</f>
        <v/>
      </c>
      <c r="F193" s="251" t="str">
        <f>IF($B193=FALSE,"",Pressure_1_R2!U46)</f>
        <v/>
      </c>
      <c r="G193" s="252" t="str">
        <f>IF($B193=FALSE,"",Pressure_1_R2!V46)</f>
        <v/>
      </c>
      <c r="H193" s="252" t="str">
        <f>IF($B193=FALSE,"",Pressure_1_R2!W46)</f>
        <v/>
      </c>
      <c r="I193" s="258" t="b">
        <f t="shared" si="168"/>
        <v>0</v>
      </c>
      <c r="J193" s="253" t="str">
        <f t="shared" si="169"/>
        <v/>
      </c>
      <c r="K193" s="254" t="str">
        <f t="shared" si="170"/>
        <v/>
      </c>
      <c r="L193" s="254" t="str">
        <f t="shared" si="171"/>
        <v/>
      </c>
      <c r="M193" s="244"/>
      <c r="N193" s="255" t="b">
        <f t="shared" si="151"/>
        <v>0</v>
      </c>
      <c r="O193" s="411" t="s">
        <v>517</v>
      </c>
      <c r="P193" s="415">
        <v>13</v>
      </c>
      <c r="Q193" s="412" t="str">
        <f t="shared" ca="1" si="172"/>
        <v/>
      </c>
      <c r="R193" s="412" t="str">
        <f t="shared" ca="1" si="173"/>
        <v/>
      </c>
      <c r="S193" s="412" t="str">
        <f t="shared" ca="1" si="174"/>
        <v/>
      </c>
      <c r="T193" s="416" t="str">
        <f t="shared" si="175"/>
        <v/>
      </c>
      <c r="U193" s="413" t="str">
        <f t="shared" si="179"/>
        <v/>
      </c>
      <c r="V193" s="413" t="str">
        <f t="shared" si="177"/>
        <v/>
      </c>
      <c r="W193" s="413" t="str">
        <f t="shared" si="178"/>
        <v/>
      </c>
      <c r="X193" s="417" t="str">
        <f t="shared" si="176"/>
        <v/>
      </c>
    </row>
    <row r="194" spans="2:24" s="241" customFormat="1" ht="15" customHeight="1">
      <c r="B194" s="249" t="b">
        <f>IF(Pressure_1_R2!U47="",FALSE,TRUE)</f>
        <v>0</v>
      </c>
      <c r="C194" s="250">
        <v>44</v>
      </c>
      <c r="D194" s="251" t="str">
        <f>IF($B194=FALSE,"",표준압력!G158)</f>
        <v/>
      </c>
      <c r="E194" s="251" t="str">
        <f>IF($B194=FALSE,"",표준압력!H158)</f>
        <v/>
      </c>
      <c r="F194" s="251" t="str">
        <f>IF($B194=FALSE,"",Pressure_1_R2!U47)</f>
        <v/>
      </c>
      <c r="G194" s="252" t="str">
        <f>IF($B194=FALSE,"",Pressure_1_R2!V47)</f>
        <v/>
      </c>
      <c r="H194" s="252" t="str">
        <f>IF($B194=FALSE,"",Pressure_1_R2!W47)</f>
        <v/>
      </c>
      <c r="I194" s="258" t="b">
        <f t="shared" si="168"/>
        <v>0</v>
      </c>
      <c r="J194" s="253" t="str">
        <f t="shared" si="169"/>
        <v/>
      </c>
      <c r="K194" s="254" t="str">
        <f t="shared" si="170"/>
        <v/>
      </c>
      <c r="L194" s="254" t="str">
        <f t="shared" si="171"/>
        <v/>
      </c>
      <c r="M194" s="244"/>
      <c r="N194" s="255" t="b">
        <f t="shared" si="151"/>
        <v>0</v>
      </c>
      <c r="O194" s="411" t="s">
        <v>517</v>
      </c>
      <c r="P194" s="415">
        <v>14</v>
      </c>
      <c r="Q194" s="412" t="str">
        <f t="shared" ca="1" si="172"/>
        <v/>
      </c>
      <c r="R194" s="412" t="str">
        <f t="shared" ca="1" si="173"/>
        <v/>
      </c>
      <c r="S194" s="412" t="str">
        <f t="shared" ca="1" si="174"/>
        <v/>
      </c>
      <c r="T194" s="416" t="str">
        <f t="shared" si="175"/>
        <v/>
      </c>
      <c r="U194" s="413" t="str">
        <f t="shared" si="179"/>
        <v/>
      </c>
      <c r="V194" s="413" t="str">
        <f t="shared" si="177"/>
        <v/>
      </c>
      <c r="W194" s="413" t="str">
        <f t="shared" si="178"/>
        <v/>
      </c>
      <c r="X194" s="417" t="str">
        <f t="shared" si="176"/>
        <v/>
      </c>
    </row>
    <row r="195" spans="2:24" s="241" customFormat="1" ht="15" customHeight="1">
      <c r="B195" s="249" t="b">
        <f>IF(Pressure_1_R2!U48="",FALSE,TRUE)</f>
        <v>0</v>
      </c>
      <c r="C195" s="250">
        <v>45</v>
      </c>
      <c r="D195" s="251" t="str">
        <f>IF($B195=FALSE,"",표준압력!G159)</f>
        <v/>
      </c>
      <c r="E195" s="251" t="str">
        <f>IF($B195=FALSE,"",표준압력!H159)</f>
        <v/>
      </c>
      <c r="F195" s="251" t="str">
        <f>IF($B195=FALSE,"",Pressure_1_R2!U48)</f>
        <v/>
      </c>
      <c r="G195" s="252" t="str">
        <f>IF($B195=FALSE,"",Pressure_1_R2!V48)</f>
        <v/>
      </c>
      <c r="H195" s="252" t="str">
        <f>IF($B195=FALSE,"",Pressure_1_R2!W48)</f>
        <v/>
      </c>
      <c r="I195" s="258" t="b">
        <f t="shared" si="168"/>
        <v>0</v>
      </c>
      <c r="J195" s="253" t="str">
        <f t="shared" si="169"/>
        <v/>
      </c>
      <c r="K195" s="254" t="str">
        <f t="shared" si="170"/>
        <v/>
      </c>
      <c r="L195" s="254" t="str">
        <f t="shared" si="171"/>
        <v/>
      </c>
      <c r="M195" s="244"/>
      <c r="N195" s="255" t="b">
        <f t="shared" si="151"/>
        <v>0</v>
      </c>
      <c r="O195" s="411" t="s">
        <v>517</v>
      </c>
      <c r="P195" s="415">
        <v>15</v>
      </c>
      <c r="Q195" s="412" t="str">
        <f t="shared" ca="1" si="172"/>
        <v/>
      </c>
      <c r="R195" s="412" t="str">
        <f t="shared" ca="1" si="173"/>
        <v/>
      </c>
      <c r="S195" s="412" t="str">
        <f t="shared" ca="1" si="174"/>
        <v/>
      </c>
      <c r="T195" s="416" t="str">
        <f t="shared" si="175"/>
        <v/>
      </c>
      <c r="U195" s="413" t="str">
        <f t="shared" si="179"/>
        <v/>
      </c>
      <c r="V195" s="413" t="str">
        <f t="shared" si="177"/>
        <v/>
      </c>
      <c r="W195" s="413" t="str">
        <f t="shared" si="178"/>
        <v/>
      </c>
      <c r="X195" s="417" t="str">
        <f t="shared" si="176"/>
        <v/>
      </c>
    </row>
    <row r="196" spans="2:24" s="241" customFormat="1" ht="15" customHeight="1">
      <c r="B196" s="249" t="b">
        <f>IF(Pressure_1_R2!U49="",FALSE,TRUE)</f>
        <v>0</v>
      </c>
      <c r="C196" s="250">
        <v>46</v>
      </c>
      <c r="D196" s="251" t="str">
        <f>IF($B196=FALSE,"",표준압력!G160)</f>
        <v/>
      </c>
      <c r="E196" s="251" t="str">
        <f>IF($B196=FALSE,"",표준압력!H160)</f>
        <v/>
      </c>
      <c r="F196" s="251" t="str">
        <f>IF($B196=FALSE,"",Pressure_1_R2!U49)</f>
        <v/>
      </c>
      <c r="G196" s="252" t="str">
        <f>IF($B196=FALSE,"",Pressure_1_R2!V49)</f>
        <v/>
      </c>
      <c r="H196" s="252" t="str">
        <f>IF($B196=FALSE,"",Pressure_1_R2!W49)</f>
        <v/>
      </c>
      <c r="I196" s="258" t="b">
        <f t="shared" si="168"/>
        <v>0</v>
      </c>
      <c r="J196" s="253" t="str">
        <f t="shared" si="169"/>
        <v/>
      </c>
      <c r="K196" s="254" t="str">
        <f t="shared" si="170"/>
        <v/>
      </c>
      <c r="L196" s="254" t="str">
        <f t="shared" si="171"/>
        <v/>
      </c>
      <c r="M196" s="244"/>
      <c r="N196" s="255" t="b">
        <f t="shared" si="151"/>
        <v>0</v>
      </c>
      <c r="O196" s="411" t="s">
        <v>517</v>
      </c>
      <c r="P196" s="415">
        <v>16</v>
      </c>
      <c r="Q196" s="412" t="str">
        <f t="shared" ca="1" si="172"/>
        <v/>
      </c>
      <c r="R196" s="412" t="str">
        <f t="shared" ca="1" si="173"/>
        <v/>
      </c>
      <c r="S196" s="412" t="str">
        <f t="shared" ca="1" si="174"/>
        <v/>
      </c>
      <c r="T196" s="416" t="str">
        <f t="shared" si="175"/>
        <v/>
      </c>
      <c r="U196" s="413" t="str">
        <f t="shared" si="179"/>
        <v/>
      </c>
      <c r="V196" s="413" t="str">
        <f t="shared" si="177"/>
        <v/>
      </c>
      <c r="W196" s="413" t="str">
        <f t="shared" si="178"/>
        <v/>
      </c>
      <c r="X196" s="417" t="str">
        <f t="shared" si="176"/>
        <v/>
      </c>
    </row>
    <row r="197" spans="2:24" s="241" customFormat="1" ht="15" customHeight="1">
      <c r="B197" s="249" t="b">
        <f>IF(Pressure_1_R2!U50="",FALSE,TRUE)</f>
        <v>0</v>
      </c>
      <c r="C197" s="250">
        <v>47</v>
      </c>
      <c r="D197" s="251" t="str">
        <f>IF($B197=FALSE,"",표준압력!G161)</f>
        <v/>
      </c>
      <c r="E197" s="251" t="str">
        <f>IF($B197=FALSE,"",표준압력!H161)</f>
        <v/>
      </c>
      <c r="F197" s="251" t="str">
        <f>IF($B197=FALSE,"",Pressure_1_R2!U50)</f>
        <v/>
      </c>
      <c r="G197" s="252" t="str">
        <f>IF($B197=FALSE,"",Pressure_1_R2!V50)</f>
        <v/>
      </c>
      <c r="H197" s="252" t="str">
        <f>IF($B197=FALSE,"",Pressure_1_R2!W50)</f>
        <v/>
      </c>
      <c r="I197" s="258" t="b">
        <f t="shared" si="168"/>
        <v>0</v>
      </c>
      <c r="J197" s="253" t="str">
        <f t="shared" si="169"/>
        <v/>
      </c>
      <c r="K197" s="254" t="str">
        <f t="shared" si="170"/>
        <v/>
      </c>
      <c r="L197" s="254" t="str">
        <f t="shared" si="171"/>
        <v/>
      </c>
      <c r="M197" s="244"/>
      <c r="N197" s="255" t="b">
        <f t="shared" si="151"/>
        <v>0</v>
      </c>
      <c r="O197" s="411" t="s">
        <v>517</v>
      </c>
      <c r="P197" s="415">
        <v>17</v>
      </c>
      <c r="Q197" s="412" t="str">
        <f t="shared" ca="1" si="172"/>
        <v/>
      </c>
      <c r="R197" s="412" t="str">
        <f t="shared" ca="1" si="173"/>
        <v/>
      </c>
      <c r="S197" s="412" t="str">
        <f t="shared" ca="1" si="174"/>
        <v/>
      </c>
      <c r="T197" s="416" t="str">
        <f t="shared" si="175"/>
        <v/>
      </c>
      <c r="U197" s="413" t="str">
        <f t="shared" si="179"/>
        <v/>
      </c>
      <c r="V197" s="413" t="str">
        <f t="shared" si="177"/>
        <v/>
      </c>
      <c r="W197" s="413" t="str">
        <f t="shared" si="178"/>
        <v/>
      </c>
      <c r="X197" s="417" t="str">
        <f t="shared" si="176"/>
        <v/>
      </c>
    </row>
    <row r="198" spans="2:24" s="241" customFormat="1" ht="15" customHeight="1">
      <c r="B198" s="249" t="b">
        <f>IF(Pressure_1_R2!U51="",FALSE,TRUE)</f>
        <v>0</v>
      </c>
      <c r="C198" s="250">
        <v>48</v>
      </c>
      <c r="D198" s="251" t="str">
        <f>IF($B198=FALSE,"",표준압력!G162)</f>
        <v/>
      </c>
      <c r="E198" s="251" t="str">
        <f>IF($B198=FALSE,"",표준압력!H162)</f>
        <v/>
      </c>
      <c r="F198" s="251" t="str">
        <f>IF($B198=FALSE,"",Pressure_1_R2!U51)</f>
        <v/>
      </c>
      <c r="G198" s="252" t="str">
        <f>IF($B198=FALSE,"",Pressure_1_R2!V51)</f>
        <v/>
      </c>
      <c r="H198" s="252" t="str">
        <f>IF($B198=FALSE,"",Pressure_1_R2!W51)</f>
        <v/>
      </c>
      <c r="I198" s="258" t="b">
        <f t="shared" si="168"/>
        <v>0</v>
      </c>
      <c r="J198" s="253" t="str">
        <f t="shared" si="169"/>
        <v/>
      </c>
      <c r="K198" s="254" t="str">
        <f t="shared" si="170"/>
        <v/>
      </c>
      <c r="L198" s="254" t="str">
        <f t="shared" si="171"/>
        <v/>
      </c>
      <c r="M198" s="244"/>
      <c r="N198" s="255" t="b">
        <f t="shared" si="151"/>
        <v>0</v>
      </c>
      <c r="O198" s="411" t="s">
        <v>517</v>
      </c>
      <c r="P198" s="415">
        <v>18</v>
      </c>
      <c r="Q198" s="412" t="str">
        <f t="shared" ca="1" si="172"/>
        <v/>
      </c>
      <c r="R198" s="412" t="str">
        <f t="shared" ca="1" si="173"/>
        <v/>
      </c>
      <c r="S198" s="412" t="str">
        <f t="shared" ca="1" si="174"/>
        <v/>
      </c>
      <c r="T198" s="416" t="str">
        <f t="shared" si="175"/>
        <v/>
      </c>
      <c r="U198" s="413" t="str">
        <f t="shared" si="179"/>
        <v/>
      </c>
      <c r="V198" s="413" t="str">
        <f t="shared" si="177"/>
        <v/>
      </c>
      <c r="W198" s="413" t="str">
        <f t="shared" si="178"/>
        <v/>
      </c>
      <c r="X198" s="417" t="str">
        <f t="shared" si="176"/>
        <v/>
      </c>
    </row>
    <row r="199" spans="2:24" s="241" customFormat="1" ht="15" customHeight="1">
      <c r="B199" s="249" t="b">
        <f>IF(Pressure_1_R2!U52="",FALSE,TRUE)</f>
        <v>0</v>
      </c>
      <c r="C199" s="250">
        <v>49</v>
      </c>
      <c r="D199" s="251" t="str">
        <f>IF($B199=FALSE,"",표준압력!G163)</f>
        <v/>
      </c>
      <c r="E199" s="251" t="str">
        <f>IF($B199=FALSE,"",표준압력!H163)</f>
        <v/>
      </c>
      <c r="F199" s="251" t="str">
        <f>IF($B199=FALSE,"",Pressure_1_R2!U52)</f>
        <v/>
      </c>
      <c r="G199" s="252" t="str">
        <f>IF($B199=FALSE,"",Pressure_1_R2!V52)</f>
        <v/>
      </c>
      <c r="H199" s="252" t="str">
        <f>IF($B199=FALSE,"",Pressure_1_R2!W52)</f>
        <v/>
      </c>
      <c r="I199" s="258" t="b">
        <f t="shared" si="168"/>
        <v>0</v>
      </c>
      <c r="J199" s="253" t="str">
        <f t="shared" si="169"/>
        <v/>
      </c>
      <c r="K199" s="254" t="str">
        <f t="shared" si="170"/>
        <v/>
      </c>
      <c r="L199" s="254" t="str">
        <f t="shared" si="171"/>
        <v/>
      </c>
      <c r="M199" s="244"/>
      <c r="N199" s="255" t="b">
        <f t="shared" si="151"/>
        <v>0</v>
      </c>
      <c r="O199" s="411" t="s">
        <v>517</v>
      </c>
      <c r="P199" s="415">
        <v>19</v>
      </c>
      <c r="Q199" s="412" t="str">
        <f t="shared" ca="1" si="172"/>
        <v/>
      </c>
      <c r="R199" s="412" t="str">
        <f t="shared" ca="1" si="173"/>
        <v/>
      </c>
      <c r="S199" s="412" t="str">
        <f t="shared" ca="1" si="174"/>
        <v/>
      </c>
      <c r="T199" s="416" t="str">
        <f t="shared" si="175"/>
        <v/>
      </c>
      <c r="U199" s="413" t="str">
        <f t="shared" si="179"/>
        <v/>
      </c>
      <c r="V199" s="413" t="str">
        <f t="shared" si="177"/>
        <v/>
      </c>
      <c r="W199" s="413" t="str">
        <f t="shared" si="178"/>
        <v/>
      </c>
      <c r="X199" s="417" t="str">
        <f t="shared" si="176"/>
        <v/>
      </c>
    </row>
    <row r="200" spans="2:24" s="241" customFormat="1" ht="15" customHeight="1">
      <c r="B200" s="249" t="b">
        <f>IF(Pressure_1_R2!U53="",FALSE,TRUE)</f>
        <v>0</v>
      </c>
      <c r="C200" s="250">
        <v>50</v>
      </c>
      <c r="D200" s="251" t="str">
        <f>IF($B200=FALSE,"",표준압력!G164)</f>
        <v/>
      </c>
      <c r="E200" s="251" t="str">
        <f>IF($B200=FALSE,"",표준압력!H164)</f>
        <v/>
      </c>
      <c r="F200" s="251" t="str">
        <f>IF($B200=FALSE,"",Pressure_1_R2!U53)</f>
        <v/>
      </c>
      <c r="G200" s="252" t="str">
        <f>IF($B200=FALSE,"",Pressure_1_R2!V53)</f>
        <v/>
      </c>
      <c r="H200" s="252" t="str">
        <f>IF($B200=FALSE,"",Pressure_1_R2!W53)</f>
        <v/>
      </c>
      <c r="I200" s="258" t="b">
        <f t="shared" si="168"/>
        <v>0</v>
      </c>
      <c r="J200" s="253" t="str">
        <f t="shared" si="169"/>
        <v/>
      </c>
      <c r="K200" s="254" t="str">
        <f t="shared" si="170"/>
        <v/>
      </c>
      <c r="L200" s="254" t="str">
        <f t="shared" si="171"/>
        <v/>
      </c>
      <c r="M200" s="244"/>
      <c r="N200" s="255" t="b">
        <f t="shared" si="151"/>
        <v>0</v>
      </c>
      <c r="O200" s="411" t="s">
        <v>517</v>
      </c>
      <c r="P200" s="415">
        <v>20</v>
      </c>
      <c r="Q200" s="412" t="str">
        <f t="shared" ca="1" si="172"/>
        <v/>
      </c>
      <c r="R200" s="412" t="str">
        <f t="shared" ca="1" si="173"/>
        <v/>
      </c>
      <c r="S200" s="412" t="str">
        <f t="shared" ca="1" si="174"/>
        <v/>
      </c>
      <c r="T200" s="416" t="str">
        <f t="shared" si="175"/>
        <v/>
      </c>
      <c r="U200" s="413" t="str">
        <f t="shared" si="179"/>
        <v/>
      </c>
      <c r="V200" s="413" t="str">
        <f t="shared" si="177"/>
        <v/>
      </c>
      <c r="W200" s="413" t="str">
        <f t="shared" si="178"/>
        <v/>
      </c>
      <c r="X200" s="417" t="str">
        <f t="shared" si="176"/>
        <v/>
      </c>
    </row>
    <row r="201" spans="2:24" s="241" customFormat="1" ht="15" customHeight="1">
      <c r="B201" s="249" t="b">
        <f>IF(Pressure_1_R2!U54="",FALSE,TRUE)</f>
        <v>0</v>
      </c>
      <c r="C201" s="250">
        <v>51</v>
      </c>
      <c r="D201" s="251" t="str">
        <f>IF($B201=FALSE,"",표준압력!G165)</f>
        <v/>
      </c>
      <c r="E201" s="251" t="str">
        <f>IF($B201=FALSE,"",표준압력!H165)</f>
        <v/>
      </c>
      <c r="F201" s="251" t="str">
        <f>IF($B201=FALSE,"",Pressure_1_R2!U54)</f>
        <v/>
      </c>
      <c r="G201" s="252" t="str">
        <f>IF($B201=FALSE,"",Pressure_1_R2!V54)</f>
        <v/>
      </c>
      <c r="H201" s="252" t="str">
        <f>IF($B201=FALSE,"",Pressure_1_R2!W54)</f>
        <v/>
      </c>
      <c r="I201" s="258" t="b">
        <f t="shared" si="168"/>
        <v>0</v>
      </c>
      <c r="J201" s="253" t="str">
        <f t="shared" si="169"/>
        <v/>
      </c>
      <c r="K201" s="254" t="str">
        <f t="shared" si="170"/>
        <v/>
      </c>
      <c r="L201" s="254" t="str">
        <f t="shared" si="171"/>
        <v/>
      </c>
      <c r="M201" s="244"/>
      <c r="N201" s="255" t="b">
        <f t="shared" si="151"/>
        <v>0</v>
      </c>
      <c r="O201" s="411" t="s">
        <v>517</v>
      </c>
      <c r="P201" s="415">
        <v>21</v>
      </c>
      <c r="Q201" s="412" t="str">
        <f t="shared" ca="1" si="172"/>
        <v/>
      </c>
      <c r="R201" s="412" t="str">
        <f t="shared" ca="1" si="173"/>
        <v/>
      </c>
      <c r="S201" s="412" t="str">
        <f t="shared" ca="1" si="174"/>
        <v/>
      </c>
      <c r="T201" s="416" t="str">
        <f t="shared" si="175"/>
        <v/>
      </c>
      <c r="U201" s="413" t="str">
        <f t="shared" si="179"/>
        <v/>
      </c>
      <c r="V201" s="413" t="str">
        <f t="shared" si="177"/>
        <v/>
      </c>
      <c r="W201" s="413" t="str">
        <f t="shared" si="178"/>
        <v/>
      </c>
      <c r="X201" s="417" t="str">
        <f t="shared" si="176"/>
        <v/>
      </c>
    </row>
    <row r="202" spans="2:24" s="241" customFormat="1" ht="15" customHeight="1">
      <c r="B202" s="249" t="b">
        <f>IF(Pressure_1_R2!U55="",FALSE,TRUE)</f>
        <v>0</v>
      </c>
      <c r="C202" s="250">
        <v>52</v>
      </c>
      <c r="D202" s="251" t="str">
        <f>IF($B202=FALSE,"",표준압력!G166)</f>
        <v/>
      </c>
      <c r="E202" s="251" t="str">
        <f>IF($B202=FALSE,"",표준압력!H166)</f>
        <v/>
      </c>
      <c r="F202" s="251" t="str">
        <f>IF($B202=FALSE,"",Pressure_1_R2!U55)</f>
        <v/>
      </c>
      <c r="G202" s="252" t="str">
        <f>IF($B202=FALSE,"",Pressure_1_R2!V55)</f>
        <v/>
      </c>
      <c r="H202" s="252" t="str">
        <f>IF($B202=FALSE,"",Pressure_1_R2!W55)</f>
        <v/>
      </c>
      <c r="I202" s="258" t="b">
        <f t="shared" si="168"/>
        <v>0</v>
      </c>
      <c r="J202" s="253" t="str">
        <f t="shared" si="169"/>
        <v/>
      </c>
      <c r="K202" s="254" t="str">
        <f t="shared" si="170"/>
        <v/>
      </c>
      <c r="L202" s="254" t="str">
        <f t="shared" si="171"/>
        <v/>
      </c>
      <c r="M202" s="244"/>
      <c r="N202" s="255" t="b">
        <f t="shared" si="151"/>
        <v>0</v>
      </c>
      <c r="O202" s="411" t="s">
        <v>517</v>
      </c>
      <c r="P202" s="415">
        <v>22</v>
      </c>
      <c r="Q202" s="412" t="str">
        <f t="shared" ca="1" si="172"/>
        <v/>
      </c>
      <c r="R202" s="412" t="str">
        <f t="shared" ca="1" si="173"/>
        <v/>
      </c>
      <c r="S202" s="412" t="str">
        <f t="shared" ca="1" si="174"/>
        <v/>
      </c>
      <c r="T202" s="416" t="str">
        <f t="shared" si="175"/>
        <v/>
      </c>
      <c r="U202" s="413" t="str">
        <f t="shared" si="179"/>
        <v/>
      </c>
      <c r="V202" s="413" t="str">
        <f t="shared" si="177"/>
        <v/>
      </c>
      <c r="W202" s="413" t="str">
        <f t="shared" si="178"/>
        <v/>
      </c>
      <c r="X202" s="417" t="str">
        <f t="shared" si="176"/>
        <v/>
      </c>
    </row>
    <row r="203" spans="2:24" s="241" customFormat="1" ht="15" customHeight="1">
      <c r="B203" s="249" t="b">
        <f>IF(Pressure_1_R2!U56="",FALSE,TRUE)</f>
        <v>0</v>
      </c>
      <c r="C203" s="250">
        <v>53</v>
      </c>
      <c r="D203" s="251" t="str">
        <f>IF($B203=FALSE,"",표준압력!G167)</f>
        <v/>
      </c>
      <c r="E203" s="251" t="str">
        <f>IF($B203=FALSE,"",표준압력!H167)</f>
        <v/>
      </c>
      <c r="F203" s="251" t="str">
        <f>IF($B203=FALSE,"",Pressure_1_R2!U56)</f>
        <v/>
      </c>
      <c r="G203" s="252" t="str">
        <f>IF($B203=FALSE,"",Pressure_1_R2!V56)</f>
        <v/>
      </c>
      <c r="H203" s="252" t="str">
        <f>IF($B203=FALSE,"",Pressure_1_R2!W56)</f>
        <v/>
      </c>
      <c r="I203" s="258" t="b">
        <f t="shared" si="168"/>
        <v>0</v>
      </c>
      <c r="J203" s="253" t="str">
        <f t="shared" si="169"/>
        <v/>
      </c>
      <c r="K203" s="254" t="str">
        <f t="shared" si="170"/>
        <v/>
      </c>
      <c r="L203" s="254" t="str">
        <f t="shared" si="171"/>
        <v/>
      </c>
      <c r="M203" s="244"/>
      <c r="N203" s="255" t="b">
        <f t="shared" si="151"/>
        <v>0</v>
      </c>
      <c r="O203" s="411" t="s">
        <v>517</v>
      </c>
      <c r="P203" s="415">
        <v>23</v>
      </c>
      <c r="Q203" s="412" t="str">
        <f t="shared" ca="1" si="172"/>
        <v/>
      </c>
      <c r="R203" s="412" t="str">
        <f t="shared" ca="1" si="173"/>
        <v/>
      </c>
      <c r="S203" s="412" t="str">
        <f t="shared" ca="1" si="174"/>
        <v/>
      </c>
      <c r="T203" s="416" t="str">
        <f t="shared" si="175"/>
        <v/>
      </c>
      <c r="U203" s="413" t="str">
        <f t="shared" si="179"/>
        <v/>
      </c>
      <c r="V203" s="413" t="str">
        <f t="shared" si="177"/>
        <v/>
      </c>
      <c r="W203" s="413" t="str">
        <f t="shared" si="178"/>
        <v/>
      </c>
      <c r="X203" s="417" t="str">
        <f t="shared" si="176"/>
        <v/>
      </c>
    </row>
    <row r="204" spans="2:24" s="241" customFormat="1" ht="15" customHeight="1">
      <c r="B204" s="249" t="b">
        <f>IF(Pressure_1_R2!U57="",FALSE,TRUE)</f>
        <v>0</v>
      </c>
      <c r="C204" s="250">
        <v>54</v>
      </c>
      <c r="D204" s="251" t="str">
        <f>IF($B204=FALSE,"",표준압력!G168)</f>
        <v/>
      </c>
      <c r="E204" s="251" t="str">
        <f>IF($B204=FALSE,"",표준압력!H168)</f>
        <v/>
      </c>
      <c r="F204" s="251" t="str">
        <f>IF($B204=FALSE,"",Pressure_1_R2!U57)</f>
        <v/>
      </c>
      <c r="G204" s="252" t="str">
        <f>IF($B204=FALSE,"",Pressure_1_R2!V57)</f>
        <v/>
      </c>
      <c r="H204" s="252" t="str">
        <f>IF($B204=FALSE,"",Pressure_1_R2!W57)</f>
        <v/>
      </c>
      <c r="I204" s="258" t="b">
        <f t="shared" si="168"/>
        <v>0</v>
      </c>
      <c r="J204" s="253" t="str">
        <f t="shared" si="169"/>
        <v/>
      </c>
      <c r="K204" s="254" t="str">
        <f t="shared" si="170"/>
        <v/>
      </c>
      <c r="L204" s="254" t="str">
        <f t="shared" si="171"/>
        <v/>
      </c>
      <c r="M204" s="244"/>
      <c r="N204" s="255" t="b">
        <f t="shared" si="151"/>
        <v>0</v>
      </c>
      <c r="O204" s="411" t="s">
        <v>517</v>
      </c>
      <c r="P204" s="415">
        <v>24</v>
      </c>
      <c r="Q204" s="412" t="str">
        <f t="shared" ca="1" si="172"/>
        <v/>
      </c>
      <c r="R204" s="412" t="str">
        <f t="shared" ca="1" si="173"/>
        <v/>
      </c>
      <c r="S204" s="412" t="str">
        <f t="shared" ca="1" si="174"/>
        <v/>
      </c>
      <c r="T204" s="416" t="str">
        <f t="shared" si="175"/>
        <v/>
      </c>
      <c r="U204" s="413" t="str">
        <f t="shared" si="179"/>
        <v/>
      </c>
      <c r="V204" s="413" t="str">
        <f t="shared" si="177"/>
        <v/>
      </c>
      <c r="W204" s="413" t="str">
        <f t="shared" si="178"/>
        <v/>
      </c>
      <c r="X204" s="417" t="str">
        <f t="shared" si="176"/>
        <v/>
      </c>
    </row>
    <row r="205" spans="2:24" s="241" customFormat="1" ht="15" customHeight="1">
      <c r="B205" s="249" t="b">
        <f>IF(Pressure_1_R2!U58="",FALSE,TRUE)</f>
        <v>0</v>
      </c>
      <c r="C205" s="250">
        <v>55</v>
      </c>
      <c r="D205" s="251" t="str">
        <f>IF($B205=FALSE,"",표준압력!G169)</f>
        <v/>
      </c>
      <c r="E205" s="251" t="str">
        <f>IF($B205=FALSE,"",표준압력!H169)</f>
        <v/>
      </c>
      <c r="F205" s="251" t="str">
        <f>IF($B205=FALSE,"",Pressure_1_R2!U58)</f>
        <v/>
      </c>
      <c r="G205" s="252" t="str">
        <f>IF($B205=FALSE,"",Pressure_1_R2!V58)</f>
        <v/>
      </c>
      <c r="H205" s="252" t="str">
        <f>IF($B205=FALSE,"",Pressure_1_R2!W58)</f>
        <v/>
      </c>
      <c r="I205" s="258" t="b">
        <f t="shared" si="168"/>
        <v>0</v>
      </c>
      <c r="J205" s="253" t="str">
        <f t="shared" si="169"/>
        <v/>
      </c>
      <c r="K205" s="254" t="str">
        <f t="shared" si="170"/>
        <v/>
      </c>
      <c r="L205" s="254" t="str">
        <f t="shared" si="171"/>
        <v/>
      </c>
      <c r="M205" s="244"/>
      <c r="N205" s="255" t="b">
        <f t="shared" si="151"/>
        <v>0</v>
      </c>
      <c r="O205" s="411" t="s">
        <v>517</v>
      </c>
      <c r="P205" s="415">
        <v>25</v>
      </c>
      <c r="Q205" s="412" t="str">
        <f t="shared" ca="1" si="172"/>
        <v/>
      </c>
      <c r="R205" s="412" t="str">
        <f t="shared" ca="1" si="173"/>
        <v/>
      </c>
      <c r="S205" s="412" t="str">
        <f t="shared" ca="1" si="174"/>
        <v/>
      </c>
      <c r="T205" s="416" t="str">
        <f t="shared" si="175"/>
        <v/>
      </c>
      <c r="U205" s="413" t="str">
        <f t="shared" si="179"/>
        <v/>
      </c>
      <c r="V205" s="413" t="str">
        <f t="shared" si="177"/>
        <v/>
      </c>
      <c r="W205" s="413" t="str">
        <f t="shared" si="178"/>
        <v/>
      </c>
      <c r="X205" s="417" t="str">
        <f t="shared" si="176"/>
        <v/>
      </c>
    </row>
    <row r="206" spans="2:24" s="241" customFormat="1" ht="15" customHeight="1">
      <c r="B206" s="249" t="b">
        <f>IF(Pressure_1_R2!U59="",FALSE,TRUE)</f>
        <v>0</v>
      </c>
      <c r="C206" s="250">
        <v>56</v>
      </c>
      <c r="D206" s="251" t="str">
        <f>IF($B206=FALSE,"",표준압력!G170)</f>
        <v/>
      </c>
      <c r="E206" s="251" t="str">
        <f>IF($B206=FALSE,"",표준압력!H170)</f>
        <v/>
      </c>
      <c r="F206" s="251" t="str">
        <f>IF($B206=FALSE,"",Pressure_1_R2!U59)</f>
        <v/>
      </c>
      <c r="G206" s="252" t="str">
        <f>IF($B206=FALSE,"",Pressure_1_R2!V59)</f>
        <v/>
      </c>
      <c r="H206" s="252" t="str">
        <f>IF($B206=FALSE,"",Pressure_1_R2!W59)</f>
        <v/>
      </c>
      <c r="I206" s="258" t="b">
        <f t="shared" si="168"/>
        <v>0</v>
      </c>
      <c r="J206" s="253" t="str">
        <f t="shared" si="169"/>
        <v/>
      </c>
      <c r="K206" s="254" t="str">
        <f t="shared" si="170"/>
        <v/>
      </c>
      <c r="L206" s="254" t="str">
        <f t="shared" si="171"/>
        <v/>
      </c>
      <c r="M206" s="244"/>
      <c r="N206" s="255" t="b">
        <f t="shared" si="151"/>
        <v>0</v>
      </c>
      <c r="O206" s="411" t="s">
        <v>517</v>
      </c>
      <c r="P206" s="415">
        <v>26</v>
      </c>
      <c r="Q206" s="412" t="str">
        <f t="shared" ca="1" si="172"/>
        <v/>
      </c>
      <c r="R206" s="412" t="str">
        <f t="shared" ca="1" si="173"/>
        <v/>
      </c>
      <c r="S206" s="412" t="str">
        <f t="shared" ca="1" si="174"/>
        <v/>
      </c>
      <c r="T206" s="416" t="str">
        <f t="shared" si="175"/>
        <v/>
      </c>
      <c r="U206" s="413" t="str">
        <f t="shared" si="179"/>
        <v/>
      </c>
      <c r="V206" s="413" t="str">
        <f t="shared" si="177"/>
        <v/>
      </c>
      <c r="W206" s="413" t="str">
        <f t="shared" si="178"/>
        <v/>
      </c>
      <c r="X206" s="417" t="str">
        <f t="shared" si="176"/>
        <v/>
      </c>
    </row>
    <row r="207" spans="2:24" s="241" customFormat="1" ht="15" customHeight="1">
      <c r="B207" s="249" t="b">
        <f>IF(Pressure_1_R2!U60="",FALSE,TRUE)</f>
        <v>0</v>
      </c>
      <c r="C207" s="250">
        <v>57</v>
      </c>
      <c r="D207" s="251" t="str">
        <f>IF($B207=FALSE,"",표준압력!G171)</f>
        <v/>
      </c>
      <c r="E207" s="251" t="str">
        <f>IF($B207=FALSE,"",표준압력!H171)</f>
        <v/>
      </c>
      <c r="F207" s="251" t="str">
        <f>IF($B207=FALSE,"",Pressure_1_R2!U60)</f>
        <v/>
      </c>
      <c r="G207" s="252" t="str">
        <f>IF($B207=FALSE,"",Pressure_1_R2!V60)</f>
        <v/>
      </c>
      <c r="H207" s="252" t="str">
        <f>IF($B207=FALSE,"",Pressure_1_R2!W60)</f>
        <v/>
      </c>
      <c r="I207" s="258" t="b">
        <f t="shared" si="168"/>
        <v>0</v>
      </c>
      <c r="J207" s="253" t="str">
        <f t="shared" si="169"/>
        <v/>
      </c>
      <c r="K207" s="254" t="str">
        <f t="shared" si="170"/>
        <v/>
      </c>
      <c r="L207" s="254" t="str">
        <f t="shared" si="171"/>
        <v/>
      </c>
      <c r="M207" s="244"/>
      <c r="N207" s="255" t="b">
        <f t="shared" si="151"/>
        <v>0</v>
      </c>
      <c r="O207" s="411" t="s">
        <v>517</v>
      </c>
      <c r="P207" s="415">
        <v>27</v>
      </c>
      <c r="Q207" s="412" t="str">
        <f t="shared" ca="1" si="172"/>
        <v/>
      </c>
      <c r="R207" s="412" t="str">
        <f t="shared" ca="1" si="173"/>
        <v/>
      </c>
      <c r="S207" s="412" t="str">
        <f t="shared" ca="1" si="174"/>
        <v/>
      </c>
      <c r="T207" s="416" t="str">
        <f t="shared" si="175"/>
        <v/>
      </c>
      <c r="U207" s="413" t="str">
        <f t="shared" si="179"/>
        <v/>
      </c>
      <c r="V207" s="413" t="str">
        <f t="shared" si="177"/>
        <v/>
      </c>
      <c r="W207" s="413" t="str">
        <f t="shared" si="178"/>
        <v/>
      </c>
      <c r="X207" s="417" t="str">
        <f t="shared" si="176"/>
        <v/>
      </c>
    </row>
    <row r="208" spans="2:24" s="241" customFormat="1" ht="15" customHeight="1">
      <c r="B208" s="249" t="b">
        <f>IF(Pressure_1_R2!U61="",FALSE,TRUE)</f>
        <v>0</v>
      </c>
      <c r="C208" s="250">
        <v>58</v>
      </c>
      <c r="D208" s="251" t="str">
        <f>IF($B208=FALSE,"",표준압력!G172)</f>
        <v/>
      </c>
      <c r="E208" s="251" t="str">
        <f>IF($B208=FALSE,"",표준압력!H172)</f>
        <v/>
      </c>
      <c r="F208" s="251" t="str">
        <f>IF($B208=FALSE,"",Pressure_1_R2!U61)</f>
        <v/>
      </c>
      <c r="G208" s="252" t="str">
        <f>IF($B208=FALSE,"",Pressure_1_R2!V61)</f>
        <v/>
      </c>
      <c r="H208" s="252" t="str">
        <f>IF($B208=FALSE,"",Pressure_1_R2!W61)</f>
        <v/>
      </c>
      <c r="I208" s="258" t="b">
        <f t="shared" si="168"/>
        <v>0</v>
      </c>
      <c r="J208" s="253" t="str">
        <f t="shared" si="169"/>
        <v/>
      </c>
      <c r="K208" s="254" t="str">
        <f t="shared" si="170"/>
        <v/>
      </c>
      <c r="L208" s="254" t="str">
        <f t="shared" si="171"/>
        <v/>
      </c>
      <c r="M208" s="244"/>
      <c r="N208" s="255" t="b">
        <f t="shared" si="151"/>
        <v>0</v>
      </c>
      <c r="O208" s="411" t="s">
        <v>517</v>
      </c>
      <c r="P208" s="415">
        <v>28</v>
      </c>
      <c r="Q208" s="412" t="str">
        <f t="shared" ca="1" si="172"/>
        <v/>
      </c>
      <c r="R208" s="412" t="str">
        <f t="shared" ca="1" si="173"/>
        <v/>
      </c>
      <c r="S208" s="412" t="str">
        <f t="shared" ca="1" si="174"/>
        <v/>
      </c>
      <c r="T208" s="416" t="str">
        <f t="shared" si="175"/>
        <v/>
      </c>
      <c r="U208" s="413" t="str">
        <f t="shared" si="179"/>
        <v/>
      </c>
      <c r="V208" s="413" t="str">
        <f t="shared" si="177"/>
        <v/>
      </c>
      <c r="W208" s="413" t="str">
        <f t="shared" si="178"/>
        <v/>
      </c>
      <c r="X208" s="417" t="str">
        <f t="shared" si="176"/>
        <v/>
      </c>
    </row>
    <row r="209" spans="2:24" s="241" customFormat="1" ht="15" customHeight="1">
      <c r="B209" s="249" t="b">
        <f>IF(Pressure_1_R2!U62="",FALSE,TRUE)</f>
        <v>0</v>
      </c>
      <c r="C209" s="250">
        <v>59</v>
      </c>
      <c r="D209" s="251" t="str">
        <f>IF($B209=FALSE,"",표준압력!G173)</f>
        <v/>
      </c>
      <c r="E209" s="251" t="str">
        <f>IF($B209=FALSE,"",표준압력!H173)</f>
        <v/>
      </c>
      <c r="F209" s="251" t="str">
        <f>IF($B209=FALSE,"",Pressure_1_R2!U62)</f>
        <v/>
      </c>
      <c r="G209" s="252" t="str">
        <f>IF($B209=FALSE,"",Pressure_1_R2!V62)</f>
        <v/>
      </c>
      <c r="H209" s="252" t="str">
        <f>IF($B209=FALSE,"",Pressure_1_R2!W62)</f>
        <v/>
      </c>
      <c r="I209" s="258" t="b">
        <f t="shared" si="168"/>
        <v>0</v>
      </c>
      <c r="J209" s="253" t="str">
        <f t="shared" si="169"/>
        <v/>
      </c>
      <c r="K209" s="254" t="str">
        <f t="shared" si="170"/>
        <v/>
      </c>
      <c r="L209" s="254" t="str">
        <f t="shared" si="171"/>
        <v/>
      </c>
      <c r="M209" s="244"/>
      <c r="N209" s="255" t="b">
        <f t="shared" si="151"/>
        <v>0</v>
      </c>
      <c r="O209" s="411" t="s">
        <v>517</v>
      </c>
      <c r="P209" s="415">
        <v>29</v>
      </c>
      <c r="Q209" s="412" t="str">
        <f t="shared" ca="1" si="172"/>
        <v/>
      </c>
      <c r="R209" s="412" t="str">
        <f t="shared" ca="1" si="173"/>
        <v/>
      </c>
      <c r="S209" s="412" t="str">
        <f t="shared" ca="1" si="174"/>
        <v/>
      </c>
      <c r="T209" s="416" t="str">
        <f t="shared" si="175"/>
        <v/>
      </c>
      <c r="U209" s="413" t="str">
        <f t="shared" si="179"/>
        <v/>
      </c>
      <c r="V209" s="413" t="str">
        <f t="shared" si="177"/>
        <v/>
      </c>
      <c r="W209" s="413" t="str">
        <f t="shared" si="178"/>
        <v/>
      </c>
      <c r="X209" s="417" t="str">
        <f t="shared" si="176"/>
        <v/>
      </c>
    </row>
    <row r="210" spans="2:24" s="241" customFormat="1" ht="15" customHeight="1">
      <c r="B210" s="249" t="b">
        <f>IF(Pressure_1_R2!U63="",FALSE,TRUE)</f>
        <v>0</v>
      </c>
      <c r="C210" s="250">
        <v>60</v>
      </c>
      <c r="D210" s="251" t="str">
        <f>IF($B210=FALSE,"",표준압력!G174)</f>
        <v/>
      </c>
      <c r="E210" s="251" t="str">
        <f>IF($B210=FALSE,"",표준압력!H174)</f>
        <v/>
      </c>
      <c r="F210" s="251" t="str">
        <f>IF($B210=FALSE,"",Pressure_1_R2!U63)</f>
        <v/>
      </c>
      <c r="G210" s="252" t="str">
        <f>IF($B210=FALSE,"",Pressure_1_R2!V63)</f>
        <v/>
      </c>
      <c r="H210" s="252" t="str">
        <f>IF($B210=FALSE,"",Pressure_1_R2!W63)</f>
        <v/>
      </c>
      <c r="I210" s="258" t="b">
        <f t="shared" si="168"/>
        <v>0</v>
      </c>
      <c r="J210" s="253" t="str">
        <f t="shared" si="169"/>
        <v/>
      </c>
      <c r="K210" s="254" t="str">
        <f t="shared" si="170"/>
        <v/>
      </c>
      <c r="L210" s="254" t="str">
        <f t="shared" si="171"/>
        <v/>
      </c>
      <c r="M210" s="244"/>
      <c r="N210" s="255" t="b">
        <f t="shared" si="151"/>
        <v>0</v>
      </c>
      <c r="O210" s="411" t="s">
        <v>517</v>
      </c>
      <c r="P210" s="415">
        <v>30</v>
      </c>
      <c r="Q210" s="412" t="str">
        <f t="shared" ca="1" si="172"/>
        <v/>
      </c>
      <c r="R210" s="412" t="str">
        <f t="shared" ca="1" si="173"/>
        <v/>
      </c>
      <c r="S210" s="412" t="str">
        <f t="shared" ca="1" si="174"/>
        <v/>
      </c>
      <c r="T210" s="416" t="str">
        <f t="shared" si="175"/>
        <v/>
      </c>
      <c r="U210" s="413" t="str">
        <f t="shared" si="179"/>
        <v/>
      </c>
      <c r="V210" s="413" t="str">
        <f t="shared" si="177"/>
        <v/>
      </c>
      <c r="W210" s="413" t="str">
        <f t="shared" si="178"/>
        <v/>
      </c>
      <c r="X210" s="417" t="str">
        <f t="shared" si="176"/>
        <v/>
      </c>
    </row>
    <row r="211" spans="2:24" ht="15" customHeight="1">
      <c r="B211" s="240"/>
      <c r="C211" s="240"/>
      <c r="D211" s="240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</row>
    <row r="212" spans="2:24" ht="15" customHeight="1">
      <c r="B212" s="246" t="s">
        <v>624</v>
      </c>
      <c r="C212" s="240"/>
      <c r="D212" s="240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</row>
    <row r="213" spans="2:24" ht="15" customHeight="1">
      <c r="B213" s="751" t="s">
        <v>625</v>
      </c>
      <c r="C213" s="785" t="s">
        <v>595</v>
      </c>
      <c r="D213" s="785" t="s">
        <v>372</v>
      </c>
      <c r="E213" s="759" t="s">
        <v>626</v>
      </c>
      <c r="F213" s="759" t="s">
        <v>627</v>
      </c>
      <c r="G213" s="742" t="s">
        <v>746</v>
      </c>
      <c r="H213" s="742"/>
      <c r="I213" s="742"/>
      <c r="J213" s="742"/>
      <c r="K213" s="759" t="s">
        <v>628</v>
      </c>
      <c r="L213" s="747" t="s">
        <v>748</v>
      </c>
      <c r="M213" s="778"/>
      <c r="N213" s="778"/>
      <c r="O213" s="778"/>
      <c r="P213" s="748"/>
      <c r="Q213" s="759" t="s">
        <v>629</v>
      </c>
      <c r="R213" s="753" t="s">
        <v>630</v>
      </c>
      <c r="S213" s="754"/>
      <c r="T213" s="754"/>
      <c r="U213" s="754"/>
      <c r="V213" s="755"/>
      <c r="W213" s="759" t="s">
        <v>631</v>
      </c>
    </row>
    <row r="214" spans="2:24" ht="15" customHeight="1">
      <c r="B214" s="772"/>
      <c r="C214" s="786"/>
      <c r="D214" s="786"/>
      <c r="E214" s="788"/>
      <c r="F214" s="788"/>
      <c r="G214" s="372" t="s">
        <v>632</v>
      </c>
      <c r="H214" s="372" t="s">
        <v>597</v>
      </c>
      <c r="I214" s="372" t="s">
        <v>633</v>
      </c>
      <c r="J214" s="372" t="s">
        <v>634</v>
      </c>
      <c r="K214" s="788"/>
      <c r="L214" s="759" t="s">
        <v>635</v>
      </c>
      <c r="M214" s="759" t="s">
        <v>636</v>
      </c>
      <c r="N214" s="759" t="s">
        <v>634</v>
      </c>
      <c r="O214" s="759" t="s">
        <v>322</v>
      </c>
      <c r="P214" s="759" t="s">
        <v>638</v>
      </c>
      <c r="Q214" s="788"/>
      <c r="R214" s="751" t="s">
        <v>572</v>
      </c>
      <c r="S214" s="751" t="s">
        <v>639</v>
      </c>
      <c r="T214" s="751" t="s">
        <v>640</v>
      </c>
      <c r="U214" s="751" t="s">
        <v>750</v>
      </c>
      <c r="V214" s="751" t="s">
        <v>641</v>
      </c>
      <c r="W214" s="772"/>
    </row>
    <row r="215" spans="2:24" ht="15" customHeight="1">
      <c r="B215" s="772"/>
      <c r="C215" s="787"/>
      <c r="D215" s="787"/>
      <c r="E215" s="760"/>
      <c r="F215" s="760"/>
      <c r="G215" s="372" t="s">
        <v>642</v>
      </c>
      <c r="H215" s="372" t="s">
        <v>643</v>
      </c>
      <c r="I215" s="372" t="s">
        <v>644</v>
      </c>
      <c r="J215" s="372" t="s">
        <v>645</v>
      </c>
      <c r="K215" s="760"/>
      <c r="L215" s="760"/>
      <c r="M215" s="760"/>
      <c r="N215" s="760"/>
      <c r="O215" s="760"/>
      <c r="P215" s="760"/>
      <c r="Q215" s="760"/>
      <c r="R215" s="752"/>
      <c r="S215" s="752"/>
      <c r="T215" s="752"/>
      <c r="U215" s="752"/>
      <c r="V215" s="752"/>
      <c r="W215" s="772"/>
    </row>
    <row r="216" spans="2:24" ht="15" customHeight="1">
      <c r="B216" s="772"/>
      <c r="C216" s="376">
        <f>D150</f>
        <v>0</v>
      </c>
      <c r="D216" s="376">
        <f>E150</f>
        <v>0</v>
      </c>
      <c r="E216" s="374">
        <f t="shared" ref="E216:R216" si="180">D216</f>
        <v>0</v>
      </c>
      <c r="F216" s="374">
        <f t="shared" si="180"/>
        <v>0</v>
      </c>
      <c r="G216" s="374">
        <f t="shared" si="180"/>
        <v>0</v>
      </c>
      <c r="H216" s="374">
        <f t="shared" si="180"/>
        <v>0</v>
      </c>
      <c r="I216" s="374">
        <f t="shared" si="180"/>
        <v>0</v>
      </c>
      <c r="J216" s="374">
        <f t="shared" si="180"/>
        <v>0</v>
      </c>
      <c r="K216" s="374">
        <f t="shared" si="180"/>
        <v>0</v>
      </c>
      <c r="L216" s="374">
        <f t="shared" si="180"/>
        <v>0</v>
      </c>
      <c r="M216" s="374">
        <f t="shared" si="180"/>
        <v>0</v>
      </c>
      <c r="N216" s="374">
        <f t="shared" si="180"/>
        <v>0</v>
      </c>
      <c r="O216" s="374">
        <f t="shared" si="180"/>
        <v>0</v>
      </c>
      <c r="P216" s="374">
        <f t="shared" si="180"/>
        <v>0</v>
      </c>
      <c r="Q216" s="374">
        <f t="shared" si="180"/>
        <v>0</v>
      </c>
      <c r="R216" s="374">
        <f t="shared" si="180"/>
        <v>0</v>
      </c>
      <c r="S216" s="374">
        <f>V216</f>
        <v>0</v>
      </c>
      <c r="T216" s="374">
        <f>S216</f>
        <v>0</v>
      </c>
      <c r="U216" s="374"/>
      <c r="V216" s="374">
        <f>R216</f>
        <v>0</v>
      </c>
      <c r="W216" s="752"/>
    </row>
    <row r="217" spans="2:24" ht="15" customHeight="1">
      <c r="B217" s="258">
        <f t="shared" ref="B217:B230" si="181">C151</f>
        <v>1</v>
      </c>
      <c r="C217" s="258" t="str">
        <f t="shared" ref="C217:D230" si="182">IF($N151=FALSE,"",D151)</f>
        <v/>
      </c>
      <c r="D217" s="255" t="str">
        <f t="shared" si="182"/>
        <v/>
      </c>
      <c r="E217" s="255" t="str">
        <f>IF($N151=FALSE,"",표준압력!U115)</f>
        <v/>
      </c>
      <c r="F217" s="255" t="str">
        <f>IF($N151=FALSE,"",Pressure_1_R2!L4*C$145)</f>
        <v/>
      </c>
      <c r="G217" s="255" t="str">
        <f>IF($N151=FALSE,"",ROUND(AVERAGE(T151,T181),M$251))</f>
        <v/>
      </c>
      <c r="H217" s="255" t="str">
        <f t="shared" ref="H217:H230" si="183">IF($N151=FALSE,"",ROUND(D217,M$251)-G217)</f>
        <v/>
      </c>
      <c r="I217" s="255" t="str">
        <f>IF($N151=FALSE,"",((Q181-Q151)+(R181-R151)+(S181-S151))/3)</f>
        <v/>
      </c>
      <c r="J217" s="255" t="str">
        <f>IF($N151=FALSE,"",MAX(X151,X181))</f>
        <v/>
      </c>
      <c r="K217" s="255" t="str">
        <f t="shared" ref="K217:K230" si="184">IF($N151=FALSE,"",E217/2)</f>
        <v/>
      </c>
      <c r="L217" s="255" t="str">
        <f t="shared" ref="L217:L230" si="185">IF($N151=FALSE,"",F217/2/SQRT(3))</f>
        <v/>
      </c>
      <c r="M217" s="255" t="str">
        <f>IF($N151=FALSE,"",MAX(ABS(Q$181-Q$151),ABS(R$181-R$151),ABS(S$181-S$151))/2/SQRT(3))</f>
        <v/>
      </c>
      <c r="N217" s="255" t="str">
        <f t="shared" ref="N217:N230" si="186">IF($N151=FALSE,"",IF(J217=0,MAX(J$217:J$246),J217)/2/SQRT(3))</f>
        <v/>
      </c>
      <c r="O217" s="255" t="str">
        <f t="shared" ref="O217:O230" si="187">IF($N151=FALSE,"",I217/2/SQRT(3))</f>
        <v/>
      </c>
      <c r="P217" s="255" t="str">
        <f t="shared" ref="P217:P230" si="188">IF($N151=FALSE,"",SQRT(SUMSQ(L217:O217)))</f>
        <v/>
      </c>
      <c r="Q217" s="255" t="str">
        <f t="shared" ref="Q217:Q230" si="189">IF($N151=FALSE,"",SQRT(SUMSQ(K217,P217)))</f>
        <v/>
      </c>
      <c r="R217" s="255" t="str">
        <f t="shared" ref="R217:R230" si="190">IF($N151=FALSE,"",Q217*2)</f>
        <v/>
      </c>
      <c r="S217" s="243" t="str">
        <f>IF($N151=FALSE,"",Pressure_1_R2!G4*C217)</f>
        <v/>
      </c>
      <c r="T217" s="243" t="str">
        <f t="shared" ref="T217:T230" si="191">IF($N151=FALSE,"",MAX(R217:S217))</f>
        <v/>
      </c>
      <c r="U217" s="243" t="str">
        <f t="shared" ref="U217:U230" si="192">IF($N151=FALSE,"",IF(((T217-ROUND(T217,M$251))/T217*100)&gt;=5,TRUE,FALSE))</f>
        <v/>
      </c>
      <c r="V217" s="243" t="str">
        <f t="shared" ref="V217:V230" si="193">IF($N151=FALSE,"",IF(ROUND(T217,M$251)=0,ROUNDUP(T217,M$251),IF(U217=TRUE,ROUNDUP(T217,M$251),ROUND(T217,M$251))))</f>
        <v/>
      </c>
      <c r="W217" s="266" t="str">
        <f t="shared" ref="W217:W230" si="194">IF($N151=FALSE,"",IF(R217=T217,0,1))</f>
        <v/>
      </c>
    </row>
    <row r="218" spans="2:24" ht="15" customHeight="1">
      <c r="B218" s="258">
        <f t="shared" si="181"/>
        <v>2</v>
      </c>
      <c r="C218" s="258" t="str">
        <f t="shared" si="182"/>
        <v/>
      </c>
      <c r="D218" s="255" t="str">
        <f t="shared" si="182"/>
        <v/>
      </c>
      <c r="E218" s="255" t="str">
        <f>IF($N152=FALSE,"",표준압력!U116)</f>
        <v/>
      </c>
      <c r="F218" s="255" t="str">
        <f>IF($N152=FALSE,"",Pressure_1_R2!L5*C$145)</f>
        <v/>
      </c>
      <c r="G218" s="255" t="str">
        <f t="shared" ref="G218:G246" si="195">IF($N152=FALSE,"",ROUND(AVERAGE(T152,T182),M$251))</f>
        <v/>
      </c>
      <c r="H218" s="255" t="str">
        <f t="shared" si="183"/>
        <v/>
      </c>
      <c r="I218" s="255" t="str">
        <f t="shared" ref="I218:I246" si="196">IF($N152=FALSE,"",((Q182-Q152)+(R182-R152)+(S182-S152))/3)</f>
        <v/>
      </c>
      <c r="J218" s="255" t="str">
        <f t="shared" ref="J218:J246" si="197">IF($N152=FALSE,"",MAX(X152,X182))</f>
        <v/>
      </c>
      <c r="K218" s="255" t="str">
        <f t="shared" si="184"/>
        <v/>
      </c>
      <c r="L218" s="255" t="str">
        <f t="shared" si="185"/>
        <v/>
      </c>
      <c r="M218" s="255" t="str">
        <f t="shared" ref="M218:M246" si="198">IF($N152=FALSE,"",MAX(ABS(Q$181-Q$151),ABS(R$181-R$151),ABS(S$181-S$151))/2/SQRT(3))</f>
        <v/>
      </c>
      <c r="N218" s="255" t="str">
        <f t="shared" si="186"/>
        <v/>
      </c>
      <c r="O218" s="255" t="str">
        <f t="shared" si="187"/>
        <v/>
      </c>
      <c r="P218" s="255" t="str">
        <f t="shared" si="188"/>
        <v/>
      </c>
      <c r="Q218" s="255" t="str">
        <f t="shared" si="189"/>
        <v/>
      </c>
      <c r="R218" s="255" t="str">
        <f t="shared" si="190"/>
        <v/>
      </c>
      <c r="S218" s="243" t="str">
        <f>IF($N152=FALSE,"",Pressure_1_R2!G5*C218)</f>
        <v/>
      </c>
      <c r="T218" s="243" t="str">
        <f t="shared" si="191"/>
        <v/>
      </c>
      <c r="U218" s="243" t="str">
        <f t="shared" si="192"/>
        <v/>
      </c>
      <c r="V218" s="243" t="str">
        <f t="shared" si="193"/>
        <v/>
      </c>
      <c r="W218" s="266" t="str">
        <f t="shared" si="194"/>
        <v/>
      </c>
    </row>
    <row r="219" spans="2:24" ht="15" customHeight="1">
      <c r="B219" s="258">
        <f t="shared" si="181"/>
        <v>3</v>
      </c>
      <c r="C219" s="258" t="str">
        <f t="shared" si="182"/>
        <v/>
      </c>
      <c r="D219" s="255" t="str">
        <f t="shared" si="182"/>
        <v/>
      </c>
      <c r="E219" s="255" t="str">
        <f>IF($N153=FALSE,"",표준압력!U117)</f>
        <v/>
      </c>
      <c r="F219" s="255" t="str">
        <f>IF($N153=FALSE,"",Pressure_1_R2!L6*C$145)</f>
        <v/>
      </c>
      <c r="G219" s="255" t="str">
        <f t="shared" si="195"/>
        <v/>
      </c>
      <c r="H219" s="255" t="str">
        <f t="shared" si="183"/>
        <v/>
      </c>
      <c r="I219" s="255" t="str">
        <f t="shared" si="196"/>
        <v/>
      </c>
      <c r="J219" s="255" t="str">
        <f t="shared" si="197"/>
        <v/>
      </c>
      <c r="K219" s="255" t="str">
        <f t="shared" si="184"/>
        <v/>
      </c>
      <c r="L219" s="255" t="str">
        <f t="shared" si="185"/>
        <v/>
      </c>
      <c r="M219" s="255" t="str">
        <f t="shared" si="198"/>
        <v/>
      </c>
      <c r="N219" s="255" t="str">
        <f t="shared" si="186"/>
        <v/>
      </c>
      <c r="O219" s="255" t="str">
        <f t="shared" si="187"/>
        <v/>
      </c>
      <c r="P219" s="255" t="str">
        <f t="shared" si="188"/>
        <v/>
      </c>
      <c r="Q219" s="255" t="str">
        <f t="shared" si="189"/>
        <v/>
      </c>
      <c r="R219" s="255" t="str">
        <f t="shared" si="190"/>
        <v/>
      </c>
      <c r="S219" s="243" t="str">
        <f>IF($N153=FALSE,"",Pressure_1_R2!G6*C219)</f>
        <v/>
      </c>
      <c r="T219" s="243" t="str">
        <f t="shared" si="191"/>
        <v/>
      </c>
      <c r="U219" s="243" t="str">
        <f t="shared" si="192"/>
        <v/>
      </c>
      <c r="V219" s="243" t="str">
        <f t="shared" si="193"/>
        <v/>
      </c>
      <c r="W219" s="266" t="str">
        <f t="shared" si="194"/>
        <v/>
      </c>
    </row>
    <row r="220" spans="2:24" ht="15" customHeight="1">
      <c r="B220" s="258">
        <f t="shared" si="181"/>
        <v>4</v>
      </c>
      <c r="C220" s="258" t="str">
        <f t="shared" si="182"/>
        <v/>
      </c>
      <c r="D220" s="255" t="str">
        <f t="shared" si="182"/>
        <v/>
      </c>
      <c r="E220" s="255" t="str">
        <f>IF($N154=FALSE,"",표준압력!U118)</f>
        <v/>
      </c>
      <c r="F220" s="255" t="str">
        <f>IF($N154=FALSE,"",Pressure_1_R2!L7*C$145)</f>
        <v/>
      </c>
      <c r="G220" s="255" t="str">
        <f t="shared" si="195"/>
        <v/>
      </c>
      <c r="H220" s="255" t="str">
        <f t="shared" si="183"/>
        <v/>
      </c>
      <c r="I220" s="255" t="str">
        <f t="shared" si="196"/>
        <v/>
      </c>
      <c r="J220" s="255" t="str">
        <f t="shared" si="197"/>
        <v/>
      </c>
      <c r="K220" s="255" t="str">
        <f t="shared" si="184"/>
        <v/>
      </c>
      <c r="L220" s="255" t="str">
        <f t="shared" si="185"/>
        <v/>
      </c>
      <c r="M220" s="255" t="str">
        <f t="shared" si="198"/>
        <v/>
      </c>
      <c r="N220" s="255" t="str">
        <f t="shared" si="186"/>
        <v/>
      </c>
      <c r="O220" s="255" t="str">
        <f t="shared" si="187"/>
        <v/>
      </c>
      <c r="P220" s="255" t="str">
        <f t="shared" si="188"/>
        <v/>
      </c>
      <c r="Q220" s="255" t="str">
        <f t="shared" si="189"/>
        <v/>
      </c>
      <c r="R220" s="255" t="str">
        <f t="shared" si="190"/>
        <v/>
      </c>
      <c r="S220" s="243" t="str">
        <f>IF($N154=FALSE,"",Pressure_1_R2!G7*C220)</f>
        <v/>
      </c>
      <c r="T220" s="243" t="str">
        <f t="shared" si="191"/>
        <v/>
      </c>
      <c r="U220" s="243" t="str">
        <f t="shared" si="192"/>
        <v/>
      </c>
      <c r="V220" s="243" t="str">
        <f t="shared" si="193"/>
        <v/>
      </c>
      <c r="W220" s="266" t="str">
        <f t="shared" si="194"/>
        <v/>
      </c>
    </row>
    <row r="221" spans="2:24" ht="15" customHeight="1">
      <c r="B221" s="258">
        <f t="shared" si="181"/>
        <v>5</v>
      </c>
      <c r="C221" s="258" t="str">
        <f t="shared" si="182"/>
        <v/>
      </c>
      <c r="D221" s="255" t="str">
        <f t="shared" si="182"/>
        <v/>
      </c>
      <c r="E221" s="255" t="str">
        <f>IF($N155=FALSE,"",표준압력!U119)</f>
        <v/>
      </c>
      <c r="F221" s="255" t="str">
        <f>IF($N155=FALSE,"",Pressure_1_R2!L8*C$145)</f>
        <v/>
      </c>
      <c r="G221" s="255" t="str">
        <f t="shared" si="195"/>
        <v/>
      </c>
      <c r="H221" s="255" t="str">
        <f t="shared" si="183"/>
        <v/>
      </c>
      <c r="I221" s="255" t="str">
        <f t="shared" si="196"/>
        <v/>
      </c>
      <c r="J221" s="255" t="str">
        <f t="shared" si="197"/>
        <v/>
      </c>
      <c r="K221" s="255" t="str">
        <f t="shared" si="184"/>
        <v/>
      </c>
      <c r="L221" s="255" t="str">
        <f t="shared" si="185"/>
        <v/>
      </c>
      <c r="M221" s="255" t="str">
        <f t="shared" si="198"/>
        <v/>
      </c>
      <c r="N221" s="255" t="str">
        <f t="shared" si="186"/>
        <v/>
      </c>
      <c r="O221" s="255" t="str">
        <f t="shared" si="187"/>
        <v/>
      </c>
      <c r="P221" s="255" t="str">
        <f t="shared" si="188"/>
        <v/>
      </c>
      <c r="Q221" s="255" t="str">
        <f t="shared" si="189"/>
        <v/>
      </c>
      <c r="R221" s="255" t="str">
        <f t="shared" si="190"/>
        <v/>
      </c>
      <c r="S221" s="243" t="str">
        <f>IF($N155=FALSE,"",Pressure_1_R2!G8*C221)</f>
        <v/>
      </c>
      <c r="T221" s="243" t="str">
        <f t="shared" si="191"/>
        <v/>
      </c>
      <c r="U221" s="243" t="str">
        <f t="shared" si="192"/>
        <v/>
      </c>
      <c r="V221" s="243" t="str">
        <f t="shared" si="193"/>
        <v/>
      </c>
      <c r="W221" s="266" t="str">
        <f t="shared" si="194"/>
        <v/>
      </c>
    </row>
    <row r="222" spans="2:24" ht="15" customHeight="1">
      <c r="B222" s="258">
        <f t="shared" si="181"/>
        <v>6</v>
      </c>
      <c r="C222" s="258" t="str">
        <f t="shared" si="182"/>
        <v/>
      </c>
      <c r="D222" s="255" t="str">
        <f t="shared" si="182"/>
        <v/>
      </c>
      <c r="E222" s="255" t="str">
        <f>IF($N156=FALSE,"",표준압력!U120)</f>
        <v/>
      </c>
      <c r="F222" s="255" t="str">
        <f>IF($N156=FALSE,"",Pressure_1_R2!L9*C$145)</f>
        <v/>
      </c>
      <c r="G222" s="255" t="str">
        <f t="shared" si="195"/>
        <v/>
      </c>
      <c r="H222" s="255" t="str">
        <f t="shared" si="183"/>
        <v/>
      </c>
      <c r="I222" s="255" t="str">
        <f t="shared" si="196"/>
        <v/>
      </c>
      <c r="J222" s="255" t="str">
        <f t="shared" si="197"/>
        <v/>
      </c>
      <c r="K222" s="255" t="str">
        <f t="shared" si="184"/>
        <v/>
      </c>
      <c r="L222" s="255" t="str">
        <f t="shared" si="185"/>
        <v/>
      </c>
      <c r="M222" s="255" t="str">
        <f t="shared" si="198"/>
        <v/>
      </c>
      <c r="N222" s="255" t="str">
        <f t="shared" si="186"/>
        <v/>
      </c>
      <c r="O222" s="255" t="str">
        <f t="shared" si="187"/>
        <v/>
      </c>
      <c r="P222" s="255" t="str">
        <f t="shared" si="188"/>
        <v/>
      </c>
      <c r="Q222" s="255" t="str">
        <f t="shared" si="189"/>
        <v/>
      </c>
      <c r="R222" s="255" t="str">
        <f t="shared" si="190"/>
        <v/>
      </c>
      <c r="S222" s="243" t="str">
        <f>IF($N156=FALSE,"",Pressure_1_R2!G9*C222)</f>
        <v/>
      </c>
      <c r="T222" s="243" t="str">
        <f t="shared" si="191"/>
        <v/>
      </c>
      <c r="U222" s="243" t="str">
        <f t="shared" si="192"/>
        <v/>
      </c>
      <c r="V222" s="243" t="str">
        <f t="shared" si="193"/>
        <v/>
      </c>
      <c r="W222" s="266" t="str">
        <f t="shared" si="194"/>
        <v/>
      </c>
    </row>
    <row r="223" spans="2:24" ht="15" customHeight="1">
      <c r="B223" s="258">
        <f t="shared" si="181"/>
        <v>7</v>
      </c>
      <c r="C223" s="258" t="str">
        <f t="shared" si="182"/>
        <v/>
      </c>
      <c r="D223" s="255" t="str">
        <f t="shared" si="182"/>
        <v/>
      </c>
      <c r="E223" s="255" t="str">
        <f>IF($N157=FALSE,"",표준압력!U121)</f>
        <v/>
      </c>
      <c r="F223" s="255" t="str">
        <f>IF($N157=FALSE,"",Pressure_1_R2!L10*C$145)</f>
        <v/>
      </c>
      <c r="G223" s="255" t="str">
        <f t="shared" si="195"/>
        <v/>
      </c>
      <c r="H223" s="255" t="str">
        <f t="shared" si="183"/>
        <v/>
      </c>
      <c r="I223" s="255" t="str">
        <f t="shared" si="196"/>
        <v/>
      </c>
      <c r="J223" s="255" t="str">
        <f t="shared" si="197"/>
        <v/>
      </c>
      <c r="K223" s="255" t="str">
        <f t="shared" si="184"/>
        <v/>
      </c>
      <c r="L223" s="255" t="str">
        <f t="shared" si="185"/>
        <v/>
      </c>
      <c r="M223" s="255" t="str">
        <f t="shared" si="198"/>
        <v/>
      </c>
      <c r="N223" s="255" t="str">
        <f t="shared" si="186"/>
        <v/>
      </c>
      <c r="O223" s="255" t="str">
        <f t="shared" si="187"/>
        <v/>
      </c>
      <c r="P223" s="255" t="str">
        <f t="shared" si="188"/>
        <v/>
      </c>
      <c r="Q223" s="255" t="str">
        <f t="shared" si="189"/>
        <v/>
      </c>
      <c r="R223" s="255" t="str">
        <f t="shared" si="190"/>
        <v/>
      </c>
      <c r="S223" s="243" t="str">
        <f>IF($N157=FALSE,"",Pressure_1_R2!G10*C223)</f>
        <v/>
      </c>
      <c r="T223" s="243" t="str">
        <f t="shared" si="191"/>
        <v/>
      </c>
      <c r="U223" s="243" t="str">
        <f t="shared" si="192"/>
        <v/>
      </c>
      <c r="V223" s="243" t="str">
        <f t="shared" si="193"/>
        <v/>
      </c>
      <c r="W223" s="266" t="str">
        <f t="shared" si="194"/>
        <v/>
      </c>
    </row>
    <row r="224" spans="2:24" ht="15" customHeight="1">
      <c r="B224" s="258">
        <f t="shared" si="181"/>
        <v>8</v>
      </c>
      <c r="C224" s="258" t="str">
        <f t="shared" si="182"/>
        <v/>
      </c>
      <c r="D224" s="255" t="str">
        <f t="shared" si="182"/>
        <v/>
      </c>
      <c r="E224" s="255" t="str">
        <f>IF($N158=FALSE,"",표준압력!U122)</f>
        <v/>
      </c>
      <c r="F224" s="255" t="str">
        <f>IF($N158=FALSE,"",Pressure_1_R2!L11*C$145)</f>
        <v/>
      </c>
      <c r="G224" s="255" t="str">
        <f t="shared" si="195"/>
        <v/>
      </c>
      <c r="H224" s="255" t="str">
        <f t="shared" si="183"/>
        <v/>
      </c>
      <c r="I224" s="255" t="str">
        <f t="shared" si="196"/>
        <v/>
      </c>
      <c r="J224" s="255" t="str">
        <f t="shared" si="197"/>
        <v/>
      </c>
      <c r="K224" s="255" t="str">
        <f t="shared" si="184"/>
        <v/>
      </c>
      <c r="L224" s="255" t="str">
        <f t="shared" si="185"/>
        <v/>
      </c>
      <c r="M224" s="255" t="str">
        <f t="shared" si="198"/>
        <v/>
      </c>
      <c r="N224" s="255" t="str">
        <f t="shared" si="186"/>
        <v/>
      </c>
      <c r="O224" s="255" t="str">
        <f t="shared" si="187"/>
        <v/>
      </c>
      <c r="P224" s="255" t="str">
        <f t="shared" si="188"/>
        <v/>
      </c>
      <c r="Q224" s="255" t="str">
        <f t="shared" si="189"/>
        <v/>
      </c>
      <c r="R224" s="255" t="str">
        <f t="shared" si="190"/>
        <v/>
      </c>
      <c r="S224" s="243" t="str">
        <f>IF($N158=FALSE,"",Pressure_1_R2!G11*C224)</f>
        <v/>
      </c>
      <c r="T224" s="243" t="str">
        <f t="shared" si="191"/>
        <v/>
      </c>
      <c r="U224" s="243" t="str">
        <f t="shared" si="192"/>
        <v/>
      </c>
      <c r="V224" s="243" t="str">
        <f t="shared" si="193"/>
        <v/>
      </c>
      <c r="W224" s="266" t="str">
        <f t="shared" si="194"/>
        <v/>
      </c>
    </row>
    <row r="225" spans="2:23" ht="15" customHeight="1">
      <c r="B225" s="258">
        <f t="shared" si="181"/>
        <v>9</v>
      </c>
      <c r="C225" s="258" t="str">
        <f t="shared" si="182"/>
        <v/>
      </c>
      <c r="D225" s="255" t="str">
        <f t="shared" si="182"/>
        <v/>
      </c>
      <c r="E225" s="255" t="str">
        <f>IF($N159=FALSE,"",표준압력!U123)</f>
        <v/>
      </c>
      <c r="F225" s="255" t="str">
        <f>IF($N159=FALSE,"",Pressure_1_R2!L12*C$145)</f>
        <v/>
      </c>
      <c r="G225" s="255" t="str">
        <f t="shared" si="195"/>
        <v/>
      </c>
      <c r="H225" s="255" t="str">
        <f t="shared" si="183"/>
        <v/>
      </c>
      <c r="I225" s="255" t="str">
        <f t="shared" si="196"/>
        <v/>
      </c>
      <c r="J225" s="255" t="str">
        <f t="shared" si="197"/>
        <v/>
      </c>
      <c r="K225" s="255" t="str">
        <f t="shared" si="184"/>
        <v/>
      </c>
      <c r="L225" s="255" t="str">
        <f t="shared" si="185"/>
        <v/>
      </c>
      <c r="M225" s="255" t="str">
        <f t="shared" si="198"/>
        <v/>
      </c>
      <c r="N225" s="255" t="str">
        <f t="shared" si="186"/>
        <v/>
      </c>
      <c r="O225" s="255" t="str">
        <f t="shared" si="187"/>
        <v/>
      </c>
      <c r="P225" s="255" t="str">
        <f t="shared" si="188"/>
        <v/>
      </c>
      <c r="Q225" s="255" t="str">
        <f t="shared" si="189"/>
        <v/>
      </c>
      <c r="R225" s="255" t="str">
        <f t="shared" si="190"/>
        <v/>
      </c>
      <c r="S225" s="243" t="str">
        <f>IF($N159=FALSE,"",Pressure_1_R2!G12*C225)</f>
        <v/>
      </c>
      <c r="T225" s="243" t="str">
        <f t="shared" si="191"/>
        <v/>
      </c>
      <c r="U225" s="243" t="str">
        <f t="shared" si="192"/>
        <v/>
      </c>
      <c r="V225" s="243" t="str">
        <f t="shared" si="193"/>
        <v/>
      </c>
      <c r="W225" s="266" t="str">
        <f t="shared" si="194"/>
        <v/>
      </c>
    </row>
    <row r="226" spans="2:23" ht="15" customHeight="1">
      <c r="B226" s="258">
        <f t="shared" si="181"/>
        <v>10</v>
      </c>
      <c r="C226" s="258" t="str">
        <f t="shared" si="182"/>
        <v/>
      </c>
      <c r="D226" s="255" t="str">
        <f t="shared" si="182"/>
        <v/>
      </c>
      <c r="E226" s="255" t="str">
        <f>IF($N160=FALSE,"",표준압력!U124)</f>
        <v/>
      </c>
      <c r="F226" s="255" t="str">
        <f>IF($N160=FALSE,"",Pressure_1_R2!L13*C$145)</f>
        <v/>
      </c>
      <c r="G226" s="255" t="str">
        <f t="shared" si="195"/>
        <v/>
      </c>
      <c r="H226" s="255" t="str">
        <f t="shared" si="183"/>
        <v/>
      </c>
      <c r="I226" s="255" t="str">
        <f t="shared" si="196"/>
        <v/>
      </c>
      <c r="J226" s="255" t="str">
        <f t="shared" si="197"/>
        <v/>
      </c>
      <c r="K226" s="255" t="str">
        <f t="shared" si="184"/>
        <v/>
      </c>
      <c r="L226" s="255" t="str">
        <f t="shared" si="185"/>
        <v/>
      </c>
      <c r="M226" s="255" t="str">
        <f t="shared" si="198"/>
        <v/>
      </c>
      <c r="N226" s="255" t="str">
        <f t="shared" si="186"/>
        <v/>
      </c>
      <c r="O226" s="255" t="str">
        <f t="shared" si="187"/>
        <v/>
      </c>
      <c r="P226" s="255" t="str">
        <f t="shared" si="188"/>
        <v/>
      </c>
      <c r="Q226" s="255" t="str">
        <f t="shared" si="189"/>
        <v/>
      </c>
      <c r="R226" s="255" t="str">
        <f t="shared" si="190"/>
        <v/>
      </c>
      <c r="S226" s="243" t="str">
        <f>IF($N160=FALSE,"",Pressure_1_R2!G13*C226)</f>
        <v/>
      </c>
      <c r="T226" s="243" t="str">
        <f t="shared" si="191"/>
        <v/>
      </c>
      <c r="U226" s="243" t="str">
        <f t="shared" si="192"/>
        <v/>
      </c>
      <c r="V226" s="243" t="str">
        <f t="shared" si="193"/>
        <v/>
      </c>
      <c r="W226" s="266" t="str">
        <f t="shared" si="194"/>
        <v/>
      </c>
    </row>
    <row r="227" spans="2:23" ht="15" customHeight="1">
      <c r="B227" s="258">
        <f t="shared" si="181"/>
        <v>11</v>
      </c>
      <c r="C227" s="258" t="str">
        <f t="shared" si="182"/>
        <v/>
      </c>
      <c r="D227" s="255" t="str">
        <f t="shared" si="182"/>
        <v/>
      </c>
      <c r="E227" s="255" t="str">
        <f>IF($N161=FALSE,"",표준압력!U125)</f>
        <v/>
      </c>
      <c r="F227" s="255" t="str">
        <f>IF($N161=FALSE,"",Pressure_1_R2!L14*C$145)</f>
        <v/>
      </c>
      <c r="G227" s="255" t="str">
        <f t="shared" si="195"/>
        <v/>
      </c>
      <c r="H227" s="255" t="str">
        <f t="shared" si="183"/>
        <v/>
      </c>
      <c r="I227" s="255" t="str">
        <f t="shared" si="196"/>
        <v/>
      </c>
      <c r="J227" s="255" t="str">
        <f t="shared" si="197"/>
        <v/>
      </c>
      <c r="K227" s="255" t="str">
        <f t="shared" si="184"/>
        <v/>
      </c>
      <c r="L227" s="255" t="str">
        <f t="shared" si="185"/>
        <v/>
      </c>
      <c r="M227" s="255" t="str">
        <f t="shared" si="198"/>
        <v/>
      </c>
      <c r="N227" s="255" t="str">
        <f t="shared" si="186"/>
        <v/>
      </c>
      <c r="O227" s="255" t="str">
        <f t="shared" si="187"/>
        <v/>
      </c>
      <c r="P227" s="255" t="str">
        <f t="shared" si="188"/>
        <v/>
      </c>
      <c r="Q227" s="255" t="str">
        <f t="shared" si="189"/>
        <v/>
      </c>
      <c r="R227" s="255" t="str">
        <f t="shared" si="190"/>
        <v/>
      </c>
      <c r="S227" s="243" t="str">
        <f>IF($N161=FALSE,"",Pressure_1_R2!G14*C227)</f>
        <v/>
      </c>
      <c r="T227" s="243" t="str">
        <f t="shared" si="191"/>
        <v/>
      </c>
      <c r="U227" s="243" t="str">
        <f t="shared" si="192"/>
        <v/>
      </c>
      <c r="V227" s="243" t="str">
        <f t="shared" si="193"/>
        <v/>
      </c>
      <c r="W227" s="266" t="str">
        <f t="shared" si="194"/>
        <v/>
      </c>
    </row>
    <row r="228" spans="2:23" ht="15" customHeight="1">
      <c r="B228" s="258">
        <f t="shared" si="181"/>
        <v>12</v>
      </c>
      <c r="C228" s="258" t="str">
        <f t="shared" si="182"/>
        <v/>
      </c>
      <c r="D228" s="255" t="str">
        <f t="shared" si="182"/>
        <v/>
      </c>
      <c r="E228" s="255" t="str">
        <f>IF($N162=FALSE,"",표준압력!U126)</f>
        <v/>
      </c>
      <c r="F228" s="255" t="str">
        <f>IF($N162=FALSE,"",Pressure_1_R2!L15*C$145)</f>
        <v/>
      </c>
      <c r="G228" s="255" t="str">
        <f t="shared" si="195"/>
        <v/>
      </c>
      <c r="H228" s="255" t="str">
        <f t="shared" si="183"/>
        <v/>
      </c>
      <c r="I228" s="255" t="str">
        <f t="shared" si="196"/>
        <v/>
      </c>
      <c r="J228" s="255" t="str">
        <f t="shared" si="197"/>
        <v/>
      </c>
      <c r="K228" s="255" t="str">
        <f t="shared" si="184"/>
        <v/>
      </c>
      <c r="L228" s="255" t="str">
        <f t="shared" si="185"/>
        <v/>
      </c>
      <c r="M228" s="255" t="str">
        <f t="shared" si="198"/>
        <v/>
      </c>
      <c r="N228" s="255" t="str">
        <f t="shared" si="186"/>
        <v/>
      </c>
      <c r="O228" s="255" t="str">
        <f t="shared" si="187"/>
        <v/>
      </c>
      <c r="P228" s="255" t="str">
        <f t="shared" si="188"/>
        <v/>
      </c>
      <c r="Q228" s="255" t="str">
        <f t="shared" si="189"/>
        <v/>
      </c>
      <c r="R228" s="255" t="str">
        <f t="shared" si="190"/>
        <v/>
      </c>
      <c r="S228" s="243" t="str">
        <f>IF($N162=FALSE,"",Pressure_1_R2!G15*C228)</f>
        <v/>
      </c>
      <c r="T228" s="243" t="str">
        <f t="shared" si="191"/>
        <v/>
      </c>
      <c r="U228" s="243" t="str">
        <f t="shared" si="192"/>
        <v/>
      </c>
      <c r="V228" s="243" t="str">
        <f t="shared" si="193"/>
        <v/>
      </c>
      <c r="W228" s="266" t="str">
        <f t="shared" si="194"/>
        <v/>
      </c>
    </row>
    <row r="229" spans="2:23" ht="15" customHeight="1">
      <c r="B229" s="258">
        <f t="shared" si="181"/>
        <v>13</v>
      </c>
      <c r="C229" s="258" t="str">
        <f t="shared" si="182"/>
        <v/>
      </c>
      <c r="D229" s="255" t="str">
        <f t="shared" si="182"/>
        <v/>
      </c>
      <c r="E229" s="255" t="str">
        <f>IF($N163=FALSE,"",표준압력!U127)</f>
        <v/>
      </c>
      <c r="F229" s="255" t="str">
        <f>IF($N163=FALSE,"",Pressure_1_R2!L16*C$145)</f>
        <v/>
      </c>
      <c r="G229" s="255" t="str">
        <f t="shared" si="195"/>
        <v/>
      </c>
      <c r="H229" s="255" t="str">
        <f t="shared" si="183"/>
        <v/>
      </c>
      <c r="I229" s="255" t="str">
        <f t="shared" si="196"/>
        <v/>
      </c>
      <c r="J229" s="255" t="str">
        <f t="shared" si="197"/>
        <v/>
      </c>
      <c r="K229" s="255" t="str">
        <f t="shared" si="184"/>
        <v/>
      </c>
      <c r="L229" s="255" t="str">
        <f t="shared" si="185"/>
        <v/>
      </c>
      <c r="M229" s="255" t="str">
        <f t="shared" si="198"/>
        <v/>
      </c>
      <c r="N229" s="255" t="str">
        <f t="shared" si="186"/>
        <v/>
      </c>
      <c r="O229" s="255" t="str">
        <f t="shared" si="187"/>
        <v/>
      </c>
      <c r="P229" s="255" t="str">
        <f t="shared" si="188"/>
        <v/>
      </c>
      <c r="Q229" s="255" t="str">
        <f t="shared" si="189"/>
        <v/>
      </c>
      <c r="R229" s="255" t="str">
        <f t="shared" si="190"/>
        <v/>
      </c>
      <c r="S229" s="243" t="str">
        <f>IF($N163=FALSE,"",Pressure_1_R2!G16*C229)</f>
        <v/>
      </c>
      <c r="T229" s="243" t="str">
        <f t="shared" si="191"/>
        <v/>
      </c>
      <c r="U229" s="243" t="str">
        <f t="shared" si="192"/>
        <v/>
      </c>
      <c r="V229" s="243" t="str">
        <f t="shared" si="193"/>
        <v/>
      </c>
      <c r="W229" s="266" t="str">
        <f t="shared" si="194"/>
        <v/>
      </c>
    </row>
    <row r="230" spans="2:23" ht="15" customHeight="1">
      <c r="B230" s="258">
        <f t="shared" si="181"/>
        <v>14</v>
      </c>
      <c r="C230" s="258" t="str">
        <f t="shared" si="182"/>
        <v/>
      </c>
      <c r="D230" s="255" t="str">
        <f t="shared" si="182"/>
        <v/>
      </c>
      <c r="E230" s="255" t="str">
        <f>IF($N164=FALSE,"",표준압력!U128)</f>
        <v/>
      </c>
      <c r="F230" s="255" t="str">
        <f>IF($N164=FALSE,"",Pressure_1_R2!L17*C$145)</f>
        <v/>
      </c>
      <c r="G230" s="255" t="str">
        <f t="shared" si="195"/>
        <v/>
      </c>
      <c r="H230" s="255" t="str">
        <f t="shared" si="183"/>
        <v/>
      </c>
      <c r="I230" s="255" t="str">
        <f t="shared" si="196"/>
        <v/>
      </c>
      <c r="J230" s="255" t="str">
        <f t="shared" si="197"/>
        <v/>
      </c>
      <c r="K230" s="255" t="str">
        <f t="shared" si="184"/>
        <v/>
      </c>
      <c r="L230" s="255" t="str">
        <f t="shared" si="185"/>
        <v/>
      </c>
      <c r="M230" s="255" t="str">
        <f t="shared" si="198"/>
        <v/>
      </c>
      <c r="N230" s="255" t="str">
        <f t="shared" si="186"/>
        <v/>
      </c>
      <c r="O230" s="255" t="str">
        <f t="shared" si="187"/>
        <v/>
      </c>
      <c r="P230" s="255" t="str">
        <f t="shared" si="188"/>
        <v/>
      </c>
      <c r="Q230" s="255" t="str">
        <f t="shared" si="189"/>
        <v/>
      </c>
      <c r="R230" s="255" t="str">
        <f t="shared" si="190"/>
        <v/>
      </c>
      <c r="S230" s="243" t="str">
        <f>IF($N164=FALSE,"",Pressure_1_R2!G17*C230)</f>
        <v/>
      </c>
      <c r="T230" s="243" t="str">
        <f t="shared" si="191"/>
        <v/>
      </c>
      <c r="U230" s="243" t="str">
        <f t="shared" si="192"/>
        <v/>
      </c>
      <c r="V230" s="243" t="str">
        <f t="shared" si="193"/>
        <v/>
      </c>
      <c r="W230" s="266" t="str">
        <f t="shared" si="194"/>
        <v/>
      </c>
    </row>
    <row r="231" spans="2:23" ht="15" customHeight="1">
      <c r="B231" s="258">
        <f t="shared" ref="B231:B246" si="199">C165</f>
        <v>15</v>
      </c>
      <c r="C231" s="258" t="str">
        <f t="shared" ref="C231:D231" si="200">IF($N165=FALSE,"",D165)</f>
        <v/>
      </c>
      <c r="D231" s="255" t="str">
        <f t="shared" si="200"/>
        <v/>
      </c>
      <c r="E231" s="255" t="str">
        <f>IF($N165=FALSE,"",표준압력!U129)</f>
        <v/>
      </c>
      <c r="F231" s="255" t="str">
        <f>IF($N165=FALSE,"",Pressure_1_R2!L18*C$145)</f>
        <v/>
      </c>
      <c r="G231" s="255" t="str">
        <f t="shared" si="195"/>
        <v/>
      </c>
      <c r="H231" s="255" t="str">
        <f t="shared" ref="H231:H246" si="201">IF($N165=FALSE,"",ROUND(D231,M$251)-G231)</f>
        <v/>
      </c>
      <c r="I231" s="255" t="str">
        <f t="shared" si="196"/>
        <v/>
      </c>
      <c r="J231" s="255" t="str">
        <f t="shared" si="197"/>
        <v/>
      </c>
      <c r="K231" s="255" t="str">
        <f t="shared" ref="K231:K246" si="202">IF($N165=FALSE,"",E231/2)</f>
        <v/>
      </c>
      <c r="L231" s="255" t="str">
        <f t="shared" ref="L231:L246" si="203">IF($N165=FALSE,"",F231/2/SQRT(3))</f>
        <v/>
      </c>
      <c r="M231" s="255" t="str">
        <f t="shared" si="198"/>
        <v/>
      </c>
      <c r="N231" s="255" t="str">
        <f t="shared" ref="N231:N246" si="204">IF($N165=FALSE,"",IF(J231=0,MAX(J$217:J$246),J231)/2/SQRT(3))</f>
        <v/>
      </c>
      <c r="O231" s="255" t="str">
        <f t="shared" ref="O231:O246" si="205">IF($N165=FALSE,"",I231/2/SQRT(3))</f>
        <v/>
      </c>
      <c r="P231" s="255" t="str">
        <f t="shared" ref="P231:P246" si="206">IF($N165=FALSE,"",SQRT(SUMSQ(L231:O231)))</f>
        <v/>
      </c>
      <c r="Q231" s="255" t="str">
        <f t="shared" ref="Q231:Q246" si="207">IF($N165=FALSE,"",SQRT(SUMSQ(K231,P231)))</f>
        <v/>
      </c>
      <c r="R231" s="255" t="str">
        <f t="shared" ref="R231:R246" si="208">IF($N165=FALSE,"",Q231*2)</f>
        <v/>
      </c>
      <c r="S231" s="243" t="str">
        <f>IF($N165=FALSE,"",Pressure_1_R2!G18*C231)</f>
        <v/>
      </c>
      <c r="T231" s="243" t="str">
        <f t="shared" ref="T231:T246" si="209">IF($N165=FALSE,"",MAX(R231:S231))</f>
        <v/>
      </c>
      <c r="U231" s="243" t="str">
        <f t="shared" ref="U231:U246" si="210">IF($N165=FALSE,"",IF(((T231-ROUND(T231,M$251))/T231*100)&gt;=5,TRUE,FALSE))</f>
        <v/>
      </c>
      <c r="V231" s="243" t="str">
        <f t="shared" ref="V231:V246" si="211">IF($N165=FALSE,"",IF(ROUND(T231,M$251)=0,ROUNDUP(T231,M$251),IF(U231=TRUE,ROUNDUP(T231,M$251),ROUND(T231,M$251))))</f>
        <v/>
      </c>
      <c r="W231" s="266" t="str">
        <f t="shared" ref="W231:W246" si="212">IF($N165=FALSE,"",IF(R231=T231,0,1))</f>
        <v/>
      </c>
    </row>
    <row r="232" spans="2:23" ht="15" customHeight="1">
      <c r="B232" s="258">
        <f t="shared" si="199"/>
        <v>16</v>
      </c>
      <c r="C232" s="258" t="str">
        <f t="shared" ref="C232:D232" si="213">IF($N166=FALSE,"",D166)</f>
        <v/>
      </c>
      <c r="D232" s="255" t="str">
        <f t="shared" si="213"/>
        <v/>
      </c>
      <c r="E232" s="255" t="str">
        <f>IF($N166=FALSE,"",표준압력!U130)</f>
        <v/>
      </c>
      <c r="F232" s="255" t="str">
        <f>IF($N166=FALSE,"",Pressure_1_R2!L19*C$145)</f>
        <v/>
      </c>
      <c r="G232" s="255" t="str">
        <f t="shared" si="195"/>
        <v/>
      </c>
      <c r="H232" s="255" t="str">
        <f t="shared" si="201"/>
        <v/>
      </c>
      <c r="I232" s="255" t="str">
        <f t="shared" si="196"/>
        <v/>
      </c>
      <c r="J232" s="255" t="str">
        <f t="shared" si="197"/>
        <v/>
      </c>
      <c r="K232" s="255" t="str">
        <f t="shared" si="202"/>
        <v/>
      </c>
      <c r="L232" s="255" t="str">
        <f t="shared" si="203"/>
        <v/>
      </c>
      <c r="M232" s="255" t="str">
        <f t="shared" si="198"/>
        <v/>
      </c>
      <c r="N232" s="255" t="str">
        <f t="shared" si="204"/>
        <v/>
      </c>
      <c r="O232" s="255" t="str">
        <f t="shared" si="205"/>
        <v/>
      </c>
      <c r="P232" s="255" t="str">
        <f t="shared" si="206"/>
        <v/>
      </c>
      <c r="Q232" s="255" t="str">
        <f t="shared" si="207"/>
        <v/>
      </c>
      <c r="R232" s="255" t="str">
        <f t="shared" si="208"/>
        <v/>
      </c>
      <c r="S232" s="243" t="str">
        <f>IF($N166=FALSE,"",Pressure_1_R2!G19*C232)</f>
        <v/>
      </c>
      <c r="T232" s="243" t="str">
        <f t="shared" si="209"/>
        <v/>
      </c>
      <c r="U232" s="243" t="str">
        <f t="shared" si="210"/>
        <v/>
      </c>
      <c r="V232" s="243" t="str">
        <f t="shared" si="211"/>
        <v/>
      </c>
      <c r="W232" s="266" t="str">
        <f t="shared" si="212"/>
        <v/>
      </c>
    </row>
    <row r="233" spans="2:23" ht="15" customHeight="1">
      <c r="B233" s="258">
        <f t="shared" si="199"/>
        <v>17</v>
      </c>
      <c r="C233" s="258" t="str">
        <f t="shared" ref="C233:D233" si="214">IF($N167=FALSE,"",D167)</f>
        <v/>
      </c>
      <c r="D233" s="255" t="str">
        <f t="shared" si="214"/>
        <v/>
      </c>
      <c r="E233" s="255" t="str">
        <f>IF($N167=FALSE,"",표준압력!U131)</f>
        <v/>
      </c>
      <c r="F233" s="255" t="str">
        <f>IF($N167=FALSE,"",Pressure_1_R2!L20*C$145)</f>
        <v/>
      </c>
      <c r="G233" s="255" t="str">
        <f t="shared" si="195"/>
        <v/>
      </c>
      <c r="H233" s="255" t="str">
        <f t="shared" si="201"/>
        <v/>
      </c>
      <c r="I233" s="255" t="str">
        <f t="shared" si="196"/>
        <v/>
      </c>
      <c r="J233" s="255" t="str">
        <f t="shared" si="197"/>
        <v/>
      </c>
      <c r="K233" s="255" t="str">
        <f t="shared" si="202"/>
        <v/>
      </c>
      <c r="L233" s="255" t="str">
        <f t="shared" si="203"/>
        <v/>
      </c>
      <c r="M233" s="255" t="str">
        <f t="shared" si="198"/>
        <v/>
      </c>
      <c r="N233" s="255" t="str">
        <f t="shared" si="204"/>
        <v/>
      </c>
      <c r="O233" s="255" t="str">
        <f t="shared" si="205"/>
        <v/>
      </c>
      <c r="P233" s="255" t="str">
        <f t="shared" si="206"/>
        <v/>
      </c>
      <c r="Q233" s="255" t="str">
        <f t="shared" si="207"/>
        <v/>
      </c>
      <c r="R233" s="255" t="str">
        <f t="shared" si="208"/>
        <v/>
      </c>
      <c r="S233" s="243" t="str">
        <f>IF($N167=FALSE,"",Pressure_1_R2!G20*C233)</f>
        <v/>
      </c>
      <c r="T233" s="243" t="str">
        <f t="shared" si="209"/>
        <v/>
      </c>
      <c r="U233" s="243" t="str">
        <f t="shared" si="210"/>
        <v/>
      </c>
      <c r="V233" s="243" t="str">
        <f t="shared" si="211"/>
        <v/>
      </c>
      <c r="W233" s="266" t="str">
        <f t="shared" si="212"/>
        <v/>
      </c>
    </row>
    <row r="234" spans="2:23" ht="15" customHeight="1">
      <c r="B234" s="258">
        <f t="shared" si="199"/>
        <v>18</v>
      </c>
      <c r="C234" s="258" t="str">
        <f t="shared" ref="C234:D234" si="215">IF($N168=FALSE,"",D168)</f>
        <v/>
      </c>
      <c r="D234" s="255" t="str">
        <f t="shared" si="215"/>
        <v/>
      </c>
      <c r="E234" s="255" t="str">
        <f>IF($N168=FALSE,"",표준압력!U132)</f>
        <v/>
      </c>
      <c r="F234" s="255" t="str">
        <f>IF($N168=FALSE,"",Pressure_1_R2!L21*C$145)</f>
        <v/>
      </c>
      <c r="G234" s="255" t="str">
        <f t="shared" si="195"/>
        <v/>
      </c>
      <c r="H234" s="255" t="str">
        <f t="shared" si="201"/>
        <v/>
      </c>
      <c r="I234" s="255" t="str">
        <f t="shared" si="196"/>
        <v/>
      </c>
      <c r="J234" s="255" t="str">
        <f t="shared" si="197"/>
        <v/>
      </c>
      <c r="K234" s="255" t="str">
        <f t="shared" si="202"/>
        <v/>
      </c>
      <c r="L234" s="255" t="str">
        <f t="shared" si="203"/>
        <v/>
      </c>
      <c r="M234" s="255" t="str">
        <f t="shared" si="198"/>
        <v/>
      </c>
      <c r="N234" s="255" t="str">
        <f t="shared" si="204"/>
        <v/>
      </c>
      <c r="O234" s="255" t="str">
        <f t="shared" si="205"/>
        <v/>
      </c>
      <c r="P234" s="255" t="str">
        <f t="shared" si="206"/>
        <v/>
      </c>
      <c r="Q234" s="255" t="str">
        <f t="shared" si="207"/>
        <v/>
      </c>
      <c r="R234" s="255" t="str">
        <f t="shared" si="208"/>
        <v/>
      </c>
      <c r="S234" s="243" t="str">
        <f>IF($N168=FALSE,"",Pressure_1_R2!G21*C234)</f>
        <v/>
      </c>
      <c r="T234" s="243" t="str">
        <f t="shared" si="209"/>
        <v/>
      </c>
      <c r="U234" s="243" t="str">
        <f t="shared" si="210"/>
        <v/>
      </c>
      <c r="V234" s="243" t="str">
        <f t="shared" si="211"/>
        <v/>
      </c>
      <c r="W234" s="266" t="str">
        <f t="shared" si="212"/>
        <v/>
      </c>
    </row>
    <row r="235" spans="2:23" ht="15" customHeight="1">
      <c r="B235" s="258">
        <f t="shared" si="199"/>
        <v>19</v>
      </c>
      <c r="C235" s="258" t="str">
        <f t="shared" ref="C235:D235" si="216">IF($N169=FALSE,"",D169)</f>
        <v/>
      </c>
      <c r="D235" s="255" t="str">
        <f t="shared" si="216"/>
        <v/>
      </c>
      <c r="E235" s="255" t="str">
        <f>IF($N169=FALSE,"",표준압력!U133)</f>
        <v/>
      </c>
      <c r="F235" s="255" t="str">
        <f>IF($N169=FALSE,"",Pressure_1_R2!L22*C$145)</f>
        <v/>
      </c>
      <c r="G235" s="255" t="str">
        <f t="shared" si="195"/>
        <v/>
      </c>
      <c r="H235" s="255" t="str">
        <f t="shared" si="201"/>
        <v/>
      </c>
      <c r="I235" s="255" t="str">
        <f t="shared" si="196"/>
        <v/>
      </c>
      <c r="J235" s="255" t="str">
        <f t="shared" si="197"/>
        <v/>
      </c>
      <c r="K235" s="255" t="str">
        <f t="shared" si="202"/>
        <v/>
      </c>
      <c r="L235" s="255" t="str">
        <f t="shared" si="203"/>
        <v/>
      </c>
      <c r="M235" s="255" t="str">
        <f t="shared" si="198"/>
        <v/>
      </c>
      <c r="N235" s="255" t="str">
        <f t="shared" si="204"/>
        <v/>
      </c>
      <c r="O235" s="255" t="str">
        <f t="shared" si="205"/>
        <v/>
      </c>
      <c r="P235" s="255" t="str">
        <f t="shared" si="206"/>
        <v/>
      </c>
      <c r="Q235" s="255" t="str">
        <f t="shared" si="207"/>
        <v/>
      </c>
      <c r="R235" s="255" t="str">
        <f t="shared" si="208"/>
        <v/>
      </c>
      <c r="S235" s="243" t="str">
        <f>IF($N169=FALSE,"",Pressure_1_R2!G22*C235)</f>
        <v/>
      </c>
      <c r="T235" s="243" t="str">
        <f t="shared" si="209"/>
        <v/>
      </c>
      <c r="U235" s="243" t="str">
        <f t="shared" si="210"/>
        <v/>
      </c>
      <c r="V235" s="243" t="str">
        <f t="shared" si="211"/>
        <v/>
      </c>
      <c r="W235" s="266" t="str">
        <f t="shared" si="212"/>
        <v/>
      </c>
    </row>
    <row r="236" spans="2:23" ht="15" customHeight="1">
      <c r="B236" s="258">
        <f t="shared" si="199"/>
        <v>20</v>
      </c>
      <c r="C236" s="258" t="str">
        <f t="shared" ref="C236:D236" si="217">IF($N170=FALSE,"",D170)</f>
        <v/>
      </c>
      <c r="D236" s="255" t="str">
        <f t="shared" si="217"/>
        <v/>
      </c>
      <c r="E236" s="255" t="str">
        <f>IF($N170=FALSE,"",표준압력!U134)</f>
        <v/>
      </c>
      <c r="F236" s="255" t="str">
        <f>IF($N170=FALSE,"",Pressure_1_R2!L23*C$145)</f>
        <v/>
      </c>
      <c r="G236" s="255" t="str">
        <f t="shared" si="195"/>
        <v/>
      </c>
      <c r="H236" s="255" t="str">
        <f t="shared" si="201"/>
        <v/>
      </c>
      <c r="I236" s="255" t="str">
        <f t="shared" si="196"/>
        <v/>
      </c>
      <c r="J236" s="255" t="str">
        <f t="shared" si="197"/>
        <v/>
      </c>
      <c r="K236" s="255" t="str">
        <f t="shared" si="202"/>
        <v/>
      </c>
      <c r="L236" s="255" t="str">
        <f t="shared" si="203"/>
        <v/>
      </c>
      <c r="M236" s="255" t="str">
        <f t="shared" si="198"/>
        <v/>
      </c>
      <c r="N236" s="255" t="str">
        <f t="shared" si="204"/>
        <v/>
      </c>
      <c r="O236" s="255" t="str">
        <f t="shared" si="205"/>
        <v/>
      </c>
      <c r="P236" s="255" t="str">
        <f t="shared" si="206"/>
        <v/>
      </c>
      <c r="Q236" s="255" t="str">
        <f t="shared" si="207"/>
        <v/>
      </c>
      <c r="R236" s="255" t="str">
        <f t="shared" si="208"/>
        <v/>
      </c>
      <c r="S236" s="243" t="str">
        <f>IF($N170=FALSE,"",Pressure_1_R2!G23*C236)</f>
        <v/>
      </c>
      <c r="T236" s="243" t="str">
        <f t="shared" si="209"/>
        <v/>
      </c>
      <c r="U236" s="243" t="str">
        <f t="shared" si="210"/>
        <v/>
      </c>
      <c r="V236" s="243" t="str">
        <f t="shared" si="211"/>
        <v/>
      </c>
      <c r="W236" s="266" t="str">
        <f t="shared" si="212"/>
        <v/>
      </c>
    </row>
    <row r="237" spans="2:23" ht="15" customHeight="1">
      <c r="B237" s="258">
        <f t="shared" si="199"/>
        <v>21</v>
      </c>
      <c r="C237" s="258" t="str">
        <f t="shared" ref="C237:D237" si="218">IF($N171=FALSE,"",D171)</f>
        <v/>
      </c>
      <c r="D237" s="255" t="str">
        <f t="shared" si="218"/>
        <v/>
      </c>
      <c r="E237" s="255" t="str">
        <f>IF($N171=FALSE,"",표준압력!U135)</f>
        <v/>
      </c>
      <c r="F237" s="255" t="str">
        <f>IF($N171=FALSE,"",Pressure_1_R2!L24*C$145)</f>
        <v/>
      </c>
      <c r="G237" s="255" t="str">
        <f t="shared" si="195"/>
        <v/>
      </c>
      <c r="H237" s="255" t="str">
        <f t="shared" si="201"/>
        <v/>
      </c>
      <c r="I237" s="255" t="str">
        <f t="shared" si="196"/>
        <v/>
      </c>
      <c r="J237" s="255" t="str">
        <f t="shared" si="197"/>
        <v/>
      </c>
      <c r="K237" s="255" t="str">
        <f t="shared" si="202"/>
        <v/>
      </c>
      <c r="L237" s="255" t="str">
        <f t="shared" si="203"/>
        <v/>
      </c>
      <c r="M237" s="255" t="str">
        <f t="shared" si="198"/>
        <v/>
      </c>
      <c r="N237" s="255" t="str">
        <f t="shared" si="204"/>
        <v/>
      </c>
      <c r="O237" s="255" t="str">
        <f t="shared" si="205"/>
        <v/>
      </c>
      <c r="P237" s="255" t="str">
        <f t="shared" si="206"/>
        <v/>
      </c>
      <c r="Q237" s="255" t="str">
        <f t="shared" si="207"/>
        <v/>
      </c>
      <c r="R237" s="255" t="str">
        <f t="shared" si="208"/>
        <v/>
      </c>
      <c r="S237" s="243" t="str">
        <f>IF($N171=FALSE,"",Pressure_1_R2!G24*C237)</f>
        <v/>
      </c>
      <c r="T237" s="243" t="str">
        <f t="shared" si="209"/>
        <v/>
      </c>
      <c r="U237" s="243" t="str">
        <f t="shared" si="210"/>
        <v/>
      </c>
      <c r="V237" s="243" t="str">
        <f t="shared" si="211"/>
        <v/>
      </c>
      <c r="W237" s="266" t="str">
        <f t="shared" si="212"/>
        <v/>
      </c>
    </row>
    <row r="238" spans="2:23" ht="15" customHeight="1">
      <c r="B238" s="258">
        <f t="shared" si="199"/>
        <v>22</v>
      </c>
      <c r="C238" s="258" t="str">
        <f t="shared" ref="C238:D238" si="219">IF($N172=FALSE,"",D172)</f>
        <v/>
      </c>
      <c r="D238" s="255" t="str">
        <f t="shared" si="219"/>
        <v/>
      </c>
      <c r="E238" s="255" t="str">
        <f>IF($N172=FALSE,"",표준압력!U136)</f>
        <v/>
      </c>
      <c r="F238" s="255" t="str">
        <f>IF($N172=FALSE,"",Pressure_1_R2!L25*C$145)</f>
        <v/>
      </c>
      <c r="G238" s="255" t="str">
        <f t="shared" si="195"/>
        <v/>
      </c>
      <c r="H238" s="255" t="str">
        <f t="shared" si="201"/>
        <v/>
      </c>
      <c r="I238" s="255" t="str">
        <f t="shared" si="196"/>
        <v/>
      </c>
      <c r="J238" s="255" t="str">
        <f t="shared" si="197"/>
        <v/>
      </c>
      <c r="K238" s="255" t="str">
        <f t="shared" si="202"/>
        <v/>
      </c>
      <c r="L238" s="255" t="str">
        <f t="shared" si="203"/>
        <v/>
      </c>
      <c r="M238" s="255" t="str">
        <f t="shared" si="198"/>
        <v/>
      </c>
      <c r="N238" s="255" t="str">
        <f t="shared" si="204"/>
        <v/>
      </c>
      <c r="O238" s="255" t="str">
        <f t="shared" si="205"/>
        <v/>
      </c>
      <c r="P238" s="255" t="str">
        <f t="shared" si="206"/>
        <v/>
      </c>
      <c r="Q238" s="255" t="str">
        <f t="shared" si="207"/>
        <v/>
      </c>
      <c r="R238" s="255" t="str">
        <f t="shared" si="208"/>
        <v/>
      </c>
      <c r="S238" s="243" t="str">
        <f>IF($N172=FALSE,"",Pressure_1_R2!G25*C238)</f>
        <v/>
      </c>
      <c r="T238" s="243" t="str">
        <f t="shared" si="209"/>
        <v/>
      </c>
      <c r="U238" s="243" t="str">
        <f t="shared" si="210"/>
        <v/>
      </c>
      <c r="V238" s="243" t="str">
        <f t="shared" si="211"/>
        <v/>
      </c>
      <c r="W238" s="266" t="str">
        <f t="shared" si="212"/>
        <v/>
      </c>
    </row>
    <row r="239" spans="2:23" ht="15" customHeight="1">
      <c r="B239" s="258">
        <f t="shared" si="199"/>
        <v>23</v>
      </c>
      <c r="C239" s="258" t="str">
        <f t="shared" ref="C239:D239" si="220">IF($N173=FALSE,"",D173)</f>
        <v/>
      </c>
      <c r="D239" s="255" t="str">
        <f t="shared" si="220"/>
        <v/>
      </c>
      <c r="E239" s="255" t="str">
        <f>IF($N173=FALSE,"",표준압력!U137)</f>
        <v/>
      </c>
      <c r="F239" s="255" t="str">
        <f>IF($N173=FALSE,"",Pressure_1_R2!L26*C$145)</f>
        <v/>
      </c>
      <c r="G239" s="255" t="str">
        <f t="shared" si="195"/>
        <v/>
      </c>
      <c r="H239" s="255" t="str">
        <f t="shared" si="201"/>
        <v/>
      </c>
      <c r="I239" s="255" t="str">
        <f t="shared" si="196"/>
        <v/>
      </c>
      <c r="J239" s="255" t="str">
        <f t="shared" si="197"/>
        <v/>
      </c>
      <c r="K239" s="255" t="str">
        <f t="shared" si="202"/>
        <v/>
      </c>
      <c r="L239" s="255" t="str">
        <f t="shared" si="203"/>
        <v/>
      </c>
      <c r="M239" s="255" t="str">
        <f t="shared" si="198"/>
        <v/>
      </c>
      <c r="N239" s="255" t="str">
        <f t="shared" si="204"/>
        <v/>
      </c>
      <c r="O239" s="255" t="str">
        <f t="shared" si="205"/>
        <v/>
      </c>
      <c r="P239" s="255" t="str">
        <f t="shared" si="206"/>
        <v/>
      </c>
      <c r="Q239" s="255" t="str">
        <f t="shared" si="207"/>
        <v/>
      </c>
      <c r="R239" s="255" t="str">
        <f t="shared" si="208"/>
        <v/>
      </c>
      <c r="S239" s="243" t="str">
        <f>IF($N173=FALSE,"",Pressure_1_R2!G26*C239)</f>
        <v/>
      </c>
      <c r="T239" s="243" t="str">
        <f t="shared" si="209"/>
        <v/>
      </c>
      <c r="U239" s="243" t="str">
        <f t="shared" si="210"/>
        <v/>
      </c>
      <c r="V239" s="243" t="str">
        <f t="shared" si="211"/>
        <v/>
      </c>
      <c r="W239" s="266" t="str">
        <f t="shared" si="212"/>
        <v/>
      </c>
    </row>
    <row r="240" spans="2:23" ht="15" customHeight="1">
      <c r="B240" s="258">
        <f t="shared" si="199"/>
        <v>24</v>
      </c>
      <c r="C240" s="258" t="str">
        <f t="shared" ref="C240:D240" si="221">IF($N174=FALSE,"",D174)</f>
        <v/>
      </c>
      <c r="D240" s="255" t="str">
        <f t="shared" si="221"/>
        <v/>
      </c>
      <c r="E240" s="255" t="str">
        <f>IF($N174=FALSE,"",표준압력!U138)</f>
        <v/>
      </c>
      <c r="F240" s="255" t="str">
        <f>IF($N174=FALSE,"",Pressure_1_R2!L27*C$145)</f>
        <v/>
      </c>
      <c r="G240" s="255" t="str">
        <f t="shared" si="195"/>
        <v/>
      </c>
      <c r="H240" s="255" t="str">
        <f t="shared" si="201"/>
        <v/>
      </c>
      <c r="I240" s="255" t="str">
        <f t="shared" si="196"/>
        <v/>
      </c>
      <c r="J240" s="255" t="str">
        <f t="shared" si="197"/>
        <v/>
      </c>
      <c r="K240" s="255" t="str">
        <f t="shared" si="202"/>
        <v/>
      </c>
      <c r="L240" s="255" t="str">
        <f t="shared" si="203"/>
        <v/>
      </c>
      <c r="M240" s="255" t="str">
        <f t="shared" si="198"/>
        <v/>
      </c>
      <c r="N240" s="255" t="str">
        <f t="shared" si="204"/>
        <v/>
      </c>
      <c r="O240" s="255" t="str">
        <f t="shared" si="205"/>
        <v/>
      </c>
      <c r="P240" s="255" t="str">
        <f t="shared" si="206"/>
        <v/>
      </c>
      <c r="Q240" s="255" t="str">
        <f t="shared" si="207"/>
        <v/>
      </c>
      <c r="R240" s="255" t="str">
        <f t="shared" si="208"/>
        <v/>
      </c>
      <c r="S240" s="243" t="str">
        <f>IF($N174=FALSE,"",Pressure_1_R2!G27*C240)</f>
        <v/>
      </c>
      <c r="T240" s="243" t="str">
        <f t="shared" si="209"/>
        <v/>
      </c>
      <c r="U240" s="243" t="str">
        <f t="shared" si="210"/>
        <v/>
      </c>
      <c r="V240" s="243" t="str">
        <f t="shared" si="211"/>
        <v/>
      </c>
      <c r="W240" s="266" t="str">
        <f t="shared" si="212"/>
        <v/>
      </c>
    </row>
    <row r="241" spans="2:24" ht="15" customHeight="1">
      <c r="B241" s="258">
        <f t="shared" si="199"/>
        <v>25</v>
      </c>
      <c r="C241" s="258" t="str">
        <f t="shared" ref="C241:D241" si="222">IF($N175=FALSE,"",D175)</f>
        <v/>
      </c>
      <c r="D241" s="255" t="str">
        <f t="shared" si="222"/>
        <v/>
      </c>
      <c r="E241" s="255" t="str">
        <f>IF($N175=FALSE,"",표준압력!U139)</f>
        <v/>
      </c>
      <c r="F241" s="255" t="str">
        <f>IF($N175=FALSE,"",Pressure_1_R2!L28*C$145)</f>
        <v/>
      </c>
      <c r="G241" s="255" t="str">
        <f t="shared" si="195"/>
        <v/>
      </c>
      <c r="H241" s="255" t="str">
        <f t="shared" si="201"/>
        <v/>
      </c>
      <c r="I241" s="255" t="str">
        <f t="shared" si="196"/>
        <v/>
      </c>
      <c r="J241" s="255" t="str">
        <f t="shared" si="197"/>
        <v/>
      </c>
      <c r="K241" s="255" t="str">
        <f t="shared" si="202"/>
        <v/>
      </c>
      <c r="L241" s="255" t="str">
        <f t="shared" si="203"/>
        <v/>
      </c>
      <c r="M241" s="255" t="str">
        <f t="shared" si="198"/>
        <v/>
      </c>
      <c r="N241" s="255" t="str">
        <f t="shared" si="204"/>
        <v/>
      </c>
      <c r="O241" s="255" t="str">
        <f t="shared" si="205"/>
        <v/>
      </c>
      <c r="P241" s="255" t="str">
        <f t="shared" si="206"/>
        <v/>
      </c>
      <c r="Q241" s="255" t="str">
        <f t="shared" si="207"/>
        <v/>
      </c>
      <c r="R241" s="255" t="str">
        <f t="shared" si="208"/>
        <v/>
      </c>
      <c r="S241" s="243" t="str">
        <f>IF($N175=FALSE,"",Pressure_1_R2!G28*C241)</f>
        <v/>
      </c>
      <c r="T241" s="243" t="str">
        <f t="shared" si="209"/>
        <v/>
      </c>
      <c r="U241" s="243" t="str">
        <f t="shared" si="210"/>
        <v/>
      </c>
      <c r="V241" s="243" t="str">
        <f t="shared" si="211"/>
        <v/>
      </c>
      <c r="W241" s="266" t="str">
        <f t="shared" si="212"/>
        <v/>
      </c>
    </row>
    <row r="242" spans="2:24" ht="15" customHeight="1">
      <c r="B242" s="258">
        <f t="shared" si="199"/>
        <v>26</v>
      </c>
      <c r="C242" s="258" t="str">
        <f t="shared" ref="C242:D242" si="223">IF($N176=FALSE,"",D176)</f>
        <v/>
      </c>
      <c r="D242" s="255" t="str">
        <f t="shared" si="223"/>
        <v/>
      </c>
      <c r="E242" s="255" t="str">
        <f>IF($N176=FALSE,"",표준압력!U140)</f>
        <v/>
      </c>
      <c r="F242" s="255" t="str">
        <f>IF($N176=FALSE,"",Pressure_1_R2!L29*C$145)</f>
        <v/>
      </c>
      <c r="G242" s="255" t="str">
        <f t="shared" si="195"/>
        <v/>
      </c>
      <c r="H242" s="255" t="str">
        <f t="shared" si="201"/>
        <v/>
      </c>
      <c r="I242" s="255" t="str">
        <f t="shared" si="196"/>
        <v/>
      </c>
      <c r="J242" s="255" t="str">
        <f t="shared" si="197"/>
        <v/>
      </c>
      <c r="K242" s="255" t="str">
        <f t="shared" si="202"/>
        <v/>
      </c>
      <c r="L242" s="255" t="str">
        <f t="shared" si="203"/>
        <v/>
      </c>
      <c r="M242" s="255" t="str">
        <f t="shared" si="198"/>
        <v/>
      </c>
      <c r="N242" s="255" t="str">
        <f t="shared" si="204"/>
        <v/>
      </c>
      <c r="O242" s="255" t="str">
        <f t="shared" si="205"/>
        <v/>
      </c>
      <c r="P242" s="255" t="str">
        <f t="shared" si="206"/>
        <v/>
      </c>
      <c r="Q242" s="255" t="str">
        <f t="shared" si="207"/>
        <v/>
      </c>
      <c r="R242" s="255" t="str">
        <f t="shared" si="208"/>
        <v/>
      </c>
      <c r="S242" s="243" t="str">
        <f>IF($N176=FALSE,"",Pressure_1_R2!G29*C242)</f>
        <v/>
      </c>
      <c r="T242" s="243" t="str">
        <f t="shared" si="209"/>
        <v/>
      </c>
      <c r="U242" s="243" t="str">
        <f t="shared" si="210"/>
        <v/>
      </c>
      <c r="V242" s="243" t="str">
        <f t="shared" si="211"/>
        <v/>
      </c>
      <c r="W242" s="266" t="str">
        <f t="shared" si="212"/>
        <v/>
      </c>
    </row>
    <row r="243" spans="2:24" ht="15" customHeight="1">
      <c r="B243" s="258">
        <f t="shared" si="199"/>
        <v>27</v>
      </c>
      <c r="C243" s="258" t="str">
        <f t="shared" ref="C243:D243" si="224">IF($N177=FALSE,"",D177)</f>
        <v/>
      </c>
      <c r="D243" s="255" t="str">
        <f t="shared" si="224"/>
        <v/>
      </c>
      <c r="E243" s="255" t="str">
        <f>IF($N177=FALSE,"",표준압력!U141)</f>
        <v/>
      </c>
      <c r="F243" s="255" t="str">
        <f>IF($N177=FALSE,"",Pressure_1_R2!L30*C$145)</f>
        <v/>
      </c>
      <c r="G243" s="255" t="str">
        <f t="shared" si="195"/>
        <v/>
      </c>
      <c r="H243" s="255" t="str">
        <f t="shared" si="201"/>
        <v/>
      </c>
      <c r="I243" s="255" t="str">
        <f t="shared" si="196"/>
        <v/>
      </c>
      <c r="J243" s="255" t="str">
        <f t="shared" si="197"/>
        <v/>
      </c>
      <c r="K243" s="255" t="str">
        <f t="shared" si="202"/>
        <v/>
      </c>
      <c r="L243" s="255" t="str">
        <f t="shared" si="203"/>
        <v/>
      </c>
      <c r="M243" s="255" t="str">
        <f t="shared" si="198"/>
        <v/>
      </c>
      <c r="N243" s="255" t="str">
        <f t="shared" si="204"/>
        <v/>
      </c>
      <c r="O243" s="255" t="str">
        <f t="shared" si="205"/>
        <v/>
      </c>
      <c r="P243" s="255" t="str">
        <f t="shared" si="206"/>
        <v/>
      </c>
      <c r="Q243" s="255" t="str">
        <f t="shared" si="207"/>
        <v/>
      </c>
      <c r="R243" s="255" t="str">
        <f t="shared" si="208"/>
        <v/>
      </c>
      <c r="S243" s="243" t="str">
        <f>IF($N177=FALSE,"",Pressure_1_R2!G30*C243)</f>
        <v/>
      </c>
      <c r="T243" s="243" t="str">
        <f t="shared" si="209"/>
        <v/>
      </c>
      <c r="U243" s="243" t="str">
        <f t="shared" si="210"/>
        <v/>
      </c>
      <c r="V243" s="243" t="str">
        <f t="shared" si="211"/>
        <v/>
      </c>
      <c r="W243" s="266" t="str">
        <f t="shared" si="212"/>
        <v/>
      </c>
    </row>
    <row r="244" spans="2:24" ht="15" customHeight="1">
      <c r="B244" s="258">
        <f t="shared" si="199"/>
        <v>28</v>
      </c>
      <c r="C244" s="258" t="str">
        <f t="shared" ref="C244:D244" si="225">IF($N178=FALSE,"",D178)</f>
        <v/>
      </c>
      <c r="D244" s="255" t="str">
        <f t="shared" si="225"/>
        <v/>
      </c>
      <c r="E244" s="255" t="str">
        <f>IF($N178=FALSE,"",표준압력!U142)</f>
        <v/>
      </c>
      <c r="F244" s="255" t="str">
        <f>IF($N178=FALSE,"",Pressure_1_R2!L31*C$145)</f>
        <v/>
      </c>
      <c r="G244" s="255" t="str">
        <f t="shared" si="195"/>
        <v/>
      </c>
      <c r="H244" s="255" t="str">
        <f t="shared" si="201"/>
        <v/>
      </c>
      <c r="I244" s="255" t="str">
        <f t="shared" si="196"/>
        <v/>
      </c>
      <c r="J244" s="255" t="str">
        <f t="shared" si="197"/>
        <v/>
      </c>
      <c r="K244" s="255" t="str">
        <f t="shared" si="202"/>
        <v/>
      </c>
      <c r="L244" s="255" t="str">
        <f t="shared" si="203"/>
        <v/>
      </c>
      <c r="M244" s="255" t="str">
        <f t="shared" si="198"/>
        <v/>
      </c>
      <c r="N244" s="255" t="str">
        <f t="shared" si="204"/>
        <v/>
      </c>
      <c r="O244" s="255" t="str">
        <f t="shared" si="205"/>
        <v/>
      </c>
      <c r="P244" s="255" t="str">
        <f t="shared" si="206"/>
        <v/>
      </c>
      <c r="Q244" s="255" t="str">
        <f t="shared" si="207"/>
        <v/>
      </c>
      <c r="R244" s="255" t="str">
        <f t="shared" si="208"/>
        <v/>
      </c>
      <c r="S244" s="243" t="str">
        <f>IF($N178=FALSE,"",Pressure_1_R2!G31*C244)</f>
        <v/>
      </c>
      <c r="T244" s="243" t="str">
        <f t="shared" si="209"/>
        <v/>
      </c>
      <c r="U244" s="243" t="str">
        <f t="shared" si="210"/>
        <v/>
      </c>
      <c r="V244" s="243" t="str">
        <f t="shared" si="211"/>
        <v/>
      </c>
      <c r="W244" s="266" t="str">
        <f t="shared" si="212"/>
        <v/>
      </c>
    </row>
    <row r="245" spans="2:24" ht="15" customHeight="1">
      <c r="B245" s="258">
        <f t="shared" si="199"/>
        <v>29</v>
      </c>
      <c r="C245" s="258" t="str">
        <f t="shared" ref="C245:D245" si="226">IF($N179=FALSE,"",D179)</f>
        <v/>
      </c>
      <c r="D245" s="255" t="str">
        <f t="shared" si="226"/>
        <v/>
      </c>
      <c r="E245" s="255" t="str">
        <f>IF($N179=FALSE,"",표준압력!U143)</f>
        <v/>
      </c>
      <c r="F245" s="255" t="str">
        <f>IF($N179=FALSE,"",Pressure_1_R2!L32*C$145)</f>
        <v/>
      </c>
      <c r="G245" s="255" t="str">
        <f t="shared" si="195"/>
        <v/>
      </c>
      <c r="H245" s="255" t="str">
        <f t="shared" si="201"/>
        <v/>
      </c>
      <c r="I245" s="255" t="str">
        <f t="shared" si="196"/>
        <v/>
      </c>
      <c r="J245" s="255" t="str">
        <f t="shared" si="197"/>
        <v/>
      </c>
      <c r="K245" s="255" t="str">
        <f t="shared" si="202"/>
        <v/>
      </c>
      <c r="L245" s="255" t="str">
        <f t="shared" si="203"/>
        <v/>
      </c>
      <c r="M245" s="255" t="str">
        <f t="shared" si="198"/>
        <v/>
      </c>
      <c r="N245" s="255" t="str">
        <f t="shared" si="204"/>
        <v/>
      </c>
      <c r="O245" s="255" t="str">
        <f t="shared" si="205"/>
        <v/>
      </c>
      <c r="P245" s="255" t="str">
        <f t="shared" si="206"/>
        <v/>
      </c>
      <c r="Q245" s="255" t="str">
        <f t="shared" si="207"/>
        <v/>
      </c>
      <c r="R245" s="255" t="str">
        <f t="shared" si="208"/>
        <v/>
      </c>
      <c r="S245" s="243" t="str">
        <f>IF($N179=FALSE,"",Pressure_1_R2!G32*C245)</f>
        <v/>
      </c>
      <c r="T245" s="243" t="str">
        <f t="shared" si="209"/>
        <v/>
      </c>
      <c r="U245" s="243" t="str">
        <f t="shared" si="210"/>
        <v/>
      </c>
      <c r="V245" s="243" t="str">
        <f t="shared" si="211"/>
        <v/>
      </c>
      <c r="W245" s="266" t="str">
        <f t="shared" si="212"/>
        <v/>
      </c>
    </row>
    <row r="246" spans="2:24" ht="15" customHeight="1" thickBot="1">
      <c r="B246" s="258">
        <f t="shared" si="199"/>
        <v>30</v>
      </c>
      <c r="C246" s="258" t="str">
        <f t="shared" ref="C246:D246" si="227">IF($N180=FALSE,"",D180)</f>
        <v/>
      </c>
      <c r="D246" s="255" t="str">
        <f t="shared" si="227"/>
        <v/>
      </c>
      <c r="E246" s="255" t="str">
        <f>IF($N180=FALSE,"",표준압력!U144)</f>
        <v/>
      </c>
      <c r="F246" s="255" t="str">
        <f>IF($N180=FALSE,"",Pressure_1_R2!L33*C$145)</f>
        <v/>
      </c>
      <c r="G246" s="255" t="str">
        <f t="shared" si="195"/>
        <v/>
      </c>
      <c r="H246" s="255" t="str">
        <f t="shared" si="201"/>
        <v/>
      </c>
      <c r="I246" s="255" t="str">
        <f t="shared" si="196"/>
        <v/>
      </c>
      <c r="J246" s="255" t="str">
        <f t="shared" si="197"/>
        <v/>
      </c>
      <c r="K246" s="255" t="str">
        <f t="shared" si="202"/>
        <v/>
      </c>
      <c r="L246" s="255" t="str">
        <f t="shared" si="203"/>
        <v/>
      </c>
      <c r="M246" s="255" t="str">
        <f t="shared" si="198"/>
        <v/>
      </c>
      <c r="N246" s="255" t="str">
        <f t="shared" si="204"/>
        <v/>
      </c>
      <c r="O246" s="255" t="str">
        <f t="shared" si="205"/>
        <v/>
      </c>
      <c r="P246" s="255" t="str">
        <f t="shared" si="206"/>
        <v/>
      </c>
      <c r="Q246" s="255" t="str">
        <f t="shared" si="207"/>
        <v/>
      </c>
      <c r="R246" s="255" t="str">
        <f t="shared" si="208"/>
        <v/>
      </c>
      <c r="S246" s="243" t="str">
        <f>IF($N180=FALSE,"",Pressure_1_R2!G33*C246)</f>
        <v/>
      </c>
      <c r="T246" s="243" t="str">
        <f t="shared" si="209"/>
        <v/>
      </c>
      <c r="U246" s="243" t="str">
        <f t="shared" si="210"/>
        <v/>
      </c>
      <c r="V246" s="243" t="str">
        <f t="shared" si="211"/>
        <v/>
      </c>
      <c r="W246" s="266" t="str">
        <f t="shared" si="212"/>
        <v/>
      </c>
    </row>
    <row r="247" spans="2:24" ht="15" customHeight="1" thickBot="1">
      <c r="R247" s="242"/>
      <c r="U247" s="257"/>
      <c r="W247" s="267" t="str">
        <f>IF($N166=FALSE,"",IF(SUM(W217:W246)=0,"","초과"))</f>
        <v/>
      </c>
    </row>
    <row r="248" spans="2:24" ht="15" customHeight="1">
      <c r="B248" s="246" t="s">
        <v>646</v>
      </c>
      <c r="H248" s="246" t="s">
        <v>647</v>
      </c>
      <c r="U248" s="257"/>
      <c r="V248" s="257"/>
    </row>
    <row r="249" spans="2:24" ht="15" customHeight="1">
      <c r="B249" s="777" t="s">
        <v>625</v>
      </c>
      <c r="C249" s="742" t="s">
        <v>373</v>
      </c>
      <c r="D249" s="747" t="s">
        <v>746</v>
      </c>
      <c r="E249" s="778"/>
      <c r="F249" s="748"/>
      <c r="H249" s="779" t="s">
        <v>648</v>
      </c>
      <c r="I249" s="780"/>
      <c r="J249" s="781"/>
      <c r="K249" s="749" t="s">
        <v>824</v>
      </c>
      <c r="M249" s="261" t="s">
        <v>581</v>
      </c>
      <c r="N249" s="766" t="s">
        <v>582</v>
      </c>
      <c r="O249" s="767"/>
      <c r="P249" s="767"/>
      <c r="Q249" s="767"/>
      <c r="R249" s="768"/>
      <c r="T249" s="260" t="s">
        <v>650</v>
      </c>
      <c r="U249" s="260" t="s">
        <v>587</v>
      </c>
      <c r="V249" s="260" t="s">
        <v>651</v>
      </c>
      <c r="W249" s="260" t="s">
        <v>652</v>
      </c>
      <c r="X249" s="260" t="s">
        <v>584</v>
      </c>
    </row>
    <row r="250" spans="2:24" ht="15" customHeight="1">
      <c r="B250" s="777"/>
      <c r="C250" s="742"/>
      <c r="D250" s="372" t="s">
        <v>596</v>
      </c>
      <c r="E250" s="372" t="s">
        <v>346</v>
      </c>
      <c r="F250" s="372" t="s">
        <v>654</v>
      </c>
      <c r="H250" s="373" t="s">
        <v>591</v>
      </c>
      <c r="I250" s="373" t="s">
        <v>655</v>
      </c>
      <c r="J250" s="373" t="s">
        <v>656</v>
      </c>
      <c r="K250" s="750"/>
      <c r="M250" s="268" t="s">
        <v>657</v>
      </c>
      <c r="N250" s="269" t="s">
        <v>178</v>
      </c>
      <c r="O250" s="372" t="s">
        <v>825</v>
      </c>
      <c r="P250" s="372" t="s">
        <v>73</v>
      </c>
      <c r="Q250" s="372" t="s">
        <v>598</v>
      </c>
      <c r="R250" s="372" t="s">
        <v>102</v>
      </c>
      <c r="T250" s="262"/>
      <c r="U250" s="262" t="s">
        <v>145</v>
      </c>
      <c r="V250" s="260" t="s">
        <v>207</v>
      </c>
      <c r="W250" s="262"/>
      <c r="X250" s="262" t="s">
        <v>145</v>
      </c>
    </row>
    <row r="251" spans="2:24" ht="15" customHeight="1">
      <c r="B251" s="777"/>
      <c r="C251" s="378">
        <f>D216</f>
        <v>0</v>
      </c>
      <c r="D251" s="378">
        <f>G216</f>
        <v>0</v>
      </c>
      <c r="E251" s="378">
        <f>H216</f>
        <v>0</v>
      </c>
      <c r="F251" s="378">
        <f>V216</f>
        <v>0</v>
      </c>
      <c r="H251" s="373">
        <f>D251</f>
        <v>0</v>
      </c>
      <c r="I251" s="373">
        <f>H251</f>
        <v>0</v>
      </c>
      <c r="J251" s="373">
        <f>I251</f>
        <v>0</v>
      </c>
      <c r="K251" s="339" t="str">
        <f>IF(TYPE(MATCH("FAIL",K252:K281,0))=16,"","FAIL")</f>
        <v/>
      </c>
      <c r="M251" s="270">
        <f ca="1">IF(M$3=TRUE,MIN(M252:M281),IF(TYPE(MATCH(F145,AA148:AH148,0))=16,MIN(M252:M281),MIN(M252:M281,H145)))</f>
        <v>0</v>
      </c>
      <c r="N251" s="271">
        <f ca="1">OFFSET(U250,MATCH(M251,V251:V261,0),0)</f>
        <v>0</v>
      </c>
      <c r="O251" s="271">
        <f ca="1">N251</f>
        <v>0</v>
      </c>
      <c r="P251" s="271">
        <f ca="1">O251</f>
        <v>0</v>
      </c>
      <c r="Q251" s="271">
        <f ca="1">P251</f>
        <v>0</v>
      </c>
      <c r="R251" s="271" t="str">
        <f ca="1">OFFSET(U250,MATCH(M251+1,V251:V261,0),0)</f>
        <v>0.0</v>
      </c>
      <c r="T251" s="385">
        <v>1E-8</v>
      </c>
      <c r="U251" s="385" t="s">
        <v>962</v>
      </c>
      <c r="V251" s="385">
        <v>8</v>
      </c>
      <c r="W251" s="88">
        <v>0</v>
      </c>
      <c r="X251" s="88"/>
    </row>
    <row r="252" spans="2:24" ht="15" customHeight="1">
      <c r="B252" s="243">
        <f t="shared" ref="B252:B265" si="228">B217</f>
        <v>1</v>
      </c>
      <c r="C252" s="263" t="str">
        <f t="shared" ref="C252:C265" si="229">IF($N151=FALSE,"",TEXT(ROUND(D217,$M$251),N252))</f>
        <v/>
      </c>
      <c r="D252" s="263" t="str">
        <f t="shared" ref="D252:D265" si="230">IF($N151=FALSE,"-",TEXT(G217,O252))</f>
        <v>-</v>
      </c>
      <c r="E252" s="263" t="str">
        <f t="shared" ref="E252:E265" si="231">IF($N151=FALSE,"-",TEXT(ROUND(H217,$M$251),P252))</f>
        <v>-</v>
      </c>
      <c r="F252" s="263" t="str">
        <f t="shared" ref="F252:F265" si="232">IF($N151=FALSE,"",TEXT(IF(M$3=TRUE,ROUND(V217,$M$251),ROUNDUP(V217,$M$251)),Q252))</f>
        <v/>
      </c>
      <c r="H252" s="272" t="str">
        <f>IF($N151=FALSE,"",ROUND(Pressure_1_R2!N4*$C$145,M$251+1))</f>
        <v/>
      </c>
      <c r="I252" s="272" t="str">
        <f>IF($N151=FALSE,"",ROUND(Pressure_1_R2!O4*$C$145,M$251+1))</f>
        <v/>
      </c>
      <c r="J252" s="272" t="str">
        <f t="shared" ref="J252:J265" si="233">IF($N151=FALSE,"","± "&amp;TEXT((I252-H252)/2,R252))</f>
        <v/>
      </c>
      <c r="K252" s="273" t="str">
        <f t="shared" ref="K252:K265" si="234">IF($N151=FALSE,"-",IF(AND(H252&lt;=G217,G217&lt;=I252),"PASS","FAIL"))</f>
        <v>-</v>
      </c>
      <c r="M252" s="258" t="str">
        <f t="shared" ref="M252:M265" ca="1" si="235">IF($N151=FALSE,"",OFFSET(V$250,COUNTIF(T$251:T$261,"&lt;="&amp;T217),0)+N$3)</f>
        <v/>
      </c>
      <c r="N252" s="258" t="str">
        <f t="shared" ref="N252:N265" ca="1" si="236">IF($N151=FALSE,"",SUBSTITUTE(OFFSET($X$250,COUNTIF($W$251:$W$260,"&lt;="&amp;ABS(C217)),0),0,"")&amp;N$251)</f>
        <v/>
      </c>
      <c r="O252" s="258" t="str">
        <f t="shared" ref="O252:O265" ca="1" si="237">IF($N151=FALSE,"",SUBSTITUTE(OFFSET($X$250,COUNTIF($W$251:$W$260,"&lt;="&amp;ABS(G217)),0),0,"")&amp;O$251)</f>
        <v/>
      </c>
      <c r="P252" s="258" t="str">
        <f t="shared" ref="P252:P265" ca="1" si="238">IF($N151=FALSE,"",SUBSTITUTE(OFFSET($X$250,COUNTIF($W$251:$W$260,"&lt;="&amp;ABS(H217)),0),0,"")&amp;P$251)</f>
        <v/>
      </c>
      <c r="Q252" s="258" t="str">
        <f t="shared" ref="Q252:R265" si="239">IF($N151=FALSE,"",Q$251)</f>
        <v/>
      </c>
      <c r="R252" s="258" t="str">
        <f t="shared" si="239"/>
        <v/>
      </c>
      <c r="T252" s="385">
        <v>9.9999999999999995E-8</v>
      </c>
      <c r="U252" s="385" t="s">
        <v>963</v>
      </c>
      <c r="V252" s="385">
        <v>7</v>
      </c>
      <c r="W252" s="88">
        <v>1</v>
      </c>
      <c r="X252" s="88"/>
    </row>
    <row r="253" spans="2:24" ht="15" customHeight="1">
      <c r="B253" s="243">
        <f t="shared" si="228"/>
        <v>2</v>
      </c>
      <c r="C253" s="263" t="str">
        <f t="shared" si="229"/>
        <v/>
      </c>
      <c r="D253" s="263" t="str">
        <f t="shared" si="230"/>
        <v>-</v>
      </c>
      <c r="E253" s="263" t="str">
        <f t="shared" si="231"/>
        <v>-</v>
      </c>
      <c r="F253" s="263" t="str">
        <f t="shared" si="232"/>
        <v/>
      </c>
      <c r="H253" s="272" t="str">
        <f>IF($N152=FALSE,"",ROUND(Pressure_1_R2!N5*$C$145,M$251+1))</f>
        <v/>
      </c>
      <c r="I253" s="272" t="str">
        <f>IF($N152=FALSE,"",ROUND(Pressure_1_R2!O5*$C$145,M$251+1))</f>
        <v/>
      </c>
      <c r="J253" s="272" t="str">
        <f t="shared" si="233"/>
        <v/>
      </c>
      <c r="K253" s="273" t="str">
        <f t="shared" si="234"/>
        <v>-</v>
      </c>
      <c r="M253" s="258" t="str">
        <f t="shared" ca="1" si="235"/>
        <v/>
      </c>
      <c r="N253" s="258" t="str">
        <f t="shared" ca="1" si="236"/>
        <v/>
      </c>
      <c r="O253" s="258" t="str">
        <f t="shared" ca="1" si="237"/>
        <v/>
      </c>
      <c r="P253" s="258" t="str">
        <f t="shared" ca="1" si="238"/>
        <v/>
      </c>
      <c r="Q253" s="258" t="str">
        <f t="shared" si="239"/>
        <v/>
      </c>
      <c r="R253" s="258" t="str">
        <f t="shared" si="239"/>
        <v/>
      </c>
      <c r="T253" s="385">
        <v>9.9999999999999995E-7</v>
      </c>
      <c r="U253" s="385" t="s">
        <v>964</v>
      </c>
      <c r="V253" s="385">
        <v>6</v>
      </c>
      <c r="W253" s="88">
        <v>10</v>
      </c>
      <c r="X253" s="88" t="s">
        <v>146</v>
      </c>
    </row>
    <row r="254" spans="2:24" ht="15" customHeight="1">
      <c r="B254" s="243">
        <f t="shared" si="228"/>
        <v>3</v>
      </c>
      <c r="C254" s="263" t="str">
        <f t="shared" si="229"/>
        <v/>
      </c>
      <c r="D254" s="263" t="str">
        <f t="shared" si="230"/>
        <v>-</v>
      </c>
      <c r="E254" s="263" t="str">
        <f t="shared" si="231"/>
        <v>-</v>
      </c>
      <c r="F254" s="263" t="str">
        <f t="shared" si="232"/>
        <v/>
      </c>
      <c r="H254" s="272" t="str">
        <f>IF($N153=FALSE,"",ROUND(Pressure_1_R2!N6*$C$145,M$251+1))</f>
        <v/>
      </c>
      <c r="I254" s="272" t="str">
        <f>IF($N153=FALSE,"",ROUND(Pressure_1_R2!O6*$C$145,M$251+1))</f>
        <v/>
      </c>
      <c r="J254" s="272" t="str">
        <f t="shared" si="233"/>
        <v/>
      </c>
      <c r="K254" s="273" t="str">
        <f t="shared" si="234"/>
        <v>-</v>
      </c>
      <c r="M254" s="258" t="str">
        <f t="shared" ca="1" si="235"/>
        <v/>
      </c>
      <c r="N254" s="258" t="str">
        <f t="shared" ca="1" si="236"/>
        <v/>
      </c>
      <c r="O254" s="258" t="str">
        <f t="shared" ca="1" si="237"/>
        <v/>
      </c>
      <c r="P254" s="258" t="str">
        <f t="shared" ca="1" si="238"/>
        <v/>
      </c>
      <c r="Q254" s="258" t="str">
        <f t="shared" si="239"/>
        <v/>
      </c>
      <c r="R254" s="258" t="str">
        <f t="shared" si="239"/>
        <v/>
      </c>
      <c r="T254" s="385">
        <v>1.0000000000000001E-5</v>
      </c>
      <c r="U254" s="385" t="s">
        <v>965</v>
      </c>
      <c r="V254" s="385">
        <v>5</v>
      </c>
      <c r="W254" s="88">
        <v>100</v>
      </c>
      <c r="X254" s="88" t="s">
        <v>147</v>
      </c>
    </row>
    <row r="255" spans="2:24" ht="15" customHeight="1">
      <c r="B255" s="243">
        <f t="shared" si="228"/>
        <v>4</v>
      </c>
      <c r="C255" s="263" t="str">
        <f t="shared" si="229"/>
        <v/>
      </c>
      <c r="D255" s="263" t="str">
        <f t="shared" si="230"/>
        <v>-</v>
      </c>
      <c r="E255" s="263" t="str">
        <f t="shared" si="231"/>
        <v>-</v>
      </c>
      <c r="F255" s="263" t="str">
        <f t="shared" si="232"/>
        <v/>
      </c>
      <c r="H255" s="272" t="str">
        <f>IF($N154=FALSE,"",ROUND(Pressure_1_R2!N7*$C$145,M$251+1))</f>
        <v/>
      </c>
      <c r="I255" s="272" t="str">
        <f>IF($N154=FALSE,"",ROUND(Pressure_1_R2!O7*$C$145,M$251+1))</f>
        <v/>
      </c>
      <c r="J255" s="272" t="str">
        <f t="shared" si="233"/>
        <v/>
      </c>
      <c r="K255" s="273" t="str">
        <f t="shared" si="234"/>
        <v>-</v>
      </c>
      <c r="M255" s="258" t="str">
        <f t="shared" ca="1" si="235"/>
        <v/>
      </c>
      <c r="N255" s="258" t="str">
        <f t="shared" ca="1" si="236"/>
        <v/>
      </c>
      <c r="O255" s="258" t="str">
        <f t="shared" ca="1" si="237"/>
        <v/>
      </c>
      <c r="P255" s="258" t="str">
        <f t="shared" ca="1" si="238"/>
        <v/>
      </c>
      <c r="Q255" s="258" t="str">
        <f t="shared" si="239"/>
        <v/>
      </c>
      <c r="R255" s="258" t="str">
        <f t="shared" si="239"/>
        <v/>
      </c>
      <c r="T255" s="385">
        <v>1E-4</v>
      </c>
      <c r="U255" s="385" t="s">
        <v>966</v>
      </c>
      <c r="V255" s="385">
        <v>4</v>
      </c>
      <c r="W255" s="88">
        <v>1000</v>
      </c>
      <c r="X255" s="88" t="s">
        <v>148</v>
      </c>
    </row>
    <row r="256" spans="2:24" ht="15" customHeight="1">
      <c r="B256" s="243">
        <f t="shared" si="228"/>
        <v>5</v>
      </c>
      <c r="C256" s="263" t="str">
        <f t="shared" si="229"/>
        <v/>
      </c>
      <c r="D256" s="263" t="str">
        <f t="shared" si="230"/>
        <v>-</v>
      </c>
      <c r="E256" s="263" t="str">
        <f t="shared" si="231"/>
        <v>-</v>
      </c>
      <c r="F256" s="263" t="str">
        <f t="shared" si="232"/>
        <v/>
      </c>
      <c r="H256" s="272" t="str">
        <f>IF($N155=FALSE,"",ROUND(Pressure_1_R2!N8*$C$145,M$251+1))</f>
        <v/>
      </c>
      <c r="I256" s="272" t="str">
        <f>IF($N155=FALSE,"",ROUND(Pressure_1_R2!O8*$C$145,M$251+1))</f>
        <v/>
      </c>
      <c r="J256" s="272" t="str">
        <f t="shared" si="233"/>
        <v/>
      </c>
      <c r="K256" s="273" t="str">
        <f t="shared" si="234"/>
        <v>-</v>
      </c>
      <c r="M256" s="258" t="str">
        <f t="shared" ca="1" si="235"/>
        <v/>
      </c>
      <c r="N256" s="258" t="str">
        <f t="shared" ca="1" si="236"/>
        <v/>
      </c>
      <c r="O256" s="258" t="str">
        <f t="shared" ca="1" si="237"/>
        <v/>
      </c>
      <c r="P256" s="258" t="str">
        <f t="shared" ca="1" si="238"/>
        <v/>
      </c>
      <c r="Q256" s="258" t="str">
        <f t="shared" si="239"/>
        <v/>
      </c>
      <c r="R256" s="258" t="str">
        <f t="shared" si="239"/>
        <v/>
      </c>
      <c r="T256" s="385">
        <v>1E-3</v>
      </c>
      <c r="U256" s="386" t="s">
        <v>967</v>
      </c>
      <c r="V256" s="385">
        <v>3</v>
      </c>
      <c r="W256" s="88">
        <v>10000</v>
      </c>
      <c r="X256" s="88" t="s">
        <v>149</v>
      </c>
    </row>
    <row r="257" spans="2:24" ht="15" customHeight="1">
      <c r="B257" s="243">
        <f t="shared" si="228"/>
        <v>6</v>
      </c>
      <c r="C257" s="263" t="str">
        <f t="shared" si="229"/>
        <v/>
      </c>
      <c r="D257" s="263" t="str">
        <f t="shared" si="230"/>
        <v>-</v>
      </c>
      <c r="E257" s="263" t="str">
        <f t="shared" si="231"/>
        <v>-</v>
      </c>
      <c r="F257" s="263" t="str">
        <f t="shared" si="232"/>
        <v/>
      </c>
      <c r="H257" s="272" t="str">
        <f>IF($N156=FALSE,"",ROUND(Pressure_1_R2!N9*$C$145,M$251+1))</f>
        <v/>
      </c>
      <c r="I257" s="272" t="str">
        <f>IF($N156=FALSE,"",ROUND(Pressure_1_R2!O9*$C$145,M$251+1))</f>
        <v/>
      </c>
      <c r="J257" s="272" t="str">
        <f t="shared" si="233"/>
        <v/>
      </c>
      <c r="K257" s="273" t="str">
        <f t="shared" si="234"/>
        <v>-</v>
      </c>
      <c r="M257" s="258" t="str">
        <f t="shared" ca="1" si="235"/>
        <v/>
      </c>
      <c r="N257" s="258" t="str">
        <f t="shared" ca="1" si="236"/>
        <v/>
      </c>
      <c r="O257" s="258" t="str">
        <f t="shared" ca="1" si="237"/>
        <v/>
      </c>
      <c r="P257" s="258" t="str">
        <f t="shared" ca="1" si="238"/>
        <v/>
      </c>
      <c r="Q257" s="258" t="str">
        <f t="shared" si="239"/>
        <v/>
      </c>
      <c r="R257" s="258" t="str">
        <f t="shared" si="239"/>
        <v/>
      </c>
      <c r="T257" s="385">
        <v>0.01</v>
      </c>
      <c r="U257" s="386" t="s">
        <v>968</v>
      </c>
      <c r="V257" s="385">
        <v>2</v>
      </c>
      <c r="W257" s="88">
        <v>100000</v>
      </c>
      <c r="X257" s="88" t="s">
        <v>150</v>
      </c>
    </row>
    <row r="258" spans="2:24" ht="15" customHeight="1">
      <c r="B258" s="243">
        <f t="shared" si="228"/>
        <v>7</v>
      </c>
      <c r="C258" s="263" t="str">
        <f t="shared" si="229"/>
        <v/>
      </c>
      <c r="D258" s="263" t="str">
        <f t="shared" si="230"/>
        <v>-</v>
      </c>
      <c r="E258" s="263" t="str">
        <f t="shared" si="231"/>
        <v>-</v>
      </c>
      <c r="F258" s="263" t="str">
        <f t="shared" si="232"/>
        <v/>
      </c>
      <c r="H258" s="272" t="str">
        <f>IF($N157=FALSE,"",ROUND(Pressure_1_R2!N10*$C$145,M$251+1))</f>
        <v/>
      </c>
      <c r="I258" s="272" t="str">
        <f>IF($N157=FALSE,"",ROUND(Pressure_1_R2!O10*$C$145,M$251+1))</f>
        <v/>
      </c>
      <c r="J258" s="272" t="str">
        <f t="shared" si="233"/>
        <v/>
      </c>
      <c r="K258" s="273" t="str">
        <f t="shared" si="234"/>
        <v>-</v>
      </c>
      <c r="M258" s="258" t="str">
        <f t="shared" ca="1" si="235"/>
        <v/>
      </c>
      <c r="N258" s="258" t="str">
        <f t="shared" ca="1" si="236"/>
        <v/>
      </c>
      <c r="O258" s="258" t="str">
        <f t="shared" ca="1" si="237"/>
        <v/>
      </c>
      <c r="P258" s="258" t="str">
        <f t="shared" ca="1" si="238"/>
        <v/>
      </c>
      <c r="Q258" s="258" t="str">
        <f t="shared" si="239"/>
        <v/>
      </c>
      <c r="R258" s="258" t="str">
        <f t="shared" si="239"/>
        <v/>
      </c>
      <c r="T258" s="385">
        <v>0.1</v>
      </c>
      <c r="U258" s="386" t="s">
        <v>969</v>
      </c>
      <c r="V258" s="385">
        <v>1</v>
      </c>
      <c r="W258" s="88">
        <v>1000000</v>
      </c>
      <c r="X258" s="88" t="s">
        <v>151</v>
      </c>
    </row>
    <row r="259" spans="2:24" ht="15" customHeight="1">
      <c r="B259" s="243">
        <f t="shared" si="228"/>
        <v>8</v>
      </c>
      <c r="C259" s="263" t="str">
        <f t="shared" si="229"/>
        <v/>
      </c>
      <c r="D259" s="263" t="str">
        <f t="shared" si="230"/>
        <v>-</v>
      </c>
      <c r="E259" s="263" t="str">
        <f t="shared" si="231"/>
        <v>-</v>
      </c>
      <c r="F259" s="263" t="str">
        <f t="shared" si="232"/>
        <v/>
      </c>
      <c r="H259" s="272" t="str">
        <f>IF($N158=FALSE,"",ROUND(Pressure_1_R2!N11*$C$145,M$251+1))</f>
        <v/>
      </c>
      <c r="I259" s="272" t="str">
        <f>IF($N158=FALSE,"",ROUND(Pressure_1_R2!O11*$C$145,M$251+1))</f>
        <v/>
      </c>
      <c r="J259" s="272" t="str">
        <f t="shared" si="233"/>
        <v/>
      </c>
      <c r="K259" s="273" t="str">
        <f t="shared" si="234"/>
        <v>-</v>
      </c>
      <c r="M259" s="258" t="str">
        <f t="shared" ca="1" si="235"/>
        <v/>
      </c>
      <c r="N259" s="258" t="str">
        <f t="shared" ca="1" si="236"/>
        <v/>
      </c>
      <c r="O259" s="258" t="str">
        <f t="shared" ca="1" si="237"/>
        <v/>
      </c>
      <c r="P259" s="258" t="str">
        <f t="shared" ca="1" si="238"/>
        <v/>
      </c>
      <c r="Q259" s="258" t="str">
        <f t="shared" si="239"/>
        <v/>
      </c>
      <c r="R259" s="258" t="str">
        <f t="shared" si="239"/>
        <v/>
      </c>
      <c r="T259" s="385">
        <v>1</v>
      </c>
      <c r="U259" s="385">
        <v>0</v>
      </c>
      <c r="V259" s="385">
        <v>0</v>
      </c>
      <c r="W259" s="88">
        <v>10000000</v>
      </c>
      <c r="X259" s="88" t="s">
        <v>152</v>
      </c>
    </row>
    <row r="260" spans="2:24" ht="15" customHeight="1">
      <c r="B260" s="243">
        <f t="shared" si="228"/>
        <v>9</v>
      </c>
      <c r="C260" s="263" t="str">
        <f t="shared" si="229"/>
        <v/>
      </c>
      <c r="D260" s="263" t="str">
        <f t="shared" si="230"/>
        <v>-</v>
      </c>
      <c r="E260" s="263" t="str">
        <f t="shared" si="231"/>
        <v>-</v>
      </c>
      <c r="F260" s="263" t="str">
        <f t="shared" si="232"/>
        <v/>
      </c>
      <c r="H260" s="272" t="str">
        <f>IF($N159=FALSE,"",ROUND(Pressure_1_R2!N12*$C$145,M$251+1))</f>
        <v/>
      </c>
      <c r="I260" s="272" t="str">
        <f>IF($N159=FALSE,"",ROUND(Pressure_1_R2!O12*$C$145,M$251+1))</f>
        <v/>
      </c>
      <c r="J260" s="272" t="str">
        <f t="shared" si="233"/>
        <v/>
      </c>
      <c r="K260" s="273" t="str">
        <f t="shared" si="234"/>
        <v>-</v>
      </c>
      <c r="M260" s="258" t="str">
        <f t="shared" ca="1" si="235"/>
        <v/>
      </c>
      <c r="N260" s="258" t="str">
        <f t="shared" ca="1" si="236"/>
        <v/>
      </c>
      <c r="O260" s="258" t="str">
        <f t="shared" ca="1" si="237"/>
        <v/>
      </c>
      <c r="P260" s="258" t="str">
        <f t="shared" ca="1" si="238"/>
        <v/>
      </c>
      <c r="Q260" s="258" t="str">
        <f t="shared" si="239"/>
        <v/>
      </c>
      <c r="R260" s="258" t="str">
        <f t="shared" si="239"/>
        <v/>
      </c>
      <c r="T260" s="385">
        <v>10</v>
      </c>
      <c r="U260" s="385">
        <v>0</v>
      </c>
      <c r="V260" s="385">
        <v>-1</v>
      </c>
      <c r="W260" s="88"/>
      <c r="X260" s="88"/>
    </row>
    <row r="261" spans="2:24" ht="15" customHeight="1">
      <c r="B261" s="243">
        <f t="shared" si="228"/>
        <v>10</v>
      </c>
      <c r="C261" s="263" t="str">
        <f t="shared" si="229"/>
        <v/>
      </c>
      <c r="D261" s="263" t="str">
        <f t="shared" si="230"/>
        <v>-</v>
      </c>
      <c r="E261" s="263" t="str">
        <f t="shared" si="231"/>
        <v>-</v>
      </c>
      <c r="F261" s="263" t="str">
        <f t="shared" si="232"/>
        <v/>
      </c>
      <c r="H261" s="272" t="str">
        <f>IF($N160=FALSE,"",ROUND(Pressure_1_R2!N13*$C$145,M$251+1))</f>
        <v/>
      </c>
      <c r="I261" s="272" t="str">
        <f>IF($N160=FALSE,"",ROUND(Pressure_1_R2!O13*$C$145,M$251+1))</f>
        <v/>
      </c>
      <c r="J261" s="272" t="str">
        <f t="shared" si="233"/>
        <v/>
      </c>
      <c r="K261" s="273" t="str">
        <f t="shared" si="234"/>
        <v>-</v>
      </c>
      <c r="M261" s="258" t="str">
        <f t="shared" ca="1" si="235"/>
        <v/>
      </c>
      <c r="N261" s="258" t="str">
        <f t="shared" ca="1" si="236"/>
        <v/>
      </c>
      <c r="O261" s="258" t="str">
        <f t="shared" ca="1" si="237"/>
        <v/>
      </c>
      <c r="P261" s="258" t="str">
        <f t="shared" ca="1" si="238"/>
        <v/>
      </c>
      <c r="Q261" s="258" t="str">
        <f t="shared" si="239"/>
        <v/>
      </c>
      <c r="R261" s="258" t="str">
        <f t="shared" si="239"/>
        <v/>
      </c>
      <c r="T261" s="385">
        <v>100</v>
      </c>
      <c r="U261" s="385">
        <v>0</v>
      </c>
      <c r="V261" s="385">
        <v>-2</v>
      </c>
    </row>
    <row r="262" spans="2:24" ht="15" customHeight="1">
      <c r="B262" s="243">
        <f t="shared" si="228"/>
        <v>11</v>
      </c>
      <c r="C262" s="263" t="str">
        <f t="shared" si="229"/>
        <v/>
      </c>
      <c r="D262" s="263" t="str">
        <f t="shared" si="230"/>
        <v>-</v>
      </c>
      <c r="E262" s="263" t="str">
        <f t="shared" si="231"/>
        <v>-</v>
      </c>
      <c r="F262" s="263" t="str">
        <f t="shared" si="232"/>
        <v/>
      </c>
      <c r="H262" s="272" t="str">
        <f>IF($N161=FALSE,"",ROUND(Pressure_1_R2!N14*$C$145,M$251+1))</f>
        <v/>
      </c>
      <c r="I262" s="272" t="str">
        <f>IF($N161=FALSE,"",ROUND(Pressure_1_R2!O14*$C$145,M$251+1))</f>
        <v/>
      </c>
      <c r="J262" s="272" t="str">
        <f t="shared" si="233"/>
        <v/>
      </c>
      <c r="K262" s="273" t="str">
        <f t="shared" si="234"/>
        <v>-</v>
      </c>
      <c r="M262" s="258" t="str">
        <f t="shared" ca="1" si="235"/>
        <v/>
      </c>
      <c r="N262" s="258" t="str">
        <f t="shared" ca="1" si="236"/>
        <v/>
      </c>
      <c r="O262" s="258" t="str">
        <f t="shared" ca="1" si="237"/>
        <v/>
      </c>
      <c r="P262" s="258" t="str">
        <f t="shared" ca="1" si="238"/>
        <v/>
      </c>
      <c r="Q262" s="258" t="str">
        <f t="shared" si="239"/>
        <v/>
      </c>
      <c r="R262" s="258" t="str">
        <f t="shared" si="239"/>
        <v/>
      </c>
    </row>
    <row r="263" spans="2:24" ht="15" customHeight="1">
      <c r="B263" s="243">
        <f t="shared" si="228"/>
        <v>12</v>
      </c>
      <c r="C263" s="263" t="str">
        <f t="shared" si="229"/>
        <v/>
      </c>
      <c r="D263" s="263" t="str">
        <f t="shared" si="230"/>
        <v>-</v>
      </c>
      <c r="E263" s="263" t="str">
        <f t="shared" si="231"/>
        <v>-</v>
      </c>
      <c r="F263" s="263" t="str">
        <f t="shared" si="232"/>
        <v/>
      </c>
      <c r="H263" s="272" t="str">
        <f>IF($N162=FALSE,"",ROUND(Pressure_1_R2!N15*$C$145,M$251+1))</f>
        <v/>
      </c>
      <c r="I263" s="272" t="str">
        <f>IF($N162=FALSE,"",ROUND(Pressure_1_R2!O15*$C$145,M$251+1))</f>
        <v/>
      </c>
      <c r="J263" s="272" t="str">
        <f t="shared" si="233"/>
        <v/>
      </c>
      <c r="K263" s="273" t="str">
        <f t="shared" si="234"/>
        <v>-</v>
      </c>
      <c r="M263" s="258" t="str">
        <f t="shared" ca="1" si="235"/>
        <v/>
      </c>
      <c r="N263" s="258" t="str">
        <f t="shared" ca="1" si="236"/>
        <v/>
      </c>
      <c r="O263" s="258" t="str">
        <f t="shared" ca="1" si="237"/>
        <v/>
      </c>
      <c r="P263" s="258" t="str">
        <f t="shared" ca="1" si="238"/>
        <v/>
      </c>
      <c r="Q263" s="258" t="str">
        <f t="shared" si="239"/>
        <v/>
      </c>
      <c r="R263" s="258" t="str">
        <f t="shared" si="239"/>
        <v/>
      </c>
      <c r="T263" s="246" t="s">
        <v>523</v>
      </c>
      <c r="U263" s="257"/>
    </row>
    <row r="264" spans="2:24" ht="15" customHeight="1">
      <c r="B264" s="243">
        <f t="shared" si="228"/>
        <v>13</v>
      </c>
      <c r="C264" s="263" t="str">
        <f t="shared" si="229"/>
        <v/>
      </c>
      <c r="D264" s="263" t="str">
        <f t="shared" si="230"/>
        <v>-</v>
      </c>
      <c r="E264" s="263" t="str">
        <f t="shared" si="231"/>
        <v>-</v>
      </c>
      <c r="F264" s="263" t="str">
        <f t="shared" si="232"/>
        <v/>
      </c>
      <c r="H264" s="272" t="str">
        <f>IF($N163=FALSE,"",ROUND(Pressure_1_R2!N16*$C$145,M$251+1))</f>
        <v/>
      </c>
      <c r="I264" s="272" t="str">
        <f>IF($N163=FALSE,"",ROUND(Pressure_1_R2!O16*$C$145,M$251+1))</f>
        <v/>
      </c>
      <c r="J264" s="272" t="str">
        <f t="shared" si="233"/>
        <v/>
      </c>
      <c r="K264" s="273" t="str">
        <f t="shared" si="234"/>
        <v>-</v>
      </c>
      <c r="M264" s="258" t="str">
        <f t="shared" ca="1" si="235"/>
        <v/>
      </c>
      <c r="N264" s="258" t="str">
        <f t="shared" ca="1" si="236"/>
        <v/>
      </c>
      <c r="O264" s="258" t="str">
        <f t="shared" ca="1" si="237"/>
        <v/>
      </c>
      <c r="P264" s="258" t="str">
        <f t="shared" ca="1" si="238"/>
        <v/>
      </c>
      <c r="Q264" s="258" t="str">
        <f t="shared" si="239"/>
        <v/>
      </c>
      <c r="R264" s="258" t="str">
        <f t="shared" si="239"/>
        <v/>
      </c>
      <c r="T264" s="764" t="s">
        <v>660</v>
      </c>
      <c r="U264" s="765"/>
    </row>
    <row r="265" spans="2:24" ht="15" customHeight="1">
      <c r="B265" s="243">
        <f t="shared" si="228"/>
        <v>14</v>
      </c>
      <c r="C265" s="263" t="str">
        <f t="shared" si="229"/>
        <v/>
      </c>
      <c r="D265" s="263" t="str">
        <f t="shared" si="230"/>
        <v>-</v>
      </c>
      <c r="E265" s="263" t="str">
        <f t="shared" si="231"/>
        <v>-</v>
      </c>
      <c r="F265" s="263" t="str">
        <f t="shared" si="232"/>
        <v/>
      </c>
      <c r="H265" s="272" t="str">
        <f>IF($N164=FALSE,"",ROUND(Pressure_1_R2!N17*$C$145,M$251+1))</f>
        <v/>
      </c>
      <c r="I265" s="272" t="str">
        <f>IF($N164=FALSE,"",ROUND(Pressure_1_R2!O17*$C$145,M$251+1))</f>
        <v/>
      </c>
      <c r="J265" s="272" t="str">
        <f t="shared" si="233"/>
        <v/>
      </c>
      <c r="K265" s="273" t="str">
        <f t="shared" si="234"/>
        <v>-</v>
      </c>
      <c r="M265" s="258" t="str">
        <f t="shared" ca="1" si="235"/>
        <v/>
      </c>
      <c r="N265" s="258" t="str">
        <f t="shared" ca="1" si="236"/>
        <v/>
      </c>
      <c r="O265" s="258" t="str">
        <f t="shared" ca="1" si="237"/>
        <v/>
      </c>
      <c r="P265" s="258" t="str">
        <f t="shared" ca="1" si="238"/>
        <v/>
      </c>
      <c r="Q265" s="258" t="str">
        <f t="shared" si="239"/>
        <v/>
      </c>
      <c r="R265" s="258" t="str">
        <f t="shared" si="239"/>
        <v/>
      </c>
      <c r="T265" s="264" t="s">
        <v>602</v>
      </c>
      <c r="U265" s="265" t="e">
        <f>SLOPE(D217:D246,G217:G246)</f>
        <v>#DIV/0!</v>
      </c>
    </row>
    <row r="266" spans="2:24" ht="15" customHeight="1">
      <c r="B266" s="243">
        <f t="shared" ref="B266:B281" si="240">B231</f>
        <v>15</v>
      </c>
      <c r="C266" s="263" t="str">
        <f t="shared" ref="C266:C281" si="241">IF($N165=FALSE,"",TEXT(ROUND(D231,$M$251),N266))</f>
        <v/>
      </c>
      <c r="D266" s="263" t="str">
        <f t="shared" ref="D266:D281" si="242">IF($N165=FALSE,"-",TEXT(G231,O266))</f>
        <v>-</v>
      </c>
      <c r="E266" s="263" t="str">
        <f t="shared" ref="E266:E281" si="243">IF($N165=FALSE,"-",TEXT(ROUND(H231,$M$251),P266))</f>
        <v>-</v>
      </c>
      <c r="F266" s="263" t="str">
        <f t="shared" ref="F266:F281" si="244">IF($N165=FALSE,"",TEXT(IF(M$3=TRUE,ROUND(V231,$M$251),ROUNDUP(V231,$M$251)),Q266))</f>
        <v/>
      </c>
      <c r="H266" s="272" t="str">
        <f>IF($N165=FALSE,"",ROUND(Pressure_1_R2!N18*$C$145,M$251+1))</f>
        <v/>
      </c>
      <c r="I266" s="272" t="str">
        <f>IF($N165=FALSE,"",ROUND(Pressure_1_R2!O18*$C$145,M$251+1))</f>
        <v/>
      </c>
      <c r="J266" s="272" t="str">
        <f t="shared" ref="J266:J281" si="245">IF($N165=FALSE,"","± "&amp;TEXT((I266-H266)/2,R266))</f>
        <v/>
      </c>
      <c r="K266" s="273" t="str">
        <f t="shared" ref="K266:K281" si="246">IF($N165=FALSE,"-",IF(AND(H266&lt;=G231,G231&lt;=I266),"PASS","FAIL"))</f>
        <v>-</v>
      </c>
      <c r="M266" s="258" t="str">
        <f t="shared" ref="M266:M281" ca="1" si="247">IF($N165=FALSE,"",OFFSET(V$250,COUNTIF(T$251:T$261,"&lt;="&amp;T231),0)+N$3)</f>
        <v/>
      </c>
      <c r="N266" s="258" t="str">
        <f t="shared" ref="N266:N281" ca="1" si="248">IF($N165=FALSE,"",SUBSTITUTE(OFFSET($X$250,COUNTIF($W$251:$W$260,"&lt;="&amp;ABS(C231)),0),0,"")&amp;N$251)</f>
        <v/>
      </c>
      <c r="O266" s="258" t="str">
        <f t="shared" ref="O266:P266" ca="1" si="249">IF($N165=FALSE,"",SUBSTITUTE(OFFSET($X$250,COUNTIF($W$251:$W$260,"&lt;="&amp;ABS(G231)),0),0,"")&amp;O$251)</f>
        <v/>
      </c>
      <c r="P266" s="258" t="str">
        <f t="shared" ca="1" si="249"/>
        <v/>
      </c>
      <c r="Q266" s="258" t="str">
        <f t="shared" ref="Q266:R266" si="250">IF($N165=FALSE,"",Q$251)</f>
        <v/>
      </c>
      <c r="R266" s="258" t="str">
        <f t="shared" si="250"/>
        <v/>
      </c>
      <c r="S266" s="242"/>
      <c r="T266" s="264" t="s">
        <v>603</v>
      </c>
      <c r="U266" s="265" t="e">
        <f>INTERCEPT(D217:D246,G217:G246)</f>
        <v>#DIV/0!</v>
      </c>
    </row>
    <row r="267" spans="2:24" ht="15" customHeight="1">
      <c r="B267" s="243">
        <f t="shared" si="240"/>
        <v>16</v>
      </c>
      <c r="C267" s="263" t="str">
        <f t="shared" si="241"/>
        <v/>
      </c>
      <c r="D267" s="263" t="str">
        <f t="shared" si="242"/>
        <v>-</v>
      </c>
      <c r="E267" s="263" t="str">
        <f t="shared" si="243"/>
        <v>-</v>
      </c>
      <c r="F267" s="263" t="str">
        <f t="shared" si="244"/>
        <v/>
      </c>
      <c r="H267" s="272" t="str">
        <f>IF($N166=FALSE,"",ROUND(Pressure_1_R2!N19*$C$145,M$251+1))</f>
        <v/>
      </c>
      <c r="I267" s="272" t="str">
        <f>IF($N166=FALSE,"",ROUND(Pressure_1_R2!O19*$C$145,M$251+1))</f>
        <v/>
      </c>
      <c r="J267" s="272" t="str">
        <f t="shared" si="245"/>
        <v/>
      </c>
      <c r="K267" s="273" t="str">
        <f t="shared" si="246"/>
        <v>-</v>
      </c>
      <c r="M267" s="258" t="str">
        <f t="shared" ca="1" si="247"/>
        <v/>
      </c>
      <c r="N267" s="258" t="str">
        <f t="shared" ca="1" si="248"/>
        <v/>
      </c>
      <c r="O267" s="258" t="str">
        <f t="shared" ref="O267:P267" ca="1" si="251">IF($N166=FALSE,"",SUBSTITUTE(OFFSET($X$250,COUNTIF($W$251:$W$260,"&lt;="&amp;ABS(G232)),0),0,"")&amp;O$251)</f>
        <v/>
      </c>
      <c r="P267" s="258" t="str">
        <f t="shared" ca="1" si="251"/>
        <v/>
      </c>
      <c r="Q267" s="258" t="str">
        <f t="shared" ref="Q267:R267" si="252">IF($N166=FALSE,"",Q$251)</f>
        <v/>
      </c>
      <c r="R267" s="258" t="str">
        <f t="shared" si="252"/>
        <v/>
      </c>
      <c r="S267" s="242"/>
      <c r="T267" s="464"/>
      <c r="U267" s="465"/>
    </row>
    <row r="268" spans="2:24" ht="15" customHeight="1">
      <c r="B268" s="243">
        <f t="shared" si="240"/>
        <v>17</v>
      </c>
      <c r="C268" s="263" t="str">
        <f t="shared" si="241"/>
        <v/>
      </c>
      <c r="D268" s="263" t="str">
        <f t="shared" si="242"/>
        <v>-</v>
      </c>
      <c r="E268" s="263" t="str">
        <f t="shared" si="243"/>
        <v>-</v>
      </c>
      <c r="F268" s="263" t="str">
        <f t="shared" si="244"/>
        <v/>
      </c>
      <c r="H268" s="272" t="str">
        <f>IF($N167=FALSE,"",ROUND(Pressure_1_R2!N20*$C$145,M$251+1))</f>
        <v/>
      </c>
      <c r="I268" s="272" t="str">
        <f>IF($N167=FALSE,"",ROUND(Pressure_1_R2!O20*$C$145,M$251+1))</f>
        <v/>
      </c>
      <c r="J268" s="272" t="str">
        <f t="shared" si="245"/>
        <v/>
      </c>
      <c r="K268" s="273" t="str">
        <f t="shared" si="246"/>
        <v>-</v>
      </c>
      <c r="M268" s="258" t="str">
        <f t="shared" ca="1" si="247"/>
        <v/>
      </c>
      <c r="N268" s="258" t="str">
        <f t="shared" ca="1" si="248"/>
        <v/>
      </c>
      <c r="O268" s="258" t="str">
        <f t="shared" ref="O268:P268" ca="1" si="253">IF($N167=FALSE,"",SUBSTITUTE(OFFSET($X$250,COUNTIF($W$251:$W$260,"&lt;="&amp;ABS(G233)),0),0,"")&amp;O$251)</f>
        <v/>
      </c>
      <c r="P268" s="258" t="str">
        <f t="shared" ca="1" si="253"/>
        <v/>
      </c>
      <c r="Q268" s="258" t="str">
        <f t="shared" ref="Q268:R268" si="254">IF($N167=FALSE,"",Q$251)</f>
        <v/>
      </c>
      <c r="R268" s="258" t="str">
        <f t="shared" si="254"/>
        <v/>
      </c>
      <c r="S268" s="242"/>
      <c r="T268" s="464"/>
      <c r="U268" s="465"/>
    </row>
    <row r="269" spans="2:24" ht="15" customHeight="1">
      <c r="B269" s="243">
        <f t="shared" si="240"/>
        <v>18</v>
      </c>
      <c r="C269" s="263" t="str">
        <f t="shared" si="241"/>
        <v/>
      </c>
      <c r="D269" s="263" t="str">
        <f t="shared" si="242"/>
        <v>-</v>
      </c>
      <c r="E269" s="263" t="str">
        <f t="shared" si="243"/>
        <v>-</v>
      </c>
      <c r="F269" s="263" t="str">
        <f t="shared" si="244"/>
        <v/>
      </c>
      <c r="H269" s="272" t="str">
        <f>IF($N168=FALSE,"",ROUND(Pressure_1_R2!N21*$C$145,M$251+1))</f>
        <v/>
      </c>
      <c r="I269" s="272" t="str">
        <f>IF($N168=FALSE,"",ROUND(Pressure_1_R2!O21*$C$145,M$251+1))</f>
        <v/>
      </c>
      <c r="J269" s="272" t="str">
        <f t="shared" si="245"/>
        <v/>
      </c>
      <c r="K269" s="273" t="str">
        <f t="shared" si="246"/>
        <v>-</v>
      </c>
      <c r="M269" s="258" t="str">
        <f t="shared" ca="1" si="247"/>
        <v/>
      </c>
      <c r="N269" s="258" t="str">
        <f t="shared" ca="1" si="248"/>
        <v/>
      </c>
      <c r="O269" s="258" t="str">
        <f t="shared" ref="O269:P269" ca="1" si="255">IF($N168=FALSE,"",SUBSTITUTE(OFFSET($X$250,COUNTIF($W$251:$W$260,"&lt;="&amp;ABS(G234)),0),0,"")&amp;O$251)</f>
        <v/>
      </c>
      <c r="P269" s="258" t="str">
        <f t="shared" ca="1" si="255"/>
        <v/>
      </c>
      <c r="Q269" s="258" t="str">
        <f t="shared" ref="Q269:R269" si="256">IF($N168=FALSE,"",Q$251)</f>
        <v/>
      </c>
      <c r="R269" s="258" t="str">
        <f t="shared" si="256"/>
        <v/>
      </c>
      <c r="S269" s="242"/>
      <c r="T269" s="464"/>
      <c r="U269" s="465"/>
    </row>
    <row r="270" spans="2:24" ht="15" customHeight="1">
      <c r="B270" s="243">
        <f t="shared" si="240"/>
        <v>19</v>
      </c>
      <c r="C270" s="263" t="str">
        <f t="shared" si="241"/>
        <v/>
      </c>
      <c r="D270" s="263" t="str">
        <f t="shared" si="242"/>
        <v>-</v>
      </c>
      <c r="E270" s="263" t="str">
        <f t="shared" si="243"/>
        <v>-</v>
      </c>
      <c r="F270" s="263" t="str">
        <f t="shared" si="244"/>
        <v/>
      </c>
      <c r="H270" s="272" t="str">
        <f>IF($N169=FALSE,"",ROUND(Pressure_1_R2!N22*$C$145,M$251+1))</f>
        <v/>
      </c>
      <c r="I270" s="272" t="str">
        <f>IF($N169=FALSE,"",ROUND(Pressure_1_R2!O22*$C$145,M$251+1))</f>
        <v/>
      </c>
      <c r="J270" s="272" t="str">
        <f t="shared" si="245"/>
        <v/>
      </c>
      <c r="K270" s="273" t="str">
        <f t="shared" si="246"/>
        <v>-</v>
      </c>
      <c r="M270" s="258" t="str">
        <f t="shared" ca="1" si="247"/>
        <v/>
      </c>
      <c r="N270" s="258" t="str">
        <f t="shared" ca="1" si="248"/>
        <v/>
      </c>
      <c r="O270" s="258" t="str">
        <f t="shared" ref="O270:P270" ca="1" si="257">IF($N169=FALSE,"",SUBSTITUTE(OFFSET($X$250,COUNTIF($W$251:$W$260,"&lt;="&amp;ABS(G235)),0),0,"")&amp;O$251)</f>
        <v/>
      </c>
      <c r="P270" s="258" t="str">
        <f t="shared" ca="1" si="257"/>
        <v/>
      </c>
      <c r="Q270" s="258" t="str">
        <f t="shared" ref="Q270:R270" si="258">IF($N169=FALSE,"",Q$251)</f>
        <v/>
      </c>
      <c r="R270" s="258" t="str">
        <f t="shared" si="258"/>
        <v/>
      </c>
      <c r="S270" s="242"/>
      <c r="T270" s="464"/>
      <c r="U270" s="465"/>
    </row>
    <row r="271" spans="2:24" ht="15" customHeight="1">
      <c r="B271" s="243">
        <f t="shared" si="240"/>
        <v>20</v>
      </c>
      <c r="C271" s="263" t="str">
        <f t="shared" si="241"/>
        <v/>
      </c>
      <c r="D271" s="263" t="str">
        <f t="shared" si="242"/>
        <v>-</v>
      </c>
      <c r="E271" s="263" t="str">
        <f t="shared" si="243"/>
        <v>-</v>
      </c>
      <c r="F271" s="263" t="str">
        <f t="shared" si="244"/>
        <v/>
      </c>
      <c r="H271" s="272" t="str">
        <f>IF($N170=FALSE,"",ROUND(Pressure_1_R2!N23*$C$145,M$251+1))</f>
        <v/>
      </c>
      <c r="I271" s="272" t="str">
        <f>IF($N170=FALSE,"",ROUND(Pressure_1_R2!O23*$C$145,M$251+1))</f>
        <v/>
      </c>
      <c r="J271" s="272" t="str">
        <f t="shared" si="245"/>
        <v/>
      </c>
      <c r="K271" s="273" t="str">
        <f t="shared" si="246"/>
        <v>-</v>
      </c>
      <c r="M271" s="258" t="str">
        <f t="shared" ca="1" si="247"/>
        <v/>
      </c>
      <c r="N271" s="258" t="str">
        <f t="shared" ca="1" si="248"/>
        <v/>
      </c>
      <c r="O271" s="258" t="str">
        <f t="shared" ref="O271:P271" ca="1" si="259">IF($N170=FALSE,"",SUBSTITUTE(OFFSET($X$250,COUNTIF($W$251:$W$260,"&lt;="&amp;ABS(G236)),0),0,"")&amp;O$251)</f>
        <v/>
      </c>
      <c r="P271" s="258" t="str">
        <f t="shared" ca="1" si="259"/>
        <v/>
      </c>
      <c r="Q271" s="258" t="str">
        <f t="shared" ref="Q271:R271" si="260">IF($N170=FALSE,"",Q$251)</f>
        <v/>
      </c>
      <c r="R271" s="258" t="str">
        <f t="shared" si="260"/>
        <v/>
      </c>
      <c r="S271" s="242"/>
      <c r="T271" s="464"/>
      <c r="U271" s="465"/>
    </row>
    <row r="272" spans="2:24" ht="15" customHeight="1">
      <c r="B272" s="243">
        <f t="shared" si="240"/>
        <v>21</v>
      </c>
      <c r="C272" s="263" t="str">
        <f t="shared" si="241"/>
        <v/>
      </c>
      <c r="D272" s="263" t="str">
        <f t="shared" si="242"/>
        <v>-</v>
      </c>
      <c r="E272" s="263" t="str">
        <f t="shared" si="243"/>
        <v>-</v>
      </c>
      <c r="F272" s="263" t="str">
        <f t="shared" si="244"/>
        <v/>
      </c>
      <c r="H272" s="272" t="str">
        <f>IF($N171=FALSE,"",ROUND(Pressure_1_R2!N24*$C$145,M$251+1))</f>
        <v/>
      </c>
      <c r="I272" s="272" t="str">
        <f>IF($N171=FALSE,"",ROUND(Pressure_1_R2!O24*$C$145,M$251+1))</f>
        <v/>
      </c>
      <c r="J272" s="272" t="str">
        <f t="shared" si="245"/>
        <v/>
      </c>
      <c r="K272" s="273" t="str">
        <f t="shared" si="246"/>
        <v>-</v>
      </c>
      <c r="M272" s="258" t="str">
        <f t="shared" ca="1" si="247"/>
        <v/>
      </c>
      <c r="N272" s="258" t="str">
        <f t="shared" ca="1" si="248"/>
        <v/>
      </c>
      <c r="O272" s="258" t="str">
        <f t="shared" ref="O272:P272" ca="1" si="261">IF($N171=FALSE,"",SUBSTITUTE(OFFSET($X$250,COUNTIF($W$251:$W$260,"&lt;="&amp;ABS(G237)),0),0,"")&amp;O$251)</f>
        <v/>
      </c>
      <c r="P272" s="258" t="str">
        <f t="shared" ca="1" si="261"/>
        <v/>
      </c>
      <c r="Q272" s="258" t="str">
        <f t="shared" ref="Q272:R272" si="262">IF($N171=FALSE,"",Q$251)</f>
        <v/>
      </c>
      <c r="R272" s="258" t="str">
        <f t="shared" si="262"/>
        <v/>
      </c>
      <c r="S272" s="242"/>
      <c r="T272" s="464"/>
      <c r="U272" s="465"/>
    </row>
    <row r="273" spans="1:21" ht="15" customHeight="1">
      <c r="B273" s="243">
        <f t="shared" si="240"/>
        <v>22</v>
      </c>
      <c r="C273" s="263" t="str">
        <f t="shared" si="241"/>
        <v/>
      </c>
      <c r="D273" s="263" t="str">
        <f t="shared" si="242"/>
        <v>-</v>
      </c>
      <c r="E273" s="263" t="str">
        <f t="shared" si="243"/>
        <v>-</v>
      </c>
      <c r="F273" s="263" t="str">
        <f t="shared" si="244"/>
        <v/>
      </c>
      <c r="H273" s="272" t="str">
        <f>IF($N172=FALSE,"",ROUND(Pressure_1_R2!N25*$C$145,M$251+1))</f>
        <v/>
      </c>
      <c r="I273" s="272" t="str">
        <f>IF($N172=FALSE,"",ROUND(Pressure_1_R2!O25*$C$145,M$251+1))</f>
        <v/>
      </c>
      <c r="J273" s="272" t="str">
        <f t="shared" si="245"/>
        <v/>
      </c>
      <c r="K273" s="273" t="str">
        <f t="shared" si="246"/>
        <v>-</v>
      </c>
      <c r="M273" s="258" t="str">
        <f t="shared" ca="1" si="247"/>
        <v/>
      </c>
      <c r="N273" s="258" t="str">
        <f t="shared" ca="1" si="248"/>
        <v/>
      </c>
      <c r="O273" s="258" t="str">
        <f t="shared" ref="O273:P273" ca="1" si="263">IF($N172=FALSE,"",SUBSTITUTE(OFFSET($X$250,COUNTIF($W$251:$W$260,"&lt;="&amp;ABS(G238)),0),0,"")&amp;O$251)</f>
        <v/>
      </c>
      <c r="P273" s="258" t="str">
        <f t="shared" ca="1" si="263"/>
        <v/>
      </c>
      <c r="Q273" s="258" t="str">
        <f t="shared" ref="Q273:R273" si="264">IF($N172=FALSE,"",Q$251)</f>
        <v/>
      </c>
      <c r="R273" s="258" t="str">
        <f t="shared" si="264"/>
        <v/>
      </c>
      <c r="S273" s="242"/>
      <c r="T273" s="464"/>
      <c r="U273" s="465"/>
    </row>
    <row r="274" spans="1:21" ht="15" customHeight="1">
      <c r="B274" s="243">
        <f t="shared" si="240"/>
        <v>23</v>
      </c>
      <c r="C274" s="263" t="str">
        <f t="shared" si="241"/>
        <v/>
      </c>
      <c r="D274" s="263" t="str">
        <f t="shared" si="242"/>
        <v>-</v>
      </c>
      <c r="E274" s="263" t="str">
        <f t="shared" si="243"/>
        <v>-</v>
      </c>
      <c r="F274" s="263" t="str">
        <f t="shared" si="244"/>
        <v/>
      </c>
      <c r="H274" s="272" t="str">
        <f>IF($N173=FALSE,"",ROUND(Pressure_1_R2!N26*$C$145,M$251+1))</f>
        <v/>
      </c>
      <c r="I274" s="272" t="str">
        <f>IF($N173=FALSE,"",ROUND(Pressure_1_R2!O26*$C$145,M$251+1))</f>
        <v/>
      </c>
      <c r="J274" s="272" t="str">
        <f t="shared" si="245"/>
        <v/>
      </c>
      <c r="K274" s="273" t="str">
        <f t="shared" si="246"/>
        <v>-</v>
      </c>
      <c r="M274" s="258" t="str">
        <f t="shared" ca="1" si="247"/>
        <v/>
      </c>
      <c r="N274" s="258" t="str">
        <f t="shared" ca="1" si="248"/>
        <v/>
      </c>
      <c r="O274" s="258" t="str">
        <f t="shared" ref="O274:P274" ca="1" si="265">IF($N173=FALSE,"",SUBSTITUTE(OFFSET($X$250,COUNTIF($W$251:$W$260,"&lt;="&amp;ABS(G239)),0),0,"")&amp;O$251)</f>
        <v/>
      </c>
      <c r="P274" s="258" t="str">
        <f t="shared" ca="1" si="265"/>
        <v/>
      </c>
      <c r="Q274" s="258" t="str">
        <f t="shared" ref="Q274:R274" si="266">IF($N173=FALSE,"",Q$251)</f>
        <v/>
      </c>
      <c r="R274" s="258" t="str">
        <f t="shared" si="266"/>
        <v/>
      </c>
      <c r="S274" s="242"/>
      <c r="T274" s="464"/>
      <c r="U274" s="465"/>
    </row>
    <row r="275" spans="1:21" ht="15" customHeight="1">
      <c r="B275" s="243">
        <f t="shared" si="240"/>
        <v>24</v>
      </c>
      <c r="C275" s="263" t="str">
        <f t="shared" si="241"/>
        <v/>
      </c>
      <c r="D275" s="263" t="str">
        <f t="shared" si="242"/>
        <v>-</v>
      </c>
      <c r="E275" s="263" t="str">
        <f t="shared" si="243"/>
        <v>-</v>
      </c>
      <c r="F275" s="263" t="str">
        <f t="shared" si="244"/>
        <v/>
      </c>
      <c r="H275" s="272" t="str">
        <f>IF($N174=FALSE,"",ROUND(Pressure_1_R2!N27*$C$145,M$251+1))</f>
        <v/>
      </c>
      <c r="I275" s="272" t="str">
        <f>IF($N174=FALSE,"",ROUND(Pressure_1_R2!O27*$C$145,M$251+1))</f>
        <v/>
      </c>
      <c r="J275" s="272" t="str">
        <f t="shared" si="245"/>
        <v/>
      </c>
      <c r="K275" s="273" t="str">
        <f t="shared" si="246"/>
        <v>-</v>
      </c>
      <c r="M275" s="258" t="str">
        <f t="shared" ca="1" si="247"/>
        <v/>
      </c>
      <c r="N275" s="258" t="str">
        <f t="shared" ca="1" si="248"/>
        <v/>
      </c>
      <c r="O275" s="258" t="str">
        <f t="shared" ref="O275:P275" ca="1" si="267">IF($N174=FALSE,"",SUBSTITUTE(OFFSET($X$250,COUNTIF($W$251:$W$260,"&lt;="&amp;ABS(G240)),0),0,"")&amp;O$251)</f>
        <v/>
      </c>
      <c r="P275" s="258" t="str">
        <f t="shared" ca="1" si="267"/>
        <v/>
      </c>
      <c r="Q275" s="258" t="str">
        <f t="shared" ref="Q275:R275" si="268">IF($N174=FALSE,"",Q$251)</f>
        <v/>
      </c>
      <c r="R275" s="258" t="str">
        <f t="shared" si="268"/>
        <v/>
      </c>
      <c r="S275" s="242"/>
      <c r="T275" s="464"/>
      <c r="U275" s="465"/>
    </row>
    <row r="276" spans="1:21" ht="15" customHeight="1">
      <c r="B276" s="243">
        <f t="shared" si="240"/>
        <v>25</v>
      </c>
      <c r="C276" s="263" t="str">
        <f t="shared" si="241"/>
        <v/>
      </c>
      <c r="D276" s="263" t="str">
        <f t="shared" si="242"/>
        <v>-</v>
      </c>
      <c r="E276" s="263" t="str">
        <f t="shared" si="243"/>
        <v>-</v>
      </c>
      <c r="F276" s="263" t="str">
        <f t="shared" si="244"/>
        <v/>
      </c>
      <c r="H276" s="272" t="str">
        <f>IF($N175=FALSE,"",ROUND(Pressure_1_R2!N28*$C$145,M$251+1))</f>
        <v/>
      </c>
      <c r="I276" s="272" t="str">
        <f>IF($N175=FALSE,"",ROUND(Pressure_1_R2!O28*$C$145,M$251+1))</f>
        <v/>
      </c>
      <c r="J276" s="272" t="str">
        <f t="shared" si="245"/>
        <v/>
      </c>
      <c r="K276" s="273" t="str">
        <f t="shared" si="246"/>
        <v>-</v>
      </c>
      <c r="M276" s="258" t="str">
        <f t="shared" ca="1" si="247"/>
        <v/>
      </c>
      <c r="N276" s="258" t="str">
        <f t="shared" ca="1" si="248"/>
        <v/>
      </c>
      <c r="O276" s="258" t="str">
        <f t="shared" ref="O276:P276" ca="1" si="269">IF($N175=FALSE,"",SUBSTITUTE(OFFSET($X$250,COUNTIF($W$251:$W$260,"&lt;="&amp;ABS(G241)),0),0,"")&amp;O$251)</f>
        <v/>
      </c>
      <c r="P276" s="258" t="str">
        <f t="shared" ca="1" si="269"/>
        <v/>
      </c>
      <c r="Q276" s="258" t="str">
        <f t="shared" ref="Q276:R276" si="270">IF($N175=FALSE,"",Q$251)</f>
        <v/>
      </c>
      <c r="R276" s="258" t="str">
        <f t="shared" si="270"/>
        <v/>
      </c>
      <c r="S276" s="242"/>
      <c r="T276" s="464"/>
      <c r="U276" s="465"/>
    </row>
    <row r="277" spans="1:21" ht="15" customHeight="1">
      <c r="B277" s="243">
        <f t="shared" si="240"/>
        <v>26</v>
      </c>
      <c r="C277" s="263" t="str">
        <f t="shared" si="241"/>
        <v/>
      </c>
      <c r="D277" s="263" t="str">
        <f t="shared" si="242"/>
        <v>-</v>
      </c>
      <c r="E277" s="263" t="str">
        <f t="shared" si="243"/>
        <v>-</v>
      </c>
      <c r="F277" s="263" t="str">
        <f t="shared" si="244"/>
        <v/>
      </c>
      <c r="H277" s="272" t="str">
        <f>IF($N176=FALSE,"",ROUND(Pressure_1_R2!N29*$C$145,M$251+1))</f>
        <v/>
      </c>
      <c r="I277" s="272" t="str">
        <f>IF($N176=FALSE,"",ROUND(Pressure_1_R2!O29*$C$145,M$251+1))</f>
        <v/>
      </c>
      <c r="J277" s="272" t="str">
        <f t="shared" si="245"/>
        <v/>
      </c>
      <c r="K277" s="273" t="str">
        <f t="shared" si="246"/>
        <v>-</v>
      </c>
      <c r="M277" s="258" t="str">
        <f t="shared" ca="1" si="247"/>
        <v/>
      </c>
      <c r="N277" s="258" t="str">
        <f t="shared" ca="1" si="248"/>
        <v/>
      </c>
      <c r="O277" s="258" t="str">
        <f t="shared" ref="O277:P277" ca="1" si="271">IF($N176=FALSE,"",SUBSTITUTE(OFFSET($X$250,COUNTIF($W$251:$W$260,"&lt;="&amp;ABS(G242)),0),0,"")&amp;O$251)</f>
        <v/>
      </c>
      <c r="P277" s="258" t="str">
        <f t="shared" ca="1" si="271"/>
        <v/>
      </c>
      <c r="Q277" s="258" t="str">
        <f t="shared" ref="Q277:R277" si="272">IF($N176=FALSE,"",Q$251)</f>
        <v/>
      </c>
      <c r="R277" s="258" t="str">
        <f t="shared" si="272"/>
        <v/>
      </c>
      <c r="S277" s="242"/>
      <c r="T277" s="464"/>
      <c r="U277" s="465"/>
    </row>
    <row r="278" spans="1:21" ht="15" customHeight="1">
      <c r="B278" s="243">
        <f t="shared" si="240"/>
        <v>27</v>
      </c>
      <c r="C278" s="263" t="str">
        <f t="shared" si="241"/>
        <v/>
      </c>
      <c r="D278" s="263" t="str">
        <f t="shared" si="242"/>
        <v>-</v>
      </c>
      <c r="E278" s="263" t="str">
        <f t="shared" si="243"/>
        <v>-</v>
      </c>
      <c r="F278" s="263" t="str">
        <f t="shared" si="244"/>
        <v/>
      </c>
      <c r="H278" s="272" t="str">
        <f>IF($N177=FALSE,"",ROUND(Pressure_1_R2!N30*$C$145,M$251+1))</f>
        <v/>
      </c>
      <c r="I278" s="272" t="str">
        <f>IF($N177=FALSE,"",ROUND(Pressure_1_R2!O30*$C$145,M$251+1))</f>
        <v/>
      </c>
      <c r="J278" s="272" t="str">
        <f t="shared" si="245"/>
        <v/>
      </c>
      <c r="K278" s="273" t="str">
        <f t="shared" si="246"/>
        <v>-</v>
      </c>
      <c r="M278" s="258" t="str">
        <f t="shared" ca="1" si="247"/>
        <v/>
      </c>
      <c r="N278" s="258" t="str">
        <f t="shared" ca="1" si="248"/>
        <v/>
      </c>
      <c r="O278" s="258" t="str">
        <f t="shared" ref="O278:P278" ca="1" si="273">IF($N177=FALSE,"",SUBSTITUTE(OFFSET($X$250,COUNTIF($W$251:$W$260,"&lt;="&amp;ABS(G243)),0),0,"")&amp;O$251)</f>
        <v/>
      </c>
      <c r="P278" s="258" t="str">
        <f t="shared" ca="1" si="273"/>
        <v/>
      </c>
      <c r="Q278" s="258" t="str">
        <f t="shared" ref="Q278:R278" si="274">IF($N177=FALSE,"",Q$251)</f>
        <v/>
      </c>
      <c r="R278" s="258" t="str">
        <f t="shared" si="274"/>
        <v/>
      </c>
      <c r="S278" s="242"/>
      <c r="T278" s="464"/>
      <c r="U278" s="465"/>
    </row>
    <row r="279" spans="1:21" ht="15" customHeight="1">
      <c r="B279" s="243">
        <f t="shared" si="240"/>
        <v>28</v>
      </c>
      <c r="C279" s="263" t="str">
        <f t="shared" si="241"/>
        <v/>
      </c>
      <c r="D279" s="263" t="str">
        <f t="shared" si="242"/>
        <v>-</v>
      </c>
      <c r="E279" s="263" t="str">
        <f t="shared" si="243"/>
        <v>-</v>
      </c>
      <c r="F279" s="263" t="str">
        <f t="shared" si="244"/>
        <v/>
      </c>
      <c r="H279" s="272" t="str">
        <f>IF($N178=FALSE,"",ROUND(Pressure_1_R2!N31*$C$145,M$251+1))</f>
        <v/>
      </c>
      <c r="I279" s="272" t="str">
        <f>IF($N178=FALSE,"",ROUND(Pressure_1_R2!O31*$C$145,M$251+1))</f>
        <v/>
      </c>
      <c r="J279" s="272" t="str">
        <f t="shared" si="245"/>
        <v/>
      </c>
      <c r="K279" s="273" t="str">
        <f t="shared" si="246"/>
        <v>-</v>
      </c>
      <c r="M279" s="258" t="str">
        <f t="shared" ca="1" si="247"/>
        <v/>
      </c>
      <c r="N279" s="258" t="str">
        <f t="shared" ca="1" si="248"/>
        <v/>
      </c>
      <c r="O279" s="258" t="str">
        <f t="shared" ref="O279:P279" ca="1" si="275">IF($N178=FALSE,"",SUBSTITUTE(OFFSET($X$250,COUNTIF($W$251:$W$260,"&lt;="&amp;ABS(G244)),0),0,"")&amp;O$251)</f>
        <v/>
      </c>
      <c r="P279" s="258" t="str">
        <f t="shared" ca="1" si="275"/>
        <v/>
      </c>
      <c r="Q279" s="258" t="str">
        <f t="shared" ref="Q279:R279" si="276">IF($N178=FALSE,"",Q$251)</f>
        <v/>
      </c>
      <c r="R279" s="258" t="str">
        <f t="shared" si="276"/>
        <v/>
      </c>
      <c r="S279" s="242"/>
      <c r="T279" s="464"/>
      <c r="U279" s="465"/>
    </row>
    <row r="280" spans="1:21" ht="15" customHeight="1">
      <c r="B280" s="243">
        <f t="shared" si="240"/>
        <v>29</v>
      </c>
      <c r="C280" s="263" t="str">
        <f t="shared" si="241"/>
        <v/>
      </c>
      <c r="D280" s="263" t="str">
        <f t="shared" si="242"/>
        <v>-</v>
      </c>
      <c r="E280" s="263" t="str">
        <f t="shared" si="243"/>
        <v>-</v>
      </c>
      <c r="F280" s="263" t="str">
        <f t="shared" si="244"/>
        <v/>
      </c>
      <c r="H280" s="272" t="str">
        <f>IF($N179=FALSE,"",ROUND(Pressure_1_R2!N32*$C$145,M$251+1))</f>
        <v/>
      </c>
      <c r="I280" s="272" t="str">
        <f>IF($N179=FALSE,"",ROUND(Pressure_1_R2!O32*$C$145,M$251+1))</f>
        <v/>
      </c>
      <c r="J280" s="272" t="str">
        <f t="shared" si="245"/>
        <v/>
      </c>
      <c r="K280" s="273" t="str">
        <f t="shared" si="246"/>
        <v>-</v>
      </c>
      <c r="M280" s="258" t="str">
        <f t="shared" ca="1" si="247"/>
        <v/>
      </c>
      <c r="N280" s="258" t="str">
        <f t="shared" ca="1" si="248"/>
        <v/>
      </c>
      <c r="O280" s="258" t="str">
        <f t="shared" ref="O280:P280" ca="1" si="277">IF($N179=FALSE,"",SUBSTITUTE(OFFSET($X$250,COUNTIF($W$251:$W$260,"&lt;="&amp;ABS(G245)),0),0,"")&amp;O$251)</f>
        <v/>
      </c>
      <c r="P280" s="258" t="str">
        <f t="shared" ca="1" si="277"/>
        <v/>
      </c>
      <c r="Q280" s="258" t="str">
        <f t="shared" ref="Q280:R280" si="278">IF($N179=FALSE,"",Q$251)</f>
        <v/>
      </c>
      <c r="R280" s="258" t="str">
        <f t="shared" si="278"/>
        <v/>
      </c>
      <c r="S280" s="242"/>
      <c r="T280" s="464"/>
      <c r="U280" s="465"/>
    </row>
    <row r="281" spans="1:21" ht="15" customHeight="1">
      <c r="B281" s="243">
        <f t="shared" si="240"/>
        <v>30</v>
      </c>
      <c r="C281" s="263" t="str">
        <f t="shared" si="241"/>
        <v/>
      </c>
      <c r="D281" s="263" t="str">
        <f t="shared" si="242"/>
        <v>-</v>
      </c>
      <c r="E281" s="263" t="str">
        <f t="shared" si="243"/>
        <v>-</v>
      </c>
      <c r="F281" s="263" t="str">
        <f t="shared" si="244"/>
        <v/>
      </c>
      <c r="H281" s="272" t="str">
        <f>IF($N180=FALSE,"",ROUND(Pressure_1_R2!N33*$C$145,M$251+1))</f>
        <v/>
      </c>
      <c r="I281" s="272" t="str">
        <f>IF($N180=FALSE,"",ROUND(Pressure_1_R2!O33*$C$145,M$251+1))</f>
        <v/>
      </c>
      <c r="J281" s="272" t="str">
        <f t="shared" si="245"/>
        <v/>
      </c>
      <c r="K281" s="273" t="str">
        <f t="shared" si="246"/>
        <v>-</v>
      </c>
      <c r="M281" s="258" t="str">
        <f t="shared" ca="1" si="247"/>
        <v/>
      </c>
      <c r="N281" s="258" t="str">
        <f t="shared" ca="1" si="248"/>
        <v/>
      </c>
      <c r="O281" s="258" t="str">
        <f t="shared" ref="O281:P281" ca="1" si="279">IF($N180=FALSE,"",SUBSTITUTE(OFFSET($X$250,COUNTIF($W$251:$W$260,"&lt;="&amp;ABS(G246)),0),0,"")&amp;O$251)</f>
        <v/>
      </c>
      <c r="P281" s="258" t="str">
        <f t="shared" ca="1" si="279"/>
        <v/>
      </c>
      <c r="Q281" s="258" t="str">
        <f t="shared" ref="Q281:R281" si="280">IF($N180=FALSE,"",Q$251)</f>
        <v/>
      </c>
      <c r="R281" s="258" t="str">
        <f t="shared" si="280"/>
        <v/>
      </c>
      <c r="S281" s="242"/>
      <c r="T281" s="464"/>
      <c r="U281" s="465"/>
    </row>
    <row r="282" spans="1:21" ht="15" customHeight="1">
      <c r="B282" s="242"/>
      <c r="C282" s="242"/>
      <c r="D282" s="242"/>
      <c r="E282" s="242"/>
      <c r="T282" s="242"/>
    </row>
    <row r="283" spans="1:21" ht="15" customHeight="1">
      <c r="B283" s="242"/>
      <c r="C283" s="242"/>
      <c r="D283" s="242"/>
      <c r="E283" s="242"/>
      <c r="F283" s="259"/>
      <c r="T283" s="242"/>
    </row>
    <row r="284" spans="1:21" ht="15" customHeight="1">
      <c r="B284" s="242"/>
      <c r="C284" s="242"/>
      <c r="D284" s="242"/>
      <c r="E284" s="242"/>
      <c r="H284" s="259"/>
      <c r="I284" s="259"/>
      <c r="J284" s="259"/>
      <c r="K284" s="259"/>
      <c r="L284" s="259"/>
      <c r="M284" s="259"/>
      <c r="N284" s="259"/>
    </row>
    <row r="285" spans="1:21" ht="15" customHeight="1">
      <c r="A285" s="239" t="s">
        <v>661</v>
      </c>
      <c r="B285" s="240"/>
      <c r="C285" s="240"/>
      <c r="D285" s="240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</row>
    <row r="286" spans="1:21" ht="15" customHeight="1">
      <c r="B286" s="372" t="s">
        <v>605</v>
      </c>
      <c r="C286" s="378" t="s">
        <v>606</v>
      </c>
      <c r="D286" s="383" t="s">
        <v>945</v>
      </c>
      <c r="E286" s="378" t="s">
        <v>607</v>
      </c>
      <c r="F286" s="381" t="s">
        <v>942</v>
      </c>
      <c r="G286" s="344">
        <f>E292</f>
        <v>0</v>
      </c>
      <c r="H286" s="344" t="s">
        <v>984</v>
      </c>
      <c r="I286" s="378" t="s">
        <v>662</v>
      </c>
      <c r="J286" s="378" t="s">
        <v>663</v>
      </c>
      <c r="K286" s="241"/>
      <c r="L286" s="241"/>
      <c r="M286" s="241"/>
      <c r="N286" s="241"/>
      <c r="O286" s="241"/>
      <c r="P286" s="241"/>
      <c r="Q286" s="241"/>
      <c r="R286" s="241"/>
      <c r="S286" s="242"/>
      <c r="T286" s="242"/>
    </row>
    <row r="287" spans="1:21" ht="15" customHeight="1">
      <c r="B287" s="243">
        <f>COUNTIF(B293:B352,TRUE)/2</f>
        <v>0</v>
      </c>
      <c r="C287" s="248" t="e">
        <f ca="1">OFFSET(Z290,MATCH(F292,Z291:Z315,0),MATCH(E292,AA290:AH290,0))</f>
        <v>#N/A</v>
      </c>
      <c r="D287" s="248">
        <f>Pressure_1_R3!K4</f>
        <v>0</v>
      </c>
      <c r="E287" s="248">
        <f>Pressure_1_R3!L4</f>
        <v>0</v>
      </c>
      <c r="F287" s="248">
        <f>Pressure_1_R3!M4</f>
        <v>0</v>
      </c>
      <c r="G287" s="345" t="e">
        <f ca="1">E287*C287</f>
        <v>#N/A</v>
      </c>
      <c r="H287" s="345" t="str">
        <f ca="1">OFFSET(V392,COUNTIF(T393:T403,"&lt;="&amp;G287),0)</f>
        <v>자리수</v>
      </c>
      <c r="I287" s="248" t="e">
        <f ca="1">OFFSET(U392,MATCH(H287,V393:V403,0),0)</f>
        <v>#N/A</v>
      </c>
      <c r="J287" s="248">
        <f>Pressure_1_R3!J$4</f>
        <v>0</v>
      </c>
      <c r="K287" s="241"/>
      <c r="L287" s="241"/>
      <c r="M287" s="241"/>
      <c r="N287" s="241"/>
      <c r="O287" s="241"/>
      <c r="P287" s="241"/>
      <c r="Q287" s="241"/>
      <c r="R287" s="241"/>
      <c r="S287" s="242"/>
      <c r="T287" s="242"/>
    </row>
    <row r="288" spans="1:21" ht="15" customHeight="1">
      <c r="B288" s="240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2"/>
      <c r="S288" s="242"/>
      <c r="T288" s="242"/>
    </row>
    <row r="289" spans="2:34" s="247" customFormat="1" ht="15" customHeight="1">
      <c r="B289" s="246" t="s">
        <v>664</v>
      </c>
      <c r="C289" s="244"/>
      <c r="D289" s="244"/>
      <c r="E289" s="245"/>
      <c r="F289" s="244"/>
      <c r="G289" s="240"/>
      <c r="H289" s="244"/>
      <c r="I289" s="244"/>
      <c r="J289" s="244"/>
      <c r="K289" s="244"/>
      <c r="L289" s="244"/>
      <c r="M289" s="244"/>
      <c r="N289" s="246" t="s">
        <v>665</v>
      </c>
    </row>
    <row r="290" spans="2:34" s="241" customFormat="1" ht="15" customHeight="1">
      <c r="B290" s="773" t="s">
        <v>666</v>
      </c>
      <c r="C290" s="773" t="s">
        <v>667</v>
      </c>
      <c r="D290" s="782" t="s">
        <v>595</v>
      </c>
      <c r="E290" s="784" t="s">
        <v>374</v>
      </c>
      <c r="F290" s="773" t="s">
        <v>738</v>
      </c>
      <c r="G290" s="773"/>
      <c r="H290" s="773"/>
      <c r="I290" s="773" t="s">
        <v>668</v>
      </c>
      <c r="J290" s="774" t="s">
        <v>740</v>
      </c>
      <c r="K290" s="775"/>
      <c r="L290" s="776"/>
      <c r="M290" s="244"/>
      <c r="N290" s="773" t="s">
        <v>666</v>
      </c>
      <c r="O290" s="773" t="s">
        <v>669</v>
      </c>
      <c r="P290" s="773" t="s">
        <v>613</v>
      </c>
      <c r="Q290" s="774" t="s">
        <v>742</v>
      </c>
      <c r="R290" s="775"/>
      <c r="S290" s="775"/>
      <c r="T290" s="776"/>
      <c r="U290" s="774" t="s">
        <v>744</v>
      </c>
      <c r="V290" s="775"/>
      <c r="W290" s="775"/>
      <c r="X290" s="776"/>
      <c r="Z290" s="344" t="s">
        <v>880</v>
      </c>
      <c r="AA290" s="343" t="s">
        <v>182</v>
      </c>
      <c r="AB290" s="343" t="s">
        <v>881</v>
      </c>
      <c r="AC290" s="343" t="s">
        <v>882</v>
      </c>
      <c r="AD290" s="343" t="s">
        <v>883</v>
      </c>
      <c r="AE290" s="343" t="s">
        <v>884</v>
      </c>
      <c r="AF290" s="343" t="s">
        <v>885</v>
      </c>
      <c r="AG290" s="343" t="s">
        <v>886</v>
      </c>
      <c r="AH290" s="343" t="s">
        <v>819</v>
      </c>
    </row>
    <row r="291" spans="2:34" s="241" customFormat="1" ht="15" customHeight="1">
      <c r="B291" s="773"/>
      <c r="C291" s="773"/>
      <c r="D291" s="783"/>
      <c r="E291" s="784"/>
      <c r="F291" s="377" t="s">
        <v>617</v>
      </c>
      <c r="G291" s="377" t="s">
        <v>670</v>
      </c>
      <c r="H291" s="377" t="s">
        <v>0</v>
      </c>
      <c r="I291" s="773"/>
      <c r="J291" s="379" t="s">
        <v>617</v>
      </c>
      <c r="K291" s="379" t="s">
        <v>343</v>
      </c>
      <c r="L291" s="379" t="s">
        <v>672</v>
      </c>
      <c r="M291" s="244"/>
      <c r="N291" s="773"/>
      <c r="O291" s="773"/>
      <c r="P291" s="773"/>
      <c r="Q291" s="379" t="s">
        <v>617</v>
      </c>
      <c r="R291" s="379" t="s">
        <v>618</v>
      </c>
      <c r="S291" s="379" t="s">
        <v>621</v>
      </c>
      <c r="T291" s="379" t="s">
        <v>673</v>
      </c>
      <c r="U291" s="379" t="s">
        <v>674</v>
      </c>
      <c r="V291" s="379" t="s">
        <v>618</v>
      </c>
      <c r="W291" s="379" t="s">
        <v>621</v>
      </c>
      <c r="X291" s="379" t="s">
        <v>675</v>
      </c>
      <c r="Z291" s="343" t="s">
        <v>887</v>
      </c>
      <c r="AA291" s="345">
        <f t="shared" ref="AA291:AA305" si="281">AC291*1000</f>
        <v>1</v>
      </c>
      <c r="AB291" s="345">
        <f>AC291*10</f>
        <v>0.01</v>
      </c>
      <c r="AC291" s="345">
        <f t="shared" ref="AC291:AC305" si="282">AD291*1000</f>
        <v>1E-3</v>
      </c>
      <c r="AD291" s="345">
        <v>9.9999999999999995E-7</v>
      </c>
      <c r="AE291" s="345">
        <f t="shared" ref="AE291:AE305" si="283">AG291*1000</f>
        <v>1</v>
      </c>
      <c r="AF291" s="345">
        <f>AG291*10</f>
        <v>0.01</v>
      </c>
      <c r="AG291" s="345">
        <f t="shared" ref="AG291:AG305" si="284">AH291*1000</f>
        <v>1E-3</v>
      </c>
      <c r="AH291" s="345">
        <v>9.9999999999999995E-7</v>
      </c>
    </row>
    <row r="292" spans="2:34" s="241" customFormat="1" ht="15" customHeight="1">
      <c r="B292" s="773"/>
      <c r="C292" s="773"/>
      <c r="D292" s="379">
        <f>E292</f>
        <v>0</v>
      </c>
      <c r="E292" s="379">
        <f>표준압력!I208</f>
        <v>0</v>
      </c>
      <c r="F292" s="379">
        <f>F287</f>
        <v>0</v>
      </c>
      <c r="G292" s="379">
        <f>F292</f>
        <v>0</v>
      </c>
      <c r="H292" s="379">
        <f>G292</f>
        <v>0</v>
      </c>
      <c r="I292" s="773"/>
      <c r="J292" s="377">
        <f>$E292</f>
        <v>0</v>
      </c>
      <c r="K292" s="377">
        <f>$E292</f>
        <v>0</v>
      </c>
      <c r="L292" s="377">
        <f>$E292</f>
        <v>0</v>
      </c>
      <c r="M292" s="244"/>
      <c r="N292" s="773"/>
      <c r="O292" s="773"/>
      <c r="P292" s="773"/>
      <c r="Q292" s="377">
        <f>J292</f>
        <v>0</v>
      </c>
      <c r="R292" s="377">
        <f>K292</f>
        <v>0</v>
      </c>
      <c r="S292" s="377">
        <f>L292</f>
        <v>0</v>
      </c>
      <c r="T292" s="377">
        <f>S292</f>
        <v>0</v>
      </c>
      <c r="U292" s="377">
        <f>Q292</f>
        <v>0</v>
      </c>
      <c r="V292" s="377">
        <f>R292</f>
        <v>0</v>
      </c>
      <c r="W292" s="377">
        <f>S292</f>
        <v>0</v>
      </c>
      <c r="X292" s="377">
        <f>T292</f>
        <v>0</v>
      </c>
      <c r="Z292" s="343" t="s">
        <v>557</v>
      </c>
      <c r="AA292" s="345">
        <f t="shared" si="281"/>
        <v>100</v>
      </c>
      <c r="AB292" s="345">
        <f t="shared" ref="AB292:AB314" si="285">AC292*10</f>
        <v>1</v>
      </c>
      <c r="AC292" s="345">
        <f t="shared" si="282"/>
        <v>0.1</v>
      </c>
      <c r="AD292" s="345">
        <v>1E-4</v>
      </c>
      <c r="AE292" s="345">
        <f t="shared" si="283"/>
        <v>100</v>
      </c>
      <c r="AF292" s="345">
        <f t="shared" ref="AF292:AF314" si="286">AG292*10</f>
        <v>1</v>
      </c>
      <c r="AG292" s="345">
        <f t="shared" si="284"/>
        <v>0.1</v>
      </c>
      <c r="AH292" s="345">
        <v>1E-4</v>
      </c>
    </row>
    <row r="293" spans="2:34" s="241" customFormat="1" ht="15" customHeight="1">
      <c r="B293" s="249" t="b">
        <f>IF(Pressure_1_R3!U4="",FALSE,TRUE)</f>
        <v>0</v>
      </c>
      <c r="C293" s="250">
        <v>1</v>
      </c>
      <c r="D293" s="251" t="str">
        <f>IF($B293=FALSE,"",표준압력!G208)</f>
        <v/>
      </c>
      <c r="E293" s="251" t="str">
        <f>IF($B293=FALSE,"",표준압력!H208)</f>
        <v/>
      </c>
      <c r="F293" s="251" t="str">
        <f>IF($B293=FALSE,"",Pressure_1_R3!U4)</f>
        <v/>
      </c>
      <c r="G293" s="252" t="str">
        <f>IF($B293=FALSE,"",Pressure_1_R3!V4)</f>
        <v/>
      </c>
      <c r="H293" s="252" t="str">
        <f>IF($B293=FALSE,"",Pressure_1_R3!W4)</f>
        <v/>
      </c>
      <c r="I293" s="258" t="b">
        <f t="shared" ref="I293:I352" si="287">TYPE(G293)=1</f>
        <v>0</v>
      </c>
      <c r="J293" s="253" t="str">
        <f t="shared" ref="J293:J352" si="288">IF($B293=FALSE,"",F293*$C$287)</f>
        <v/>
      </c>
      <c r="K293" s="254" t="str">
        <f t="shared" ref="K293:L352" si="289">IF($B293=FALSE,"",IF(G293="ⅹ",J293,G293*$C$287))</f>
        <v/>
      </c>
      <c r="L293" s="254" t="str">
        <f t="shared" si="289"/>
        <v/>
      </c>
      <c r="M293" s="244"/>
      <c r="N293" s="255" t="b">
        <f t="shared" ref="N293:N352" si="290">IF($P293&gt;$B$287,FALSE,TRUE)</f>
        <v>0</v>
      </c>
      <c r="O293" s="410" t="s">
        <v>558</v>
      </c>
      <c r="P293" s="414">
        <v>1</v>
      </c>
      <c r="Q293" s="412" t="str">
        <f t="shared" ref="Q293:S307" si="291">IF($N293=FALSE,"",J293)</f>
        <v/>
      </c>
      <c r="R293" s="255" t="str">
        <f t="shared" si="291"/>
        <v/>
      </c>
      <c r="S293" s="255" t="str">
        <f t="shared" si="291"/>
        <v/>
      </c>
      <c r="T293" s="416" t="str">
        <f t="shared" ref="T293:T352" si="292">IF($N293=FALSE,"",AVERAGE(Q293:S293))</f>
        <v/>
      </c>
      <c r="U293" s="412" t="str">
        <f>IF($N293=FALSE,"",Q293-Q$293)</f>
        <v/>
      </c>
      <c r="V293" s="412" t="str">
        <f t="shared" ref="V293:V307" si="293">IF($N293=FALSE,"",R293-R$293)</f>
        <v/>
      </c>
      <c r="W293" s="412" t="str">
        <f t="shared" ref="W293:W307" si="294">IF($N293=FALSE,"",S293-S$293)</f>
        <v/>
      </c>
      <c r="X293" s="417" t="str">
        <f t="shared" ref="X293:X352" si="295">IF($N293=FALSE,"",MAX(U293:W293)-MIN(U293:W293))</f>
        <v/>
      </c>
      <c r="Z293" s="343" t="s">
        <v>888</v>
      </c>
      <c r="AA293" s="345">
        <f t="shared" si="281"/>
        <v>1000</v>
      </c>
      <c r="AB293" s="345">
        <f t="shared" si="285"/>
        <v>10</v>
      </c>
      <c r="AC293" s="345">
        <f t="shared" si="282"/>
        <v>1</v>
      </c>
      <c r="AD293" s="345">
        <v>1E-3</v>
      </c>
      <c r="AE293" s="345">
        <f t="shared" si="283"/>
        <v>1000</v>
      </c>
      <c r="AF293" s="345">
        <f t="shared" si="286"/>
        <v>10</v>
      </c>
      <c r="AG293" s="345">
        <f t="shared" si="284"/>
        <v>1</v>
      </c>
      <c r="AH293" s="345">
        <v>1E-3</v>
      </c>
    </row>
    <row r="294" spans="2:34" s="241" customFormat="1" ht="15" customHeight="1">
      <c r="B294" s="249" t="b">
        <f>IF(Pressure_1_R3!U5="",FALSE,TRUE)</f>
        <v>0</v>
      </c>
      <c r="C294" s="250">
        <v>2</v>
      </c>
      <c r="D294" s="251" t="str">
        <f>IF($B294=FALSE,"",표준압력!G209)</f>
        <v/>
      </c>
      <c r="E294" s="251" t="str">
        <f>IF($B294=FALSE,"",표준압력!H209)</f>
        <v/>
      </c>
      <c r="F294" s="251" t="str">
        <f>IF($B294=FALSE,"",Pressure_1_R3!U5)</f>
        <v/>
      </c>
      <c r="G294" s="252" t="str">
        <f>IF($B294=FALSE,"",Pressure_1_R3!V5)</f>
        <v/>
      </c>
      <c r="H294" s="252" t="str">
        <f>IF($B294=FALSE,"",Pressure_1_R3!W5)</f>
        <v/>
      </c>
      <c r="I294" s="258" t="b">
        <f t="shared" si="287"/>
        <v>0</v>
      </c>
      <c r="J294" s="253" t="str">
        <f t="shared" si="288"/>
        <v/>
      </c>
      <c r="K294" s="254" t="str">
        <f t="shared" si="289"/>
        <v/>
      </c>
      <c r="L294" s="254" t="str">
        <f t="shared" si="289"/>
        <v/>
      </c>
      <c r="M294" s="244"/>
      <c r="N294" s="255" t="b">
        <f t="shared" si="290"/>
        <v>0</v>
      </c>
      <c r="O294" s="410" t="s">
        <v>558</v>
      </c>
      <c r="P294" s="414">
        <v>2</v>
      </c>
      <c r="Q294" s="412" t="str">
        <f t="shared" si="291"/>
        <v/>
      </c>
      <c r="R294" s="255" t="str">
        <f t="shared" si="291"/>
        <v/>
      </c>
      <c r="S294" s="255" t="str">
        <f t="shared" si="291"/>
        <v/>
      </c>
      <c r="T294" s="416" t="str">
        <f t="shared" si="292"/>
        <v/>
      </c>
      <c r="U294" s="412" t="str">
        <f t="shared" ref="U294:U307" si="296">IF($N294=FALSE,"",Q294-Q$293)</f>
        <v/>
      </c>
      <c r="V294" s="412" t="str">
        <f t="shared" si="293"/>
        <v/>
      </c>
      <c r="W294" s="412" t="str">
        <f t="shared" si="294"/>
        <v/>
      </c>
      <c r="X294" s="417" t="str">
        <f t="shared" si="295"/>
        <v/>
      </c>
      <c r="Z294" s="343" t="s">
        <v>883</v>
      </c>
      <c r="AA294" s="345">
        <f t="shared" si="281"/>
        <v>1000000</v>
      </c>
      <c r="AB294" s="345">
        <f t="shared" si="285"/>
        <v>10000</v>
      </c>
      <c r="AC294" s="345">
        <f t="shared" si="282"/>
        <v>1000</v>
      </c>
      <c r="AD294" s="345">
        <v>1</v>
      </c>
      <c r="AE294" s="345">
        <f t="shared" si="283"/>
        <v>1000000</v>
      </c>
      <c r="AF294" s="345">
        <f t="shared" si="286"/>
        <v>10000</v>
      </c>
      <c r="AG294" s="345">
        <f t="shared" si="284"/>
        <v>1000</v>
      </c>
      <c r="AH294" s="345">
        <v>1</v>
      </c>
    </row>
    <row r="295" spans="2:34" s="241" customFormat="1" ht="15" customHeight="1">
      <c r="B295" s="249" t="b">
        <f>IF(Pressure_1_R3!U6="",FALSE,TRUE)</f>
        <v>0</v>
      </c>
      <c r="C295" s="250">
        <v>3</v>
      </c>
      <c r="D295" s="251" t="str">
        <f>IF($B295=FALSE,"",표준압력!G210)</f>
        <v/>
      </c>
      <c r="E295" s="251" t="str">
        <f>IF($B295=FALSE,"",표준압력!H210)</f>
        <v/>
      </c>
      <c r="F295" s="251" t="str">
        <f>IF($B295=FALSE,"",Pressure_1_R3!U6)</f>
        <v/>
      </c>
      <c r="G295" s="252" t="str">
        <f>IF($B295=FALSE,"",Pressure_1_R3!V6)</f>
        <v/>
      </c>
      <c r="H295" s="252" t="str">
        <f>IF($B295=FALSE,"",Pressure_1_R3!W6)</f>
        <v/>
      </c>
      <c r="I295" s="258" t="b">
        <f t="shared" si="287"/>
        <v>0</v>
      </c>
      <c r="J295" s="253" t="str">
        <f t="shared" si="288"/>
        <v/>
      </c>
      <c r="K295" s="254" t="str">
        <f t="shared" si="289"/>
        <v/>
      </c>
      <c r="L295" s="254" t="str">
        <f t="shared" si="289"/>
        <v/>
      </c>
      <c r="M295" s="244"/>
      <c r="N295" s="255" t="b">
        <f t="shared" si="290"/>
        <v>0</v>
      </c>
      <c r="O295" s="410" t="s">
        <v>558</v>
      </c>
      <c r="P295" s="414">
        <v>3</v>
      </c>
      <c r="Q295" s="412" t="str">
        <f t="shared" si="291"/>
        <v/>
      </c>
      <c r="R295" s="255" t="str">
        <f t="shared" si="291"/>
        <v/>
      </c>
      <c r="S295" s="255" t="str">
        <f t="shared" si="291"/>
        <v/>
      </c>
      <c r="T295" s="416" t="str">
        <f t="shared" si="292"/>
        <v/>
      </c>
      <c r="U295" s="412" t="str">
        <f t="shared" si="296"/>
        <v/>
      </c>
      <c r="V295" s="412" t="str">
        <f t="shared" si="293"/>
        <v/>
      </c>
      <c r="W295" s="412" t="str">
        <f t="shared" si="294"/>
        <v/>
      </c>
      <c r="X295" s="417" t="str">
        <f t="shared" si="295"/>
        <v/>
      </c>
      <c r="Z295" s="343" t="s">
        <v>889</v>
      </c>
      <c r="AA295" s="345">
        <f t="shared" si="281"/>
        <v>100</v>
      </c>
      <c r="AB295" s="345">
        <f t="shared" si="285"/>
        <v>1</v>
      </c>
      <c r="AC295" s="345">
        <f t="shared" si="282"/>
        <v>0.1</v>
      </c>
      <c r="AD295" s="345">
        <v>1E-4</v>
      </c>
      <c r="AE295" s="345">
        <f t="shared" si="283"/>
        <v>100</v>
      </c>
      <c r="AF295" s="345">
        <f t="shared" si="286"/>
        <v>1</v>
      </c>
      <c r="AG295" s="345">
        <f t="shared" si="284"/>
        <v>0.1</v>
      </c>
      <c r="AH295" s="345">
        <v>1E-4</v>
      </c>
    </row>
    <row r="296" spans="2:34" s="241" customFormat="1" ht="15" customHeight="1">
      <c r="B296" s="249" t="b">
        <f>IF(Pressure_1_R3!U7="",FALSE,TRUE)</f>
        <v>0</v>
      </c>
      <c r="C296" s="250">
        <v>4</v>
      </c>
      <c r="D296" s="251" t="str">
        <f>IF($B296=FALSE,"",표준압력!G211)</f>
        <v/>
      </c>
      <c r="E296" s="251" t="str">
        <f>IF($B296=FALSE,"",표준압력!H211)</f>
        <v/>
      </c>
      <c r="F296" s="251" t="str">
        <f>IF($B296=FALSE,"",Pressure_1_R3!U7)</f>
        <v/>
      </c>
      <c r="G296" s="252" t="str">
        <f>IF($B296=FALSE,"",Pressure_1_R3!V7)</f>
        <v/>
      </c>
      <c r="H296" s="252" t="str">
        <f>IF($B296=FALSE,"",Pressure_1_R3!W7)</f>
        <v/>
      </c>
      <c r="I296" s="258" t="b">
        <f t="shared" si="287"/>
        <v>0</v>
      </c>
      <c r="J296" s="253" t="str">
        <f t="shared" si="288"/>
        <v/>
      </c>
      <c r="K296" s="254" t="str">
        <f t="shared" si="289"/>
        <v/>
      </c>
      <c r="L296" s="254" t="str">
        <f t="shared" si="289"/>
        <v/>
      </c>
      <c r="M296" s="244"/>
      <c r="N296" s="255" t="b">
        <f t="shared" si="290"/>
        <v>0</v>
      </c>
      <c r="O296" s="410" t="s">
        <v>558</v>
      </c>
      <c r="P296" s="414">
        <v>4</v>
      </c>
      <c r="Q296" s="412" t="str">
        <f t="shared" si="291"/>
        <v/>
      </c>
      <c r="R296" s="255" t="str">
        <f t="shared" si="291"/>
        <v/>
      </c>
      <c r="S296" s="255" t="str">
        <f t="shared" si="291"/>
        <v/>
      </c>
      <c r="T296" s="416" t="str">
        <f t="shared" si="292"/>
        <v/>
      </c>
      <c r="U296" s="412" t="str">
        <f t="shared" si="296"/>
        <v/>
      </c>
      <c r="V296" s="412" t="str">
        <f t="shared" si="293"/>
        <v/>
      </c>
      <c r="W296" s="412" t="str">
        <f t="shared" si="294"/>
        <v/>
      </c>
      <c r="X296" s="417" t="str">
        <f t="shared" si="295"/>
        <v/>
      </c>
      <c r="Z296" s="343" t="s">
        <v>890</v>
      </c>
      <c r="AA296" s="345">
        <f t="shared" si="281"/>
        <v>100000</v>
      </c>
      <c r="AB296" s="345">
        <f t="shared" si="285"/>
        <v>1000</v>
      </c>
      <c r="AC296" s="345">
        <f t="shared" si="282"/>
        <v>100</v>
      </c>
      <c r="AD296" s="345">
        <v>0.1</v>
      </c>
      <c r="AE296" s="345">
        <f t="shared" si="283"/>
        <v>100000</v>
      </c>
      <c r="AF296" s="345">
        <f t="shared" si="286"/>
        <v>1000</v>
      </c>
      <c r="AG296" s="345">
        <f t="shared" si="284"/>
        <v>100</v>
      </c>
      <c r="AH296" s="345">
        <v>0.1</v>
      </c>
    </row>
    <row r="297" spans="2:34" s="241" customFormat="1" ht="15" customHeight="1">
      <c r="B297" s="249" t="b">
        <f>IF(Pressure_1_R3!U8="",FALSE,TRUE)</f>
        <v>0</v>
      </c>
      <c r="C297" s="250">
        <v>5</v>
      </c>
      <c r="D297" s="251" t="str">
        <f>IF($B297=FALSE,"",표준압력!G212)</f>
        <v/>
      </c>
      <c r="E297" s="251" t="str">
        <f>IF($B297=FALSE,"",표준압력!H212)</f>
        <v/>
      </c>
      <c r="F297" s="251" t="str">
        <f>IF($B297=FALSE,"",Pressure_1_R3!U8)</f>
        <v/>
      </c>
      <c r="G297" s="252" t="str">
        <f>IF($B297=FALSE,"",Pressure_1_R3!V8)</f>
        <v/>
      </c>
      <c r="H297" s="252" t="str">
        <f>IF($B297=FALSE,"",Pressure_1_R3!W8)</f>
        <v/>
      </c>
      <c r="I297" s="258" t="b">
        <f t="shared" si="287"/>
        <v>0</v>
      </c>
      <c r="J297" s="253" t="str">
        <f t="shared" si="288"/>
        <v/>
      </c>
      <c r="K297" s="254" t="str">
        <f t="shared" si="289"/>
        <v/>
      </c>
      <c r="L297" s="254" t="str">
        <f t="shared" si="289"/>
        <v/>
      </c>
      <c r="M297" s="244"/>
      <c r="N297" s="255" t="b">
        <f t="shared" si="290"/>
        <v>0</v>
      </c>
      <c r="O297" s="410" t="s">
        <v>558</v>
      </c>
      <c r="P297" s="414">
        <v>5</v>
      </c>
      <c r="Q297" s="412" t="str">
        <f t="shared" si="291"/>
        <v/>
      </c>
      <c r="R297" s="255" t="str">
        <f t="shared" si="291"/>
        <v/>
      </c>
      <c r="S297" s="255" t="str">
        <f t="shared" si="291"/>
        <v/>
      </c>
      <c r="T297" s="416" t="str">
        <f t="shared" si="292"/>
        <v/>
      </c>
      <c r="U297" s="412" t="str">
        <f t="shared" si="296"/>
        <v/>
      </c>
      <c r="V297" s="412" t="str">
        <f t="shared" si="293"/>
        <v/>
      </c>
      <c r="W297" s="412" t="str">
        <f t="shared" si="294"/>
        <v/>
      </c>
      <c r="X297" s="417" t="str">
        <f t="shared" si="295"/>
        <v/>
      </c>
      <c r="Z297" s="343" t="s">
        <v>891</v>
      </c>
      <c r="AA297" s="345">
        <f t="shared" si="281"/>
        <v>6894.7569999999996</v>
      </c>
      <c r="AB297" s="345">
        <f t="shared" si="285"/>
        <v>68.947569999999999</v>
      </c>
      <c r="AC297" s="345">
        <f t="shared" si="282"/>
        <v>6.8947569999999994</v>
      </c>
      <c r="AD297" s="345">
        <v>6.8947569999999996E-3</v>
      </c>
      <c r="AE297" s="345">
        <f t="shared" si="283"/>
        <v>6894.7569999999996</v>
      </c>
      <c r="AF297" s="345">
        <f t="shared" si="286"/>
        <v>68.947569999999999</v>
      </c>
      <c r="AG297" s="345">
        <f t="shared" si="284"/>
        <v>6.8947569999999994</v>
      </c>
      <c r="AH297" s="345">
        <v>6.8947569999999996E-3</v>
      </c>
    </row>
    <row r="298" spans="2:34" s="241" customFormat="1" ht="15" customHeight="1">
      <c r="B298" s="249" t="b">
        <f>IF(Pressure_1_R3!U9="",FALSE,TRUE)</f>
        <v>0</v>
      </c>
      <c r="C298" s="250">
        <v>6</v>
      </c>
      <c r="D298" s="251" t="str">
        <f>IF($B298=FALSE,"",표준압력!G213)</f>
        <v/>
      </c>
      <c r="E298" s="251" t="str">
        <f>IF($B298=FALSE,"",표준압력!H213)</f>
        <v/>
      </c>
      <c r="F298" s="251" t="str">
        <f>IF($B298=FALSE,"",Pressure_1_R3!U9)</f>
        <v/>
      </c>
      <c r="G298" s="252" t="str">
        <f>IF($B298=FALSE,"",Pressure_1_R3!V9)</f>
        <v/>
      </c>
      <c r="H298" s="252" t="str">
        <f>IF($B298=FALSE,"",Pressure_1_R3!W9)</f>
        <v/>
      </c>
      <c r="I298" s="258" t="b">
        <f t="shared" si="287"/>
        <v>0</v>
      </c>
      <c r="J298" s="253" t="str">
        <f t="shared" si="288"/>
        <v/>
      </c>
      <c r="K298" s="254" t="str">
        <f t="shared" si="289"/>
        <v/>
      </c>
      <c r="L298" s="254" t="str">
        <f t="shared" si="289"/>
        <v/>
      </c>
      <c r="M298" s="244"/>
      <c r="N298" s="255" t="b">
        <f t="shared" si="290"/>
        <v>0</v>
      </c>
      <c r="O298" s="410" t="s">
        <v>558</v>
      </c>
      <c r="P298" s="414">
        <v>6</v>
      </c>
      <c r="Q298" s="412" t="str">
        <f t="shared" si="291"/>
        <v/>
      </c>
      <c r="R298" s="255" t="str">
        <f t="shared" si="291"/>
        <v/>
      </c>
      <c r="S298" s="255" t="str">
        <f t="shared" si="291"/>
        <v/>
      </c>
      <c r="T298" s="416" t="str">
        <f t="shared" si="292"/>
        <v/>
      </c>
      <c r="U298" s="412" t="str">
        <f t="shared" si="296"/>
        <v/>
      </c>
      <c r="V298" s="412" t="str">
        <f t="shared" si="293"/>
        <v/>
      </c>
      <c r="W298" s="412" t="str">
        <f t="shared" si="294"/>
        <v/>
      </c>
      <c r="X298" s="417" t="str">
        <f t="shared" si="295"/>
        <v/>
      </c>
      <c r="Z298" s="343" t="s">
        <v>892</v>
      </c>
      <c r="AA298" s="345">
        <f t="shared" si="281"/>
        <v>98066.5</v>
      </c>
      <c r="AB298" s="345">
        <f t="shared" si="285"/>
        <v>980.66500000000008</v>
      </c>
      <c r="AC298" s="345">
        <f t="shared" si="282"/>
        <v>98.066500000000005</v>
      </c>
      <c r="AD298" s="345">
        <v>9.8066500000000001E-2</v>
      </c>
      <c r="AE298" s="345">
        <f t="shared" si="283"/>
        <v>98066.5</v>
      </c>
      <c r="AF298" s="345">
        <f t="shared" si="286"/>
        <v>980.66500000000008</v>
      </c>
      <c r="AG298" s="345">
        <f t="shared" si="284"/>
        <v>98.066500000000005</v>
      </c>
      <c r="AH298" s="345">
        <v>9.8066500000000001E-2</v>
      </c>
    </row>
    <row r="299" spans="2:34" s="241" customFormat="1" ht="15" customHeight="1">
      <c r="B299" s="249" t="b">
        <f>IF(Pressure_1_R3!U10="",FALSE,TRUE)</f>
        <v>0</v>
      </c>
      <c r="C299" s="250">
        <v>7</v>
      </c>
      <c r="D299" s="251" t="str">
        <f>IF($B299=FALSE,"",표준압력!G214)</f>
        <v/>
      </c>
      <c r="E299" s="251" t="str">
        <f>IF($B299=FALSE,"",표준압력!H214)</f>
        <v/>
      </c>
      <c r="F299" s="251" t="str">
        <f>IF($B299=FALSE,"",Pressure_1_R3!U10)</f>
        <v/>
      </c>
      <c r="G299" s="252" t="str">
        <f>IF($B299=FALSE,"",Pressure_1_R3!V10)</f>
        <v/>
      </c>
      <c r="H299" s="252" t="str">
        <f>IF($B299=FALSE,"",Pressure_1_R3!W10)</f>
        <v/>
      </c>
      <c r="I299" s="258" t="b">
        <f t="shared" si="287"/>
        <v>0</v>
      </c>
      <c r="J299" s="253" t="str">
        <f t="shared" si="288"/>
        <v/>
      </c>
      <c r="K299" s="254" t="str">
        <f t="shared" si="289"/>
        <v/>
      </c>
      <c r="L299" s="254" t="str">
        <f t="shared" si="289"/>
        <v/>
      </c>
      <c r="M299" s="244"/>
      <c r="N299" s="255" t="b">
        <f t="shared" si="290"/>
        <v>0</v>
      </c>
      <c r="O299" s="410" t="s">
        <v>558</v>
      </c>
      <c r="P299" s="414">
        <v>7</v>
      </c>
      <c r="Q299" s="412" t="str">
        <f t="shared" si="291"/>
        <v/>
      </c>
      <c r="R299" s="255" t="str">
        <f t="shared" si="291"/>
        <v/>
      </c>
      <c r="S299" s="255" t="str">
        <f t="shared" si="291"/>
        <v/>
      </c>
      <c r="T299" s="416" t="str">
        <f t="shared" si="292"/>
        <v/>
      </c>
      <c r="U299" s="412" t="str">
        <f t="shared" si="296"/>
        <v/>
      </c>
      <c r="V299" s="412" t="str">
        <f t="shared" si="293"/>
        <v/>
      </c>
      <c r="W299" s="412" t="str">
        <f t="shared" si="294"/>
        <v/>
      </c>
      <c r="X299" s="417" t="str">
        <f t="shared" si="295"/>
        <v/>
      </c>
      <c r="Z299" s="343" t="s">
        <v>144</v>
      </c>
      <c r="AA299" s="345">
        <f t="shared" si="281"/>
        <v>9.8066499999999994</v>
      </c>
      <c r="AB299" s="345">
        <f t="shared" si="285"/>
        <v>9.8066500000000001E-2</v>
      </c>
      <c r="AC299" s="345">
        <f t="shared" si="282"/>
        <v>9.8066500000000001E-3</v>
      </c>
      <c r="AD299" s="346">
        <v>9.8066500000000004E-6</v>
      </c>
      <c r="AE299" s="345">
        <f t="shared" si="283"/>
        <v>9.8066499999999994</v>
      </c>
      <c r="AF299" s="345">
        <f t="shared" si="286"/>
        <v>9.8066500000000001E-2</v>
      </c>
      <c r="AG299" s="345">
        <f t="shared" si="284"/>
        <v>9.8066500000000001E-3</v>
      </c>
      <c r="AH299" s="346">
        <v>9.8066500000000004E-6</v>
      </c>
    </row>
    <row r="300" spans="2:34" s="241" customFormat="1" ht="15" customHeight="1">
      <c r="B300" s="249" t="b">
        <f>IF(Pressure_1_R3!U11="",FALSE,TRUE)</f>
        <v>0</v>
      </c>
      <c r="C300" s="250">
        <v>8</v>
      </c>
      <c r="D300" s="251" t="str">
        <f>IF($B300=FALSE,"",표준압력!G215)</f>
        <v/>
      </c>
      <c r="E300" s="251" t="str">
        <f>IF($B300=FALSE,"",표준압력!H215)</f>
        <v/>
      </c>
      <c r="F300" s="251" t="str">
        <f>IF($B300=FALSE,"",Pressure_1_R3!U11)</f>
        <v/>
      </c>
      <c r="G300" s="252" t="str">
        <f>IF($B300=FALSE,"",Pressure_1_R3!V11)</f>
        <v/>
      </c>
      <c r="H300" s="252" t="str">
        <f>IF($B300=FALSE,"",Pressure_1_R3!W11)</f>
        <v/>
      </c>
      <c r="I300" s="258" t="b">
        <f t="shared" si="287"/>
        <v>0</v>
      </c>
      <c r="J300" s="253" t="str">
        <f t="shared" si="288"/>
        <v/>
      </c>
      <c r="K300" s="254" t="str">
        <f t="shared" si="289"/>
        <v/>
      </c>
      <c r="L300" s="254" t="str">
        <f t="shared" si="289"/>
        <v/>
      </c>
      <c r="M300" s="244"/>
      <c r="N300" s="255" t="b">
        <f t="shared" si="290"/>
        <v>0</v>
      </c>
      <c r="O300" s="410" t="s">
        <v>558</v>
      </c>
      <c r="P300" s="414">
        <v>8</v>
      </c>
      <c r="Q300" s="412" t="str">
        <f t="shared" si="291"/>
        <v/>
      </c>
      <c r="R300" s="255" t="str">
        <f t="shared" si="291"/>
        <v/>
      </c>
      <c r="S300" s="255" t="str">
        <f t="shared" si="291"/>
        <v/>
      </c>
      <c r="T300" s="416" t="str">
        <f t="shared" si="292"/>
        <v/>
      </c>
      <c r="U300" s="412" t="str">
        <f t="shared" si="296"/>
        <v/>
      </c>
      <c r="V300" s="412" t="str">
        <f t="shared" si="293"/>
        <v/>
      </c>
      <c r="W300" s="412" t="str">
        <f t="shared" si="294"/>
        <v/>
      </c>
      <c r="X300" s="417" t="str">
        <f t="shared" si="295"/>
        <v/>
      </c>
      <c r="Z300" s="343" t="s">
        <v>893</v>
      </c>
      <c r="AA300" s="345">
        <f t="shared" si="281"/>
        <v>3386.3889999999997</v>
      </c>
      <c r="AB300" s="345">
        <f t="shared" si="285"/>
        <v>33.863889999999998</v>
      </c>
      <c r="AC300" s="345">
        <f t="shared" si="282"/>
        <v>3.3863889999999999</v>
      </c>
      <c r="AD300" s="345">
        <v>3.3863890000000001E-3</v>
      </c>
      <c r="AE300" s="345">
        <f t="shared" si="283"/>
        <v>3386.3889999999997</v>
      </c>
      <c r="AF300" s="345">
        <f t="shared" si="286"/>
        <v>33.863889999999998</v>
      </c>
      <c r="AG300" s="345">
        <f t="shared" si="284"/>
        <v>3.3863889999999999</v>
      </c>
      <c r="AH300" s="345">
        <v>3.3863890000000001E-3</v>
      </c>
    </row>
    <row r="301" spans="2:34" s="241" customFormat="1" ht="15" customHeight="1">
      <c r="B301" s="249" t="b">
        <f>IF(Pressure_1_R3!U12="",FALSE,TRUE)</f>
        <v>0</v>
      </c>
      <c r="C301" s="250">
        <v>9</v>
      </c>
      <c r="D301" s="251" t="str">
        <f>IF($B301=FALSE,"",표준압력!G216)</f>
        <v/>
      </c>
      <c r="E301" s="251" t="str">
        <f>IF($B301=FALSE,"",표준압력!H216)</f>
        <v/>
      </c>
      <c r="F301" s="251" t="str">
        <f>IF($B301=FALSE,"",Pressure_1_R3!U12)</f>
        <v/>
      </c>
      <c r="G301" s="252" t="str">
        <f>IF($B301=FALSE,"",Pressure_1_R3!V12)</f>
        <v/>
      </c>
      <c r="H301" s="252" t="str">
        <f>IF($B301=FALSE,"",Pressure_1_R3!W12)</f>
        <v/>
      </c>
      <c r="I301" s="258" t="b">
        <f t="shared" si="287"/>
        <v>0</v>
      </c>
      <c r="J301" s="253" t="str">
        <f t="shared" si="288"/>
        <v/>
      </c>
      <c r="K301" s="254" t="str">
        <f t="shared" si="289"/>
        <v/>
      </c>
      <c r="L301" s="254" t="str">
        <f t="shared" si="289"/>
        <v/>
      </c>
      <c r="M301" s="244"/>
      <c r="N301" s="255" t="b">
        <f t="shared" si="290"/>
        <v>0</v>
      </c>
      <c r="O301" s="410" t="s">
        <v>558</v>
      </c>
      <c r="P301" s="414">
        <v>9</v>
      </c>
      <c r="Q301" s="412" t="str">
        <f t="shared" si="291"/>
        <v/>
      </c>
      <c r="R301" s="255" t="str">
        <f t="shared" si="291"/>
        <v/>
      </c>
      <c r="S301" s="255" t="str">
        <f t="shared" si="291"/>
        <v/>
      </c>
      <c r="T301" s="416" t="str">
        <f t="shared" si="292"/>
        <v/>
      </c>
      <c r="U301" s="412" t="str">
        <f t="shared" si="296"/>
        <v/>
      </c>
      <c r="V301" s="412" t="str">
        <f t="shared" si="293"/>
        <v/>
      </c>
      <c r="W301" s="412" t="str">
        <f t="shared" si="294"/>
        <v/>
      </c>
      <c r="X301" s="417" t="str">
        <f t="shared" si="295"/>
        <v/>
      </c>
      <c r="Z301" s="343" t="s">
        <v>894</v>
      </c>
      <c r="AA301" s="345">
        <f t="shared" si="281"/>
        <v>133.32240000000002</v>
      </c>
      <c r="AB301" s="345">
        <f t="shared" si="285"/>
        <v>1.333224</v>
      </c>
      <c r="AC301" s="345">
        <f t="shared" si="282"/>
        <v>0.13332240000000001</v>
      </c>
      <c r="AD301" s="345">
        <v>1.3332240000000001E-4</v>
      </c>
      <c r="AE301" s="345">
        <f t="shared" si="283"/>
        <v>133.32240000000002</v>
      </c>
      <c r="AF301" s="345">
        <f t="shared" si="286"/>
        <v>1.333224</v>
      </c>
      <c r="AG301" s="345">
        <f t="shared" si="284"/>
        <v>0.13332240000000001</v>
      </c>
      <c r="AH301" s="345">
        <v>1.3332240000000001E-4</v>
      </c>
    </row>
    <row r="302" spans="2:34" s="241" customFormat="1" ht="15" customHeight="1">
      <c r="B302" s="249" t="b">
        <f>IF(Pressure_1_R3!U13="",FALSE,TRUE)</f>
        <v>0</v>
      </c>
      <c r="C302" s="250">
        <v>10</v>
      </c>
      <c r="D302" s="251" t="str">
        <f>IF($B302=FALSE,"",표준압력!G217)</f>
        <v/>
      </c>
      <c r="E302" s="251" t="str">
        <f>IF($B302=FALSE,"",표준압력!H217)</f>
        <v/>
      </c>
      <c r="F302" s="251" t="str">
        <f>IF($B302=FALSE,"",Pressure_1_R3!U13)</f>
        <v/>
      </c>
      <c r="G302" s="252" t="str">
        <f>IF($B302=FALSE,"",Pressure_1_R3!V13)</f>
        <v/>
      </c>
      <c r="H302" s="252" t="str">
        <f>IF($B302=FALSE,"",Pressure_1_R3!W13)</f>
        <v/>
      </c>
      <c r="I302" s="258" t="b">
        <f t="shared" si="287"/>
        <v>0</v>
      </c>
      <c r="J302" s="253" t="str">
        <f t="shared" si="288"/>
        <v/>
      </c>
      <c r="K302" s="254" t="str">
        <f t="shared" si="289"/>
        <v/>
      </c>
      <c r="L302" s="254" t="str">
        <f t="shared" si="289"/>
        <v/>
      </c>
      <c r="M302" s="244"/>
      <c r="N302" s="255" t="b">
        <f t="shared" si="290"/>
        <v>0</v>
      </c>
      <c r="O302" s="410" t="s">
        <v>558</v>
      </c>
      <c r="P302" s="414">
        <v>10</v>
      </c>
      <c r="Q302" s="412" t="str">
        <f t="shared" si="291"/>
        <v/>
      </c>
      <c r="R302" s="255" t="str">
        <f t="shared" si="291"/>
        <v/>
      </c>
      <c r="S302" s="255" t="str">
        <f t="shared" si="291"/>
        <v/>
      </c>
      <c r="T302" s="416" t="str">
        <f t="shared" si="292"/>
        <v/>
      </c>
      <c r="U302" s="412" t="str">
        <f t="shared" si="296"/>
        <v/>
      </c>
      <c r="V302" s="412" t="str">
        <f t="shared" si="293"/>
        <v/>
      </c>
      <c r="W302" s="412" t="str">
        <f t="shared" si="294"/>
        <v/>
      </c>
      <c r="X302" s="417" t="str">
        <f t="shared" si="295"/>
        <v/>
      </c>
      <c r="Z302" s="343" t="s">
        <v>895</v>
      </c>
      <c r="AA302" s="345">
        <f t="shared" si="281"/>
        <v>1333.2239999999999</v>
      </c>
      <c r="AB302" s="345">
        <f t="shared" si="285"/>
        <v>13.332239999999999</v>
      </c>
      <c r="AC302" s="345">
        <f t="shared" si="282"/>
        <v>1.333224</v>
      </c>
      <c r="AD302" s="345">
        <v>1.333224E-3</v>
      </c>
      <c r="AE302" s="345">
        <f t="shared" si="283"/>
        <v>1333.2239999999999</v>
      </c>
      <c r="AF302" s="345">
        <f t="shared" si="286"/>
        <v>13.332239999999999</v>
      </c>
      <c r="AG302" s="345">
        <f t="shared" si="284"/>
        <v>1.333224</v>
      </c>
      <c r="AH302" s="345">
        <v>1.333224E-3</v>
      </c>
    </row>
    <row r="303" spans="2:34" s="241" customFormat="1" ht="15" customHeight="1">
      <c r="B303" s="249" t="b">
        <f>IF(Pressure_1_R3!U14="",FALSE,TRUE)</f>
        <v>0</v>
      </c>
      <c r="C303" s="250">
        <v>11</v>
      </c>
      <c r="D303" s="251" t="str">
        <f>IF($B303=FALSE,"",표준압력!G218)</f>
        <v/>
      </c>
      <c r="E303" s="251" t="str">
        <f>IF($B303=FALSE,"",표준압력!H218)</f>
        <v/>
      </c>
      <c r="F303" s="251" t="str">
        <f>IF($B303=FALSE,"",Pressure_1_R3!U14)</f>
        <v/>
      </c>
      <c r="G303" s="252" t="str">
        <f>IF($B303=FALSE,"",Pressure_1_R3!V14)</f>
        <v/>
      </c>
      <c r="H303" s="252" t="str">
        <f>IF($B303=FALSE,"",Pressure_1_R3!W14)</f>
        <v/>
      </c>
      <c r="I303" s="258" t="b">
        <f t="shared" si="287"/>
        <v>0</v>
      </c>
      <c r="J303" s="253" t="str">
        <f t="shared" si="288"/>
        <v/>
      </c>
      <c r="K303" s="254" t="str">
        <f t="shared" si="289"/>
        <v/>
      </c>
      <c r="L303" s="254" t="str">
        <f t="shared" si="289"/>
        <v/>
      </c>
      <c r="M303" s="244"/>
      <c r="N303" s="255" t="b">
        <f t="shared" si="290"/>
        <v>0</v>
      </c>
      <c r="O303" s="410" t="s">
        <v>558</v>
      </c>
      <c r="P303" s="414">
        <v>11</v>
      </c>
      <c r="Q303" s="412" t="str">
        <f t="shared" si="291"/>
        <v/>
      </c>
      <c r="R303" s="255" t="str">
        <f t="shared" si="291"/>
        <v/>
      </c>
      <c r="S303" s="255" t="str">
        <f t="shared" si="291"/>
        <v/>
      </c>
      <c r="T303" s="416" t="str">
        <f t="shared" si="292"/>
        <v/>
      </c>
      <c r="U303" s="412" t="str">
        <f t="shared" si="296"/>
        <v/>
      </c>
      <c r="V303" s="412" t="str">
        <f t="shared" si="293"/>
        <v/>
      </c>
      <c r="W303" s="412" t="str">
        <f t="shared" si="294"/>
        <v/>
      </c>
      <c r="X303" s="417" t="str">
        <f t="shared" si="295"/>
        <v/>
      </c>
      <c r="Z303" s="343" t="s">
        <v>896</v>
      </c>
      <c r="AA303" s="345">
        <f t="shared" si="281"/>
        <v>249.0889</v>
      </c>
      <c r="AB303" s="345">
        <f t="shared" si="285"/>
        <v>2.4908890000000001</v>
      </c>
      <c r="AC303" s="345">
        <f t="shared" si="282"/>
        <v>0.2490889</v>
      </c>
      <c r="AD303" s="345">
        <v>2.4908889999999999E-4</v>
      </c>
      <c r="AE303" s="345">
        <f t="shared" si="283"/>
        <v>249.0889</v>
      </c>
      <c r="AF303" s="345">
        <f t="shared" si="286"/>
        <v>2.4908890000000001</v>
      </c>
      <c r="AG303" s="345">
        <f t="shared" si="284"/>
        <v>0.2490889</v>
      </c>
      <c r="AH303" s="345">
        <v>2.4908889999999999E-4</v>
      </c>
    </row>
    <row r="304" spans="2:34" s="241" customFormat="1" ht="15" customHeight="1">
      <c r="B304" s="249" t="b">
        <f>IF(Pressure_1_R3!U15="",FALSE,TRUE)</f>
        <v>0</v>
      </c>
      <c r="C304" s="250">
        <v>12</v>
      </c>
      <c r="D304" s="251" t="str">
        <f>IF($B304=FALSE,"",표준압력!G219)</f>
        <v/>
      </c>
      <c r="E304" s="251" t="str">
        <f>IF($B304=FALSE,"",표준압력!H219)</f>
        <v/>
      </c>
      <c r="F304" s="251" t="str">
        <f>IF($B304=FALSE,"",Pressure_1_R3!U15)</f>
        <v/>
      </c>
      <c r="G304" s="252" t="str">
        <f>IF($B304=FALSE,"",Pressure_1_R3!V15)</f>
        <v/>
      </c>
      <c r="H304" s="252" t="str">
        <f>IF($B304=FALSE,"",Pressure_1_R3!W15)</f>
        <v/>
      </c>
      <c r="I304" s="258" t="b">
        <f t="shared" si="287"/>
        <v>0</v>
      </c>
      <c r="J304" s="253" t="str">
        <f t="shared" si="288"/>
        <v/>
      </c>
      <c r="K304" s="254" t="str">
        <f t="shared" si="289"/>
        <v/>
      </c>
      <c r="L304" s="254" t="str">
        <f t="shared" si="289"/>
        <v/>
      </c>
      <c r="M304" s="244"/>
      <c r="N304" s="255" t="b">
        <f t="shared" si="290"/>
        <v>0</v>
      </c>
      <c r="O304" s="410" t="s">
        <v>558</v>
      </c>
      <c r="P304" s="414">
        <v>12</v>
      </c>
      <c r="Q304" s="412" t="str">
        <f t="shared" si="291"/>
        <v/>
      </c>
      <c r="R304" s="255" t="str">
        <f t="shared" si="291"/>
        <v/>
      </c>
      <c r="S304" s="255" t="str">
        <f t="shared" si="291"/>
        <v/>
      </c>
      <c r="T304" s="416" t="str">
        <f t="shared" si="292"/>
        <v/>
      </c>
      <c r="U304" s="412" t="str">
        <f t="shared" si="296"/>
        <v/>
      </c>
      <c r="V304" s="412" t="str">
        <f t="shared" si="293"/>
        <v/>
      </c>
      <c r="W304" s="412" t="str">
        <f t="shared" si="294"/>
        <v/>
      </c>
      <c r="X304" s="417" t="str">
        <f t="shared" si="295"/>
        <v/>
      </c>
      <c r="Z304" s="343" t="s">
        <v>897</v>
      </c>
      <c r="AA304" s="345">
        <f t="shared" si="281"/>
        <v>9.8066499999999994</v>
      </c>
      <c r="AB304" s="345">
        <f t="shared" si="285"/>
        <v>9.8066500000000001E-2</v>
      </c>
      <c r="AC304" s="345">
        <f t="shared" si="282"/>
        <v>9.8066500000000001E-3</v>
      </c>
      <c r="AD304" s="345">
        <v>9.8066500000000004E-6</v>
      </c>
      <c r="AE304" s="345">
        <f t="shared" si="283"/>
        <v>9.8066499999999994</v>
      </c>
      <c r="AF304" s="345">
        <f t="shared" si="286"/>
        <v>9.8066500000000001E-2</v>
      </c>
      <c r="AG304" s="345">
        <f t="shared" si="284"/>
        <v>9.8066500000000001E-3</v>
      </c>
      <c r="AH304" s="345">
        <v>9.8066500000000004E-6</v>
      </c>
    </row>
    <row r="305" spans="2:34" s="241" customFormat="1" ht="15" customHeight="1">
      <c r="B305" s="249" t="b">
        <f>IF(Pressure_1_R3!U16="",FALSE,TRUE)</f>
        <v>0</v>
      </c>
      <c r="C305" s="250">
        <v>13</v>
      </c>
      <c r="D305" s="251" t="str">
        <f>IF($B305=FALSE,"",표준압력!G220)</f>
        <v/>
      </c>
      <c r="E305" s="251" t="str">
        <f>IF($B305=FALSE,"",표준압력!H220)</f>
        <v/>
      </c>
      <c r="F305" s="251" t="str">
        <f>IF($B305=FALSE,"",Pressure_1_R3!U16)</f>
        <v/>
      </c>
      <c r="G305" s="252" t="str">
        <f>IF($B305=FALSE,"",Pressure_1_R3!V16)</f>
        <v/>
      </c>
      <c r="H305" s="252" t="str">
        <f>IF($B305=FALSE,"",Pressure_1_R3!W16)</f>
        <v/>
      </c>
      <c r="I305" s="258" t="b">
        <f t="shared" si="287"/>
        <v>0</v>
      </c>
      <c r="J305" s="253" t="str">
        <f t="shared" si="288"/>
        <v/>
      </c>
      <c r="K305" s="254" t="str">
        <f t="shared" si="289"/>
        <v/>
      </c>
      <c r="L305" s="254" t="str">
        <f t="shared" si="289"/>
        <v/>
      </c>
      <c r="M305" s="244"/>
      <c r="N305" s="255" t="b">
        <f t="shared" si="290"/>
        <v>0</v>
      </c>
      <c r="O305" s="410" t="s">
        <v>558</v>
      </c>
      <c r="P305" s="414">
        <v>13</v>
      </c>
      <c r="Q305" s="412" t="str">
        <f t="shared" si="291"/>
        <v/>
      </c>
      <c r="R305" s="255" t="str">
        <f t="shared" si="291"/>
        <v/>
      </c>
      <c r="S305" s="255" t="str">
        <f t="shared" si="291"/>
        <v/>
      </c>
      <c r="T305" s="416" t="str">
        <f t="shared" si="292"/>
        <v/>
      </c>
      <c r="U305" s="412" t="str">
        <f t="shared" si="296"/>
        <v/>
      </c>
      <c r="V305" s="412" t="str">
        <f t="shared" si="293"/>
        <v/>
      </c>
      <c r="W305" s="412" t="str">
        <f t="shared" si="294"/>
        <v/>
      </c>
      <c r="X305" s="417" t="str">
        <f t="shared" si="295"/>
        <v/>
      </c>
      <c r="Z305" s="343" t="s">
        <v>898</v>
      </c>
      <c r="AA305" s="345">
        <f t="shared" si="281"/>
        <v>98.066500000000005</v>
      </c>
      <c r="AB305" s="345">
        <f t="shared" si="285"/>
        <v>0.98066500000000001</v>
      </c>
      <c r="AC305" s="345">
        <f t="shared" si="282"/>
        <v>9.8066500000000001E-2</v>
      </c>
      <c r="AD305" s="346">
        <v>9.80665E-5</v>
      </c>
      <c r="AE305" s="345">
        <f t="shared" si="283"/>
        <v>98.066500000000005</v>
      </c>
      <c r="AF305" s="345">
        <f t="shared" si="286"/>
        <v>0.98066500000000001</v>
      </c>
      <c r="AG305" s="345">
        <f t="shared" si="284"/>
        <v>9.8066500000000001E-2</v>
      </c>
      <c r="AH305" s="346">
        <v>9.80665E-5</v>
      </c>
    </row>
    <row r="306" spans="2:34" s="241" customFormat="1" ht="15" customHeight="1">
      <c r="B306" s="249" t="b">
        <f>IF(Pressure_1_R3!U17="",FALSE,TRUE)</f>
        <v>0</v>
      </c>
      <c r="C306" s="250">
        <v>14</v>
      </c>
      <c r="D306" s="251" t="str">
        <f>IF($B306=FALSE,"",표준압력!G221)</f>
        <v/>
      </c>
      <c r="E306" s="251" t="str">
        <f>IF($B306=FALSE,"",표준압력!H221)</f>
        <v/>
      </c>
      <c r="F306" s="251" t="str">
        <f>IF($B306=FALSE,"",Pressure_1_R3!U17)</f>
        <v/>
      </c>
      <c r="G306" s="252" t="str">
        <f>IF($B306=FALSE,"",Pressure_1_R3!V17)</f>
        <v/>
      </c>
      <c r="H306" s="252" t="str">
        <f>IF($B306=FALSE,"",Pressure_1_R3!W17)</f>
        <v/>
      </c>
      <c r="I306" s="258" t="b">
        <f t="shared" si="287"/>
        <v>0</v>
      </c>
      <c r="J306" s="253" t="str">
        <f t="shared" si="288"/>
        <v/>
      </c>
      <c r="K306" s="254" t="str">
        <f t="shared" si="289"/>
        <v/>
      </c>
      <c r="L306" s="254" t="str">
        <f t="shared" si="289"/>
        <v/>
      </c>
      <c r="M306" s="244"/>
      <c r="N306" s="255" t="b">
        <f t="shared" si="290"/>
        <v>0</v>
      </c>
      <c r="O306" s="410" t="s">
        <v>558</v>
      </c>
      <c r="P306" s="414">
        <v>14</v>
      </c>
      <c r="Q306" s="412" t="str">
        <f t="shared" si="291"/>
        <v/>
      </c>
      <c r="R306" s="255" t="str">
        <f t="shared" si="291"/>
        <v/>
      </c>
      <c r="S306" s="255" t="str">
        <f t="shared" si="291"/>
        <v/>
      </c>
      <c r="T306" s="416" t="str">
        <f t="shared" si="292"/>
        <v/>
      </c>
      <c r="U306" s="412" t="str">
        <f t="shared" si="296"/>
        <v/>
      </c>
      <c r="V306" s="412" t="str">
        <f t="shared" si="293"/>
        <v/>
      </c>
      <c r="W306" s="412" t="str">
        <f t="shared" si="294"/>
        <v/>
      </c>
      <c r="X306" s="417" t="str">
        <f t="shared" si="295"/>
        <v/>
      </c>
      <c r="Z306" s="343" t="s">
        <v>899</v>
      </c>
      <c r="AA306" s="345">
        <v>10000</v>
      </c>
      <c r="AB306" s="345">
        <f t="shared" si="285"/>
        <v>100</v>
      </c>
      <c r="AC306" s="345">
        <v>10</v>
      </c>
      <c r="AD306" s="346">
        <v>0.01</v>
      </c>
      <c r="AE306" s="345">
        <v>10000</v>
      </c>
      <c r="AF306" s="345">
        <f t="shared" si="286"/>
        <v>100</v>
      </c>
      <c r="AG306" s="345">
        <v>10</v>
      </c>
      <c r="AH306" s="346">
        <v>0.01</v>
      </c>
    </row>
    <row r="307" spans="2:34" s="241" customFormat="1" ht="15" customHeight="1">
      <c r="B307" s="249" t="b">
        <f>IF(Pressure_1_R3!U18="",FALSE,TRUE)</f>
        <v>0</v>
      </c>
      <c r="C307" s="250">
        <v>15</v>
      </c>
      <c r="D307" s="251" t="str">
        <f>IF($B307=FALSE,"",표준압력!G222)</f>
        <v/>
      </c>
      <c r="E307" s="251" t="str">
        <f>IF($B307=FALSE,"",표준압력!H222)</f>
        <v/>
      </c>
      <c r="F307" s="251" t="str">
        <f>IF($B307=FALSE,"",Pressure_1_R3!U18)</f>
        <v/>
      </c>
      <c r="G307" s="252" t="str">
        <f>IF($B307=FALSE,"",Pressure_1_R3!V18)</f>
        <v/>
      </c>
      <c r="H307" s="252" t="str">
        <f>IF($B307=FALSE,"",Pressure_1_R3!W18)</f>
        <v/>
      </c>
      <c r="I307" s="258" t="b">
        <f t="shared" si="287"/>
        <v>0</v>
      </c>
      <c r="J307" s="253" t="str">
        <f t="shared" si="288"/>
        <v/>
      </c>
      <c r="K307" s="254" t="str">
        <f t="shared" si="289"/>
        <v/>
      </c>
      <c r="L307" s="254" t="str">
        <f t="shared" si="289"/>
        <v/>
      </c>
      <c r="M307" s="244"/>
      <c r="N307" s="255" t="b">
        <f t="shared" si="290"/>
        <v>0</v>
      </c>
      <c r="O307" s="410" t="s">
        <v>558</v>
      </c>
      <c r="P307" s="414">
        <v>15</v>
      </c>
      <c r="Q307" s="412" t="str">
        <f t="shared" si="291"/>
        <v/>
      </c>
      <c r="R307" s="255" t="str">
        <f t="shared" si="291"/>
        <v/>
      </c>
      <c r="S307" s="255" t="str">
        <f t="shared" si="291"/>
        <v/>
      </c>
      <c r="T307" s="416" t="str">
        <f t="shared" si="292"/>
        <v/>
      </c>
      <c r="U307" s="412" t="str">
        <f t="shared" si="296"/>
        <v/>
      </c>
      <c r="V307" s="412" t="str">
        <f t="shared" si="293"/>
        <v/>
      </c>
      <c r="W307" s="412" t="str">
        <f t="shared" si="294"/>
        <v/>
      </c>
      <c r="X307" s="417" t="str">
        <f t="shared" si="295"/>
        <v/>
      </c>
      <c r="Z307" s="343" t="s">
        <v>884</v>
      </c>
      <c r="AA307" s="345">
        <f t="shared" ref="AA307:AA314" si="297">AC307*1000</f>
        <v>1</v>
      </c>
      <c r="AB307" s="345">
        <f t="shared" si="285"/>
        <v>0.01</v>
      </c>
      <c r="AC307" s="345">
        <f t="shared" ref="AC307:AC314" si="298">AD307*1000</f>
        <v>1E-3</v>
      </c>
      <c r="AD307" s="345">
        <v>9.9999999999999995E-7</v>
      </c>
      <c r="AE307" s="345">
        <f t="shared" ref="AE307:AE314" si="299">AG307*1000</f>
        <v>1</v>
      </c>
      <c r="AF307" s="345">
        <f t="shared" si="286"/>
        <v>0.01</v>
      </c>
      <c r="AG307" s="345">
        <f t="shared" ref="AG307:AG314" si="300">AH307*1000</f>
        <v>1E-3</v>
      </c>
      <c r="AH307" s="345">
        <v>9.9999999999999995E-7</v>
      </c>
    </row>
    <row r="308" spans="2:34" s="241" customFormat="1" ht="15" customHeight="1">
      <c r="B308" s="249" t="b">
        <f>IF(Pressure_1_R3!U19="",FALSE,TRUE)</f>
        <v>0</v>
      </c>
      <c r="C308" s="250">
        <v>16</v>
      </c>
      <c r="D308" s="251" t="str">
        <f>IF($B308=FALSE,"",표준압력!G223)</f>
        <v/>
      </c>
      <c r="E308" s="251" t="str">
        <f>IF($B308=FALSE,"",표준압력!H223)</f>
        <v/>
      </c>
      <c r="F308" s="251" t="str">
        <f>IF($B308=FALSE,"",Pressure_1_R3!U19)</f>
        <v/>
      </c>
      <c r="G308" s="252" t="str">
        <f>IF($B308=FALSE,"",Pressure_1_R3!V19)</f>
        <v/>
      </c>
      <c r="H308" s="252" t="str">
        <f>IF($B308=FALSE,"",Pressure_1_R3!W19)</f>
        <v/>
      </c>
      <c r="I308" s="258" t="b">
        <f t="shared" si="287"/>
        <v>0</v>
      </c>
      <c r="J308" s="253" t="str">
        <f t="shared" si="288"/>
        <v/>
      </c>
      <c r="K308" s="254" t="str">
        <f t="shared" si="289"/>
        <v/>
      </c>
      <c r="L308" s="254" t="str">
        <f t="shared" si="289"/>
        <v/>
      </c>
      <c r="M308" s="244"/>
      <c r="N308" s="255" t="b">
        <f t="shared" si="290"/>
        <v>0</v>
      </c>
      <c r="O308" s="410" t="s">
        <v>558</v>
      </c>
      <c r="P308" s="414">
        <v>16</v>
      </c>
      <c r="Q308" s="412" t="str">
        <f t="shared" ref="Q308:S352" ca="1" si="301">IF($N308=FALSE,"",OFFSET(J$292,$B$287*2-($P308-1),0))</f>
        <v/>
      </c>
      <c r="R308" s="255" t="str">
        <f t="shared" ca="1" si="301"/>
        <v/>
      </c>
      <c r="S308" s="255" t="str">
        <f t="shared" ca="1" si="301"/>
        <v/>
      </c>
      <c r="T308" s="416" t="str">
        <f t="shared" si="292"/>
        <v/>
      </c>
      <c r="U308" s="412" t="str">
        <f t="shared" ref="U308:U322" si="302">IF($N308=FALSE,"",Q308-Q$293)</f>
        <v/>
      </c>
      <c r="V308" s="412" t="str">
        <f t="shared" ref="V308:V322" si="303">IF($N308=FALSE,"",R308-R$293)</f>
        <v/>
      </c>
      <c r="W308" s="412" t="str">
        <f t="shared" ref="W308:W322" si="304">IF($N308=FALSE,"",S308-S$293)</f>
        <v/>
      </c>
      <c r="X308" s="417" t="str">
        <f t="shared" si="295"/>
        <v/>
      </c>
      <c r="Z308" s="343" t="s">
        <v>885</v>
      </c>
      <c r="AA308" s="345">
        <f t="shared" si="297"/>
        <v>100</v>
      </c>
      <c r="AB308" s="345">
        <f t="shared" si="285"/>
        <v>1</v>
      </c>
      <c r="AC308" s="345">
        <f t="shared" si="298"/>
        <v>0.1</v>
      </c>
      <c r="AD308" s="345">
        <v>1E-4</v>
      </c>
      <c r="AE308" s="345">
        <f t="shared" si="299"/>
        <v>100</v>
      </c>
      <c r="AF308" s="345">
        <f t="shared" si="286"/>
        <v>1</v>
      </c>
      <c r="AG308" s="345">
        <f t="shared" si="300"/>
        <v>0.1</v>
      </c>
      <c r="AH308" s="345">
        <v>1E-4</v>
      </c>
    </row>
    <row r="309" spans="2:34" s="241" customFormat="1" ht="15" customHeight="1">
      <c r="B309" s="249" t="b">
        <f>IF(Pressure_1_R3!U20="",FALSE,TRUE)</f>
        <v>0</v>
      </c>
      <c r="C309" s="250">
        <v>17</v>
      </c>
      <c r="D309" s="251" t="str">
        <f>IF($B309=FALSE,"",표준압력!G224)</f>
        <v/>
      </c>
      <c r="E309" s="251" t="str">
        <f>IF($B309=FALSE,"",표준압력!H224)</f>
        <v/>
      </c>
      <c r="F309" s="251" t="str">
        <f>IF($B309=FALSE,"",Pressure_1_R3!U20)</f>
        <v/>
      </c>
      <c r="G309" s="252" t="str">
        <f>IF($B309=FALSE,"",Pressure_1_R3!V20)</f>
        <v/>
      </c>
      <c r="H309" s="252" t="str">
        <f>IF($B309=FALSE,"",Pressure_1_R3!W20)</f>
        <v/>
      </c>
      <c r="I309" s="258" t="b">
        <f t="shared" si="287"/>
        <v>0</v>
      </c>
      <c r="J309" s="253" t="str">
        <f t="shared" si="288"/>
        <v/>
      </c>
      <c r="K309" s="254" t="str">
        <f t="shared" si="289"/>
        <v/>
      </c>
      <c r="L309" s="254" t="str">
        <f t="shared" si="289"/>
        <v/>
      </c>
      <c r="M309" s="244"/>
      <c r="N309" s="255" t="b">
        <f t="shared" si="290"/>
        <v>0</v>
      </c>
      <c r="O309" s="410" t="s">
        <v>558</v>
      </c>
      <c r="P309" s="414">
        <v>17</v>
      </c>
      <c r="Q309" s="412" t="str">
        <f t="shared" ca="1" si="301"/>
        <v/>
      </c>
      <c r="R309" s="255" t="str">
        <f t="shared" ca="1" si="301"/>
        <v/>
      </c>
      <c r="S309" s="255" t="str">
        <f t="shared" ca="1" si="301"/>
        <v/>
      </c>
      <c r="T309" s="416" t="str">
        <f t="shared" si="292"/>
        <v/>
      </c>
      <c r="U309" s="412" t="str">
        <f t="shared" si="302"/>
        <v/>
      </c>
      <c r="V309" s="412" t="str">
        <f t="shared" si="303"/>
        <v/>
      </c>
      <c r="W309" s="412" t="str">
        <f t="shared" si="304"/>
        <v/>
      </c>
      <c r="X309" s="417" t="str">
        <f t="shared" si="295"/>
        <v/>
      </c>
      <c r="Z309" s="343" t="s">
        <v>886</v>
      </c>
      <c r="AA309" s="345">
        <f t="shared" si="297"/>
        <v>1000</v>
      </c>
      <c r="AB309" s="345">
        <f t="shared" si="285"/>
        <v>10</v>
      </c>
      <c r="AC309" s="345">
        <f t="shared" si="298"/>
        <v>1</v>
      </c>
      <c r="AD309" s="345">
        <v>1E-3</v>
      </c>
      <c r="AE309" s="345">
        <f t="shared" si="299"/>
        <v>1000</v>
      </c>
      <c r="AF309" s="345">
        <f t="shared" si="286"/>
        <v>10</v>
      </c>
      <c r="AG309" s="345">
        <f t="shared" si="300"/>
        <v>1</v>
      </c>
      <c r="AH309" s="345">
        <v>1E-3</v>
      </c>
    </row>
    <row r="310" spans="2:34" s="241" customFormat="1" ht="15" customHeight="1">
      <c r="B310" s="249" t="b">
        <f>IF(Pressure_1_R3!U21="",FALSE,TRUE)</f>
        <v>0</v>
      </c>
      <c r="C310" s="250">
        <v>18</v>
      </c>
      <c r="D310" s="251" t="str">
        <f>IF($B310=FALSE,"",표준압력!G225)</f>
        <v/>
      </c>
      <c r="E310" s="251" t="str">
        <f>IF($B310=FALSE,"",표준압력!H225)</f>
        <v/>
      </c>
      <c r="F310" s="251" t="str">
        <f>IF($B310=FALSE,"",Pressure_1_R3!U21)</f>
        <v/>
      </c>
      <c r="G310" s="252" t="str">
        <f>IF($B310=FALSE,"",Pressure_1_R3!V21)</f>
        <v/>
      </c>
      <c r="H310" s="252" t="str">
        <f>IF($B310=FALSE,"",Pressure_1_R3!W21)</f>
        <v/>
      </c>
      <c r="I310" s="258" t="b">
        <f t="shared" si="287"/>
        <v>0</v>
      </c>
      <c r="J310" s="253" t="str">
        <f t="shared" si="288"/>
        <v/>
      </c>
      <c r="K310" s="254" t="str">
        <f t="shared" si="289"/>
        <v/>
      </c>
      <c r="L310" s="254" t="str">
        <f t="shared" si="289"/>
        <v/>
      </c>
      <c r="M310" s="244"/>
      <c r="N310" s="255" t="b">
        <f t="shared" si="290"/>
        <v>0</v>
      </c>
      <c r="O310" s="410" t="s">
        <v>558</v>
      </c>
      <c r="P310" s="414">
        <v>18</v>
      </c>
      <c r="Q310" s="412" t="str">
        <f t="shared" ca="1" si="301"/>
        <v/>
      </c>
      <c r="R310" s="255" t="str">
        <f t="shared" ca="1" si="301"/>
        <v/>
      </c>
      <c r="S310" s="255" t="str">
        <f t="shared" ca="1" si="301"/>
        <v/>
      </c>
      <c r="T310" s="416" t="str">
        <f t="shared" si="292"/>
        <v/>
      </c>
      <c r="U310" s="412" t="str">
        <f t="shared" si="302"/>
        <v/>
      </c>
      <c r="V310" s="412" t="str">
        <f t="shared" si="303"/>
        <v/>
      </c>
      <c r="W310" s="412" t="str">
        <f t="shared" si="304"/>
        <v/>
      </c>
      <c r="X310" s="417" t="str">
        <f t="shared" si="295"/>
        <v/>
      </c>
      <c r="Z310" s="343" t="s">
        <v>900</v>
      </c>
      <c r="AA310" s="345">
        <f t="shared" si="297"/>
        <v>1000000</v>
      </c>
      <c r="AB310" s="345">
        <f t="shared" si="285"/>
        <v>10000</v>
      </c>
      <c r="AC310" s="345">
        <f t="shared" si="298"/>
        <v>1000</v>
      </c>
      <c r="AD310" s="345">
        <v>1</v>
      </c>
      <c r="AE310" s="345">
        <f t="shared" si="299"/>
        <v>1000000</v>
      </c>
      <c r="AF310" s="345">
        <f t="shared" si="286"/>
        <v>10000</v>
      </c>
      <c r="AG310" s="345">
        <f t="shared" si="300"/>
        <v>1000</v>
      </c>
      <c r="AH310" s="345">
        <v>1</v>
      </c>
    </row>
    <row r="311" spans="2:34" s="241" customFormat="1" ht="15" customHeight="1">
      <c r="B311" s="249" t="b">
        <f>IF(Pressure_1_R3!U22="",FALSE,TRUE)</f>
        <v>0</v>
      </c>
      <c r="C311" s="250">
        <v>19</v>
      </c>
      <c r="D311" s="251" t="str">
        <f>IF($B311=FALSE,"",표준압력!G226)</f>
        <v/>
      </c>
      <c r="E311" s="251" t="str">
        <f>IF($B311=FALSE,"",표준압력!H226)</f>
        <v/>
      </c>
      <c r="F311" s="251" t="str">
        <f>IF($B311=FALSE,"",Pressure_1_R3!U22)</f>
        <v/>
      </c>
      <c r="G311" s="252" t="str">
        <f>IF($B311=FALSE,"",Pressure_1_R3!V22)</f>
        <v/>
      </c>
      <c r="H311" s="252" t="str">
        <f>IF($B311=FALSE,"",Pressure_1_R3!W22)</f>
        <v/>
      </c>
      <c r="I311" s="258" t="b">
        <f t="shared" si="287"/>
        <v>0</v>
      </c>
      <c r="J311" s="253" t="str">
        <f t="shared" si="288"/>
        <v/>
      </c>
      <c r="K311" s="254" t="str">
        <f t="shared" si="289"/>
        <v/>
      </c>
      <c r="L311" s="254" t="str">
        <f t="shared" si="289"/>
        <v/>
      </c>
      <c r="M311" s="244"/>
      <c r="N311" s="255" t="b">
        <f t="shared" si="290"/>
        <v>0</v>
      </c>
      <c r="O311" s="410" t="s">
        <v>558</v>
      </c>
      <c r="P311" s="414">
        <v>19</v>
      </c>
      <c r="Q311" s="412" t="str">
        <f t="shared" ca="1" si="301"/>
        <v/>
      </c>
      <c r="R311" s="255" t="str">
        <f t="shared" ca="1" si="301"/>
        <v/>
      </c>
      <c r="S311" s="255" t="str">
        <f t="shared" ca="1" si="301"/>
        <v/>
      </c>
      <c r="T311" s="416" t="str">
        <f t="shared" si="292"/>
        <v/>
      </c>
      <c r="U311" s="412" t="str">
        <f t="shared" si="302"/>
        <v/>
      </c>
      <c r="V311" s="412" t="str">
        <f t="shared" si="303"/>
        <v/>
      </c>
      <c r="W311" s="412" t="str">
        <f t="shared" si="304"/>
        <v/>
      </c>
      <c r="X311" s="417" t="str">
        <f t="shared" si="295"/>
        <v/>
      </c>
      <c r="Z311" s="343" t="s">
        <v>901</v>
      </c>
      <c r="AA311" s="345">
        <f t="shared" si="297"/>
        <v>100</v>
      </c>
      <c r="AB311" s="345">
        <f t="shared" si="285"/>
        <v>1</v>
      </c>
      <c r="AC311" s="345">
        <f t="shared" si="298"/>
        <v>0.1</v>
      </c>
      <c r="AD311" s="345">
        <v>1E-4</v>
      </c>
      <c r="AE311" s="345">
        <f t="shared" si="299"/>
        <v>100</v>
      </c>
      <c r="AF311" s="345">
        <f t="shared" si="286"/>
        <v>1</v>
      </c>
      <c r="AG311" s="345">
        <f t="shared" si="300"/>
        <v>0.1</v>
      </c>
      <c r="AH311" s="345">
        <v>1E-4</v>
      </c>
    </row>
    <row r="312" spans="2:34" s="241" customFormat="1" ht="15" customHeight="1">
      <c r="B312" s="249" t="b">
        <f>IF(Pressure_1_R3!U23="",FALSE,TRUE)</f>
        <v>0</v>
      </c>
      <c r="C312" s="250">
        <v>20</v>
      </c>
      <c r="D312" s="251" t="str">
        <f>IF($B312=FALSE,"",표준압력!G227)</f>
        <v/>
      </c>
      <c r="E312" s="251" t="str">
        <f>IF($B312=FALSE,"",표준압력!H227)</f>
        <v/>
      </c>
      <c r="F312" s="251" t="str">
        <f>IF($B312=FALSE,"",Pressure_1_R3!U23)</f>
        <v/>
      </c>
      <c r="G312" s="252" t="str">
        <f>IF($B312=FALSE,"",Pressure_1_R3!V23)</f>
        <v/>
      </c>
      <c r="H312" s="252" t="str">
        <f>IF($B312=FALSE,"",Pressure_1_R3!W23)</f>
        <v/>
      </c>
      <c r="I312" s="258" t="b">
        <f t="shared" si="287"/>
        <v>0</v>
      </c>
      <c r="J312" s="253" t="str">
        <f t="shared" si="288"/>
        <v/>
      </c>
      <c r="K312" s="254" t="str">
        <f t="shared" si="289"/>
        <v/>
      </c>
      <c r="L312" s="254" t="str">
        <f t="shared" si="289"/>
        <v/>
      </c>
      <c r="M312" s="244"/>
      <c r="N312" s="255" t="b">
        <f t="shared" si="290"/>
        <v>0</v>
      </c>
      <c r="O312" s="410" t="s">
        <v>558</v>
      </c>
      <c r="P312" s="414">
        <v>20</v>
      </c>
      <c r="Q312" s="412" t="str">
        <f t="shared" ca="1" si="301"/>
        <v/>
      </c>
      <c r="R312" s="255" t="str">
        <f t="shared" ca="1" si="301"/>
        <v/>
      </c>
      <c r="S312" s="255" t="str">
        <f t="shared" ca="1" si="301"/>
        <v/>
      </c>
      <c r="T312" s="416" t="str">
        <f t="shared" si="292"/>
        <v/>
      </c>
      <c r="U312" s="412" t="str">
        <f t="shared" si="302"/>
        <v/>
      </c>
      <c r="V312" s="412" t="str">
        <f t="shared" si="303"/>
        <v/>
      </c>
      <c r="W312" s="412" t="str">
        <f t="shared" si="304"/>
        <v/>
      </c>
      <c r="X312" s="417" t="str">
        <f t="shared" si="295"/>
        <v/>
      </c>
      <c r="Z312" s="343" t="s">
        <v>902</v>
      </c>
      <c r="AA312" s="345">
        <f t="shared" si="297"/>
        <v>100000</v>
      </c>
      <c r="AB312" s="345">
        <f t="shared" si="285"/>
        <v>1000</v>
      </c>
      <c r="AC312" s="345">
        <f t="shared" si="298"/>
        <v>100</v>
      </c>
      <c r="AD312" s="345">
        <v>0.1</v>
      </c>
      <c r="AE312" s="345">
        <f t="shared" si="299"/>
        <v>100000</v>
      </c>
      <c r="AF312" s="345">
        <f t="shared" si="286"/>
        <v>1000</v>
      </c>
      <c r="AG312" s="345">
        <f t="shared" si="300"/>
        <v>100</v>
      </c>
      <c r="AH312" s="345">
        <v>0.1</v>
      </c>
    </row>
    <row r="313" spans="2:34" s="241" customFormat="1" ht="15" customHeight="1">
      <c r="B313" s="249" t="b">
        <f>IF(Pressure_1_R3!U24="",FALSE,TRUE)</f>
        <v>0</v>
      </c>
      <c r="C313" s="250">
        <v>21</v>
      </c>
      <c r="D313" s="251" t="str">
        <f>IF($B313=FALSE,"",표준압력!G228)</f>
        <v/>
      </c>
      <c r="E313" s="251" t="str">
        <f>IF($B313=FALSE,"",표준압력!H228)</f>
        <v/>
      </c>
      <c r="F313" s="251" t="str">
        <f>IF($B313=FALSE,"",Pressure_1_R3!U24)</f>
        <v/>
      </c>
      <c r="G313" s="252" t="str">
        <f>IF($B313=FALSE,"",Pressure_1_R3!V24)</f>
        <v/>
      </c>
      <c r="H313" s="252" t="str">
        <f>IF($B313=FALSE,"",Pressure_1_R3!W24)</f>
        <v/>
      </c>
      <c r="I313" s="258" t="b">
        <f t="shared" si="287"/>
        <v>0</v>
      </c>
      <c r="J313" s="253" t="str">
        <f t="shared" si="288"/>
        <v/>
      </c>
      <c r="K313" s="254" t="str">
        <f t="shared" si="289"/>
        <v/>
      </c>
      <c r="L313" s="254" t="str">
        <f t="shared" si="289"/>
        <v/>
      </c>
      <c r="M313" s="244"/>
      <c r="N313" s="255" t="b">
        <f t="shared" si="290"/>
        <v>0</v>
      </c>
      <c r="O313" s="410" t="s">
        <v>558</v>
      </c>
      <c r="P313" s="414">
        <v>21</v>
      </c>
      <c r="Q313" s="412" t="str">
        <f t="shared" ca="1" si="301"/>
        <v/>
      </c>
      <c r="R313" s="255" t="str">
        <f t="shared" ca="1" si="301"/>
        <v/>
      </c>
      <c r="S313" s="255" t="str">
        <f t="shared" ca="1" si="301"/>
        <v/>
      </c>
      <c r="T313" s="416" t="str">
        <f t="shared" si="292"/>
        <v/>
      </c>
      <c r="U313" s="412" t="str">
        <f t="shared" si="302"/>
        <v/>
      </c>
      <c r="V313" s="412" t="str">
        <f t="shared" si="303"/>
        <v/>
      </c>
      <c r="W313" s="412" t="str">
        <f t="shared" si="304"/>
        <v/>
      </c>
      <c r="X313" s="417" t="str">
        <f t="shared" si="295"/>
        <v/>
      </c>
      <c r="Z313" s="343" t="s">
        <v>878</v>
      </c>
      <c r="AA313" s="345">
        <f t="shared" si="297"/>
        <v>6894.7569999999996</v>
      </c>
      <c r="AB313" s="345">
        <f t="shared" si="285"/>
        <v>68.947569999999999</v>
      </c>
      <c r="AC313" s="345">
        <f t="shared" si="298"/>
        <v>6.8947569999999994</v>
      </c>
      <c r="AD313" s="345">
        <v>6.8947569999999996E-3</v>
      </c>
      <c r="AE313" s="345">
        <f t="shared" si="299"/>
        <v>6894.7569999999996</v>
      </c>
      <c r="AF313" s="345">
        <f t="shared" si="286"/>
        <v>68.947569999999999</v>
      </c>
      <c r="AG313" s="345">
        <f t="shared" si="300"/>
        <v>6.8947569999999994</v>
      </c>
      <c r="AH313" s="345">
        <v>6.8947569999999996E-3</v>
      </c>
    </row>
    <row r="314" spans="2:34" s="241" customFormat="1" ht="15" customHeight="1">
      <c r="B314" s="249" t="b">
        <f>IF(Pressure_1_R3!U25="",FALSE,TRUE)</f>
        <v>0</v>
      </c>
      <c r="C314" s="250">
        <v>22</v>
      </c>
      <c r="D314" s="251" t="str">
        <f>IF($B314=FALSE,"",표준압력!G229)</f>
        <v/>
      </c>
      <c r="E314" s="251" t="str">
        <f>IF($B314=FALSE,"",표준압력!H229)</f>
        <v/>
      </c>
      <c r="F314" s="251" t="str">
        <f>IF($B314=FALSE,"",Pressure_1_R3!U25)</f>
        <v/>
      </c>
      <c r="G314" s="252" t="str">
        <f>IF($B314=FALSE,"",Pressure_1_R3!V25)</f>
        <v/>
      </c>
      <c r="H314" s="252" t="str">
        <f>IF($B314=FALSE,"",Pressure_1_R3!W25)</f>
        <v/>
      </c>
      <c r="I314" s="258" t="b">
        <f t="shared" si="287"/>
        <v>0</v>
      </c>
      <c r="J314" s="253" t="str">
        <f t="shared" si="288"/>
        <v/>
      </c>
      <c r="K314" s="254" t="str">
        <f t="shared" si="289"/>
        <v/>
      </c>
      <c r="L314" s="254" t="str">
        <f t="shared" si="289"/>
        <v/>
      </c>
      <c r="M314" s="244"/>
      <c r="N314" s="255" t="b">
        <f t="shared" si="290"/>
        <v>0</v>
      </c>
      <c r="O314" s="410" t="s">
        <v>558</v>
      </c>
      <c r="P314" s="414">
        <v>22</v>
      </c>
      <c r="Q314" s="412" t="str">
        <f t="shared" ca="1" si="301"/>
        <v/>
      </c>
      <c r="R314" s="255" t="str">
        <f t="shared" ca="1" si="301"/>
        <v/>
      </c>
      <c r="S314" s="255" t="str">
        <f t="shared" ca="1" si="301"/>
        <v/>
      </c>
      <c r="T314" s="416" t="str">
        <f t="shared" si="292"/>
        <v/>
      </c>
      <c r="U314" s="412" t="str">
        <f t="shared" si="302"/>
        <v/>
      </c>
      <c r="V314" s="412" t="str">
        <f t="shared" si="303"/>
        <v/>
      </c>
      <c r="W314" s="412" t="str">
        <f t="shared" si="304"/>
        <v/>
      </c>
      <c r="X314" s="417" t="str">
        <f t="shared" si="295"/>
        <v/>
      </c>
      <c r="Z314" s="343" t="s">
        <v>916</v>
      </c>
      <c r="AA314" s="345">
        <f t="shared" si="297"/>
        <v>98066.5</v>
      </c>
      <c r="AB314" s="345">
        <f t="shared" si="285"/>
        <v>980.66500000000008</v>
      </c>
      <c r="AC314" s="345">
        <f t="shared" si="298"/>
        <v>98.066500000000005</v>
      </c>
      <c r="AD314" s="345">
        <v>9.8066500000000001E-2</v>
      </c>
      <c r="AE314" s="345">
        <f t="shared" si="299"/>
        <v>98066.5</v>
      </c>
      <c r="AF314" s="345">
        <f t="shared" si="286"/>
        <v>980.66500000000008</v>
      </c>
      <c r="AG314" s="345">
        <f t="shared" si="300"/>
        <v>98.066500000000005</v>
      </c>
      <c r="AH314" s="345">
        <v>9.8066500000000001E-2</v>
      </c>
    </row>
    <row r="315" spans="2:34" s="241" customFormat="1" ht="15" customHeight="1">
      <c r="B315" s="249" t="b">
        <f>IF(Pressure_1_R3!U26="",FALSE,TRUE)</f>
        <v>0</v>
      </c>
      <c r="C315" s="250">
        <v>23</v>
      </c>
      <c r="D315" s="251" t="str">
        <f>IF($B315=FALSE,"",표준압력!G230)</f>
        <v/>
      </c>
      <c r="E315" s="251" t="str">
        <f>IF($B315=FALSE,"",표준압력!H230)</f>
        <v/>
      </c>
      <c r="F315" s="251" t="str">
        <f>IF($B315=FALSE,"",Pressure_1_R3!U26)</f>
        <v/>
      </c>
      <c r="G315" s="252" t="str">
        <f>IF($B315=FALSE,"",Pressure_1_R3!V26)</f>
        <v/>
      </c>
      <c r="H315" s="252" t="str">
        <f>IF($B315=FALSE,"",Pressure_1_R3!W26)</f>
        <v/>
      </c>
      <c r="I315" s="258" t="b">
        <f t="shared" si="287"/>
        <v>0</v>
      </c>
      <c r="J315" s="253" t="str">
        <f t="shared" si="288"/>
        <v/>
      </c>
      <c r="K315" s="254" t="str">
        <f t="shared" si="289"/>
        <v/>
      </c>
      <c r="L315" s="254" t="str">
        <f t="shared" si="289"/>
        <v/>
      </c>
      <c r="M315" s="244"/>
      <c r="N315" s="255" t="b">
        <f t="shared" si="290"/>
        <v>0</v>
      </c>
      <c r="O315" s="410" t="s">
        <v>558</v>
      </c>
      <c r="P315" s="414">
        <v>23</v>
      </c>
      <c r="Q315" s="412" t="str">
        <f t="shared" ca="1" si="301"/>
        <v/>
      </c>
      <c r="R315" s="255" t="str">
        <f t="shared" ca="1" si="301"/>
        <v/>
      </c>
      <c r="S315" s="255" t="str">
        <f t="shared" ca="1" si="301"/>
        <v/>
      </c>
      <c r="T315" s="416" t="str">
        <f t="shared" si="292"/>
        <v/>
      </c>
      <c r="U315" s="412" t="str">
        <f t="shared" si="302"/>
        <v/>
      </c>
      <c r="V315" s="412" t="str">
        <f t="shared" si="303"/>
        <v/>
      </c>
      <c r="W315" s="412" t="str">
        <f t="shared" si="304"/>
        <v/>
      </c>
      <c r="X315" s="417" t="str">
        <f t="shared" si="295"/>
        <v/>
      </c>
      <c r="Z315" s="343" t="s">
        <v>903</v>
      </c>
      <c r="AA315" s="345">
        <f>AC315*1000</f>
        <v>101325</v>
      </c>
      <c r="AB315" s="345">
        <f>AC315*10</f>
        <v>1013.25</v>
      </c>
      <c r="AC315" s="345">
        <f>AD315*1000</f>
        <v>101.325</v>
      </c>
      <c r="AD315" s="345">
        <v>0.101325</v>
      </c>
      <c r="AE315" s="345">
        <f>AG315*1000</f>
        <v>101325</v>
      </c>
      <c r="AF315" s="345">
        <f>AG315*10</f>
        <v>1013.25</v>
      </c>
      <c r="AG315" s="345">
        <f>AH315*1000</f>
        <v>101.325</v>
      </c>
      <c r="AH315" s="345">
        <v>0.101325</v>
      </c>
    </row>
    <row r="316" spans="2:34" s="241" customFormat="1" ht="15" customHeight="1">
      <c r="B316" s="249" t="b">
        <f>IF(Pressure_1_R3!U27="",FALSE,TRUE)</f>
        <v>0</v>
      </c>
      <c r="C316" s="250">
        <v>24</v>
      </c>
      <c r="D316" s="251" t="str">
        <f>IF($B316=FALSE,"",표준압력!G231)</f>
        <v/>
      </c>
      <c r="E316" s="251" t="str">
        <f>IF($B316=FALSE,"",표준압력!H231)</f>
        <v/>
      </c>
      <c r="F316" s="251" t="str">
        <f>IF($B316=FALSE,"",Pressure_1_R3!U27)</f>
        <v/>
      </c>
      <c r="G316" s="252" t="str">
        <f>IF($B316=FALSE,"",Pressure_1_R3!V27)</f>
        <v/>
      </c>
      <c r="H316" s="252" t="str">
        <f>IF($B316=FALSE,"",Pressure_1_R3!W27)</f>
        <v/>
      </c>
      <c r="I316" s="258" t="b">
        <f t="shared" si="287"/>
        <v>0</v>
      </c>
      <c r="J316" s="253" t="str">
        <f t="shared" si="288"/>
        <v/>
      </c>
      <c r="K316" s="254" t="str">
        <f t="shared" si="289"/>
        <v/>
      </c>
      <c r="L316" s="254" t="str">
        <f t="shared" si="289"/>
        <v/>
      </c>
      <c r="M316" s="244"/>
      <c r="N316" s="255" t="b">
        <f t="shared" si="290"/>
        <v>0</v>
      </c>
      <c r="O316" s="410" t="s">
        <v>558</v>
      </c>
      <c r="P316" s="414">
        <v>24</v>
      </c>
      <c r="Q316" s="412" t="str">
        <f t="shared" ca="1" si="301"/>
        <v/>
      </c>
      <c r="R316" s="255" t="str">
        <f t="shared" ca="1" si="301"/>
        <v/>
      </c>
      <c r="S316" s="255" t="str">
        <f t="shared" ca="1" si="301"/>
        <v/>
      </c>
      <c r="T316" s="416" t="str">
        <f t="shared" si="292"/>
        <v/>
      </c>
      <c r="U316" s="412" t="str">
        <f t="shared" si="302"/>
        <v/>
      </c>
      <c r="V316" s="412" t="str">
        <f t="shared" si="303"/>
        <v/>
      </c>
      <c r="W316" s="412" t="str">
        <f t="shared" si="304"/>
        <v/>
      </c>
      <c r="X316" s="417" t="str">
        <f t="shared" si="295"/>
        <v/>
      </c>
    </row>
    <row r="317" spans="2:34" s="241" customFormat="1" ht="15" customHeight="1">
      <c r="B317" s="249" t="b">
        <f>IF(Pressure_1_R3!U28="",FALSE,TRUE)</f>
        <v>0</v>
      </c>
      <c r="C317" s="250">
        <v>25</v>
      </c>
      <c r="D317" s="251" t="str">
        <f>IF($B317=FALSE,"",표준압력!G232)</f>
        <v/>
      </c>
      <c r="E317" s="251" t="str">
        <f>IF($B317=FALSE,"",표준압력!H232)</f>
        <v/>
      </c>
      <c r="F317" s="251" t="str">
        <f>IF($B317=FALSE,"",Pressure_1_R3!U28)</f>
        <v/>
      </c>
      <c r="G317" s="252" t="str">
        <f>IF($B317=FALSE,"",Pressure_1_R3!V28)</f>
        <v/>
      </c>
      <c r="H317" s="252" t="str">
        <f>IF($B317=FALSE,"",Pressure_1_R3!W28)</f>
        <v/>
      </c>
      <c r="I317" s="258" t="b">
        <f t="shared" si="287"/>
        <v>0</v>
      </c>
      <c r="J317" s="253" t="str">
        <f t="shared" si="288"/>
        <v/>
      </c>
      <c r="K317" s="254" t="str">
        <f t="shared" si="289"/>
        <v/>
      </c>
      <c r="L317" s="254" t="str">
        <f t="shared" si="289"/>
        <v/>
      </c>
      <c r="M317" s="244"/>
      <c r="N317" s="255" t="b">
        <f t="shared" si="290"/>
        <v>0</v>
      </c>
      <c r="O317" s="410" t="s">
        <v>558</v>
      </c>
      <c r="P317" s="414">
        <v>25</v>
      </c>
      <c r="Q317" s="412" t="str">
        <f t="shared" ca="1" si="301"/>
        <v/>
      </c>
      <c r="R317" s="255" t="str">
        <f t="shared" ca="1" si="301"/>
        <v/>
      </c>
      <c r="S317" s="255" t="str">
        <f t="shared" ca="1" si="301"/>
        <v/>
      </c>
      <c r="T317" s="416" t="str">
        <f t="shared" si="292"/>
        <v/>
      </c>
      <c r="U317" s="412" t="str">
        <f t="shared" si="302"/>
        <v/>
      </c>
      <c r="V317" s="412" t="str">
        <f t="shared" si="303"/>
        <v/>
      </c>
      <c r="W317" s="412" t="str">
        <f t="shared" si="304"/>
        <v/>
      </c>
      <c r="X317" s="417" t="str">
        <f t="shared" si="295"/>
        <v/>
      </c>
    </row>
    <row r="318" spans="2:34" s="241" customFormat="1" ht="15" customHeight="1">
      <c r="B318" s="249" t="b">
        <f>IF(Pressure_1_R3!U29="",FALSE,TRUE)</f>
        <v>0</v>
      </c>
      <c r="C318" s="250">
        <v>26</v>
      </c>
      <c r="D318" s="251" t="str">
        <f>IF($B318=FALSE,"",표준압력!G233)</f>
        <v/>
      </c>
      <c r="E318" s="251" t="str">
        <f>IF($B318=FALSE,"",표준압력!H233)</f>
        <v/>
      </c>
      <c r="F318" s="251" t="str">
        <f>IF($B318=FALSE,"",Pressure_1_R3!U29)</f>
        <v/>
      </c>
      <c r="G318" s="252" t="str">
        <f>IF($B318=FALSE,"",Pressure_1_R3!V29)</f>
        <v/>
      </c>
      <c r="H318" s="252" t="str">
        <f>IF($B318=FALSE,"",Pressure_1_R3!W29)</f>
        <v/>
      </c>
      <c r="I318" s="258" t="b">
        <f t="shared" si="287"/>
        <v>0</v>
      </c>
      <c r="J318" s="253" t="str">
        <f t="shared" si="288"/>
        <v/>
      </c>
      <c r="K318" s="254" t="str">
        <f t="shared" si="289"/>
        <v/>
      </c>
      <c r="L318" s="254" t="str">
        <f t="shared" si="289"/>
        <v/>
      </c>
      <c r="M318" s="244"/>
      <c r="N318" s="255" t="b">
        <f t="shared" si="290"/>
        <v>0</v>
      </c>
      <c r="O318" s="410" t="s">
        <v>558</v>
      </c>
      <c r="P318" s="414">
        <v>26</v>
      </c>
      <c r="Q318" s="412" t="str">
        <f t="shared" ca="1" si="301"/>
        <v/>
      </c>
      <c r="R318" s="255" t="str">
        <f t="shared" ca="1" si="301"/>
        <v/>
      </c>
      <c r="S318" s="255" t="str">
        <f t="shared" ca="1" si="301"/>
        <v/>
      </c>
      <c r="T318" s="416" t="str">
        <f t="shared" si="292"/>
        <v/>
      </c>
      <c r="U318" s="412" t="str">
        <f t="shared" si="302"/>
        <v/>
      </c>
      <c r="V318" s="412" t="str">
        <f t="shared" si="303"/>
        <v/>
      </c>
      <c r="W318" s="412" t="str">
        <f t="shared" si="304"/>
        <v/>
      </c>
      <c r="X318" s="417" t="str">
        <f t="shared" si="295"/>
        <v/>
      </c>
    </row>
    <row r="319" spans="2:34" s="241" customFormat="1" ht="15" customHeight="1">
      <c r="B319" s="249" t="b">
        <f>IF(Pressure_1_R3!U30="",FALSE,TRUE)</f>
        <v>0</v>
      </c>
      <c r="C319" s="250">
        <v>27</v>
      </c>
      <c r="D319" s="251" t="str">
        <f>IF($B319=FALSE,"",표준압력!G234)</f>
        <v/>
      </c>
      <c r="E319" s="251" t="str">
        <f>IF($B319=FALSE,"",표준압력!H234)</f>
        <v/>
      </c>
      <c r="F319" s="251" t="str">
        <f>IF($B319=FALSE,"",Pressure_1_R3!U30)</f>
        <v/>
      </c>
      <c r="G319" s="252" t="str">
        <f>IF($B319=FALSE,"",Pressure_1_R3!V30)</f>
        <v/>
      </c>
      <c r="H319" s="252" t="str">
        <f>IF($B319=FALSE,"",Pressure_1_R3!W30)</f>
        <v/>
      </c>
      <c r="I319" s="258" t="b">
        <f t="shared" si="287"/>
        <v>0</v>
      </c>
      <c r="J319" s="253" t="str">
        <f t="shared" si="288"/>
        <v/>
      </c>
      <c r="K319" s="254" t="str">
        <f t="shared" si="289"/>
        <v/>
      </c>
      <c r="L319" s="254" t="str">
        <f t="shared" si="289"/>
        <v/>
      </c>
      <c r="M319" s="244"/>
      <c r="N319" s="255" t="b">
        <f t="shared" si="290"/>
        <v>0</v>
      </c>
      <c r="O319" s="410" t="s">
        <v>558</v>
      </c>
      <c r="P319" s="414">
        <v>27</v>
      </c>
      <c r="Q319" s="412" t="str">
        <f t="shared" ca="1" si="301"/>
        <v/>
      </c>
      <c r="R319" s="255" t="str">
        <f t="shared" ca="1" si="301"/>
        <v/>
      </c>
      <c r="S319" s="255" t="str">
        <f t="shared" ca="1" si="301"/>
        <v/>
      </c>
      <c r="T319" s="416" t="str">
        <f t="shared" si="292"/>
        <v/>
      </c>
      <c r="U319" s="412" t="str">
        <f t="shared" si="302"/>
        <v/>
      </c>
      <c r="V319" s="412" t="str">
        <f t="shared" si="303"/>
        <v/>
      </c>
      <c r="W319" s="412" t="str">
        <f t="shared" si="304"/>
        <v/>
      </c>
      <c r="X319" s="417" t="str">
        <f t="shared" si="295"/>
        <v/>
      </c>
    </row>
    <row r="320" spans="2:34" s="241" customFormat="1" ht="15" customHeight="1">
      <c r="B320" s="249" t="b">
        <f>IF(Pressure_1_R3!U31="",FALSE,TRUE)</f>
        <v>0</v>
      </c>
      <c r="C320" s="250">
        <v>28</v>
      </c>
      <c r="D320" s="251" t="str">
        <f>IF($B320=FALSE,"",표준압력!G235)</f>
        <v/>
      </c>
      <c r="E320" s="251" t="str">
        <f>IF($B320=FALSE,"",표준압력!H235)</f>
        <v/>
      </c>
      <c r="F320" s="251" t="str">
        <f>IF($B320=FALSE,"",Pressure_1_R3!U31)</f>
        <v/>
      </c>
      <c r="G320" s="252" t="str">
        <f>IF($B320=FALSE,"",Pressure_1_R3!V31)</f>
        <v/>
      </c>
      <c r="H320" s="252" t="str">
        <f>IF($B320=FALSE,"",Pressure_1_R3!W31)</f>
        <v/>
      </c>
      <c r="I320" s="258" t="b">
        <f t="shared" si="287"/>
        <v>0</v>
      </c>
      <c r="J320" s="253" t="str">
        <f t="shared" si="288"/>
        <v/>
      </c>
      <c r="K320" s="254" t="str">
        <f t="shared" si="289"/>
        <v/>
      </c>
      <c r="L320" s="254" t="str">
        <f t="shared" si="289"/>
        <v/>
      </c>
      <c r="M320" s="244"/>
      <c r="N320" s="255" t="b">
        <f t="shared" si="290"/>
        <v>0</v>
      </c>
      <c r="O320" s="410" t="s">
        <v>558</v>
      </c>
      <c r="P320" s="414">
        <v>28</v>
      </c>
      <c r="Q320" s="412" t="str">
        <f t="shared" ca="1" si="301"/>
        <v/>
      </c>
      <c r="R320" s="255" t="str">
        <f t="shared" ca="1" si="301"/>
        <v/>
      </c>
      <c r="S320" s="255" t="str">
        <f t="shared" ca="1" si="301"/>
        <v/>
      </c>
      <c r="T320" s="416" t="str">
        <f t="shared" si="292"/>
        <v/>
      </c>
      <c r="U320" s="412" t="str">
        <f t="shared" si="302"/>
        <v/>
      </c>
      <c r="V320" s="412" t="str">
        <f t="shared" si="303"/>
        <v/>
      </c>
      <c r="W320" s="412" t="str">
        <f t="shared" si="304"/>
        <v/>
      </c>
      <c r="X320" s="417" t="str">
        <f t="shared" si="295"/>
        <v/>
      </c>
    </row>
    <row r="321" spans="2:24" s="241" customFormat="1" ht="15" customHeight="1">
      <c r="B321" s="249" t="b">
        <f>IF(Pressure_1_R3!U32="",FALSE,TRUE)</f>
        <v>0</v>
      </c>
      <c r="C321" s="250">
        <v>29</v>
      </c>
      <c r="D321" s="251" t="str">
        <f>IF($B321=FALSE,"",표준압력!G236)</f>
        <v/>
      </c>
      <c r="E321" s="251" t="str">
        <f>IF($B321=FALSE,"",표준압력!H236)</f>
        <v/>
      </c>
      <c r="F321" s="251" t="str">
        <f>IF($B321=FALSE,"",Pressure_1_R3!U32)</f>
        <v/>
      </c>
      <c r="G321" s="252" t="str">
        <f>IF($B321=FALSE,"",Pressure_1_R3!V32)</f>
        <v/>
      </c>
      <c r="H321" s="252" t="str">
        <f>IF($B321=FALSE,"",Pressure_1_R3!W32)</f>
        <v/>
      </c>
      <c r="I321" s="258" t="b">
        <f t="shared" si="287"/>
        <v>0</v>
      </c>
      <c r="J321" s="253" t="str">
        <f t="shared" si="288"/>
        <v/>
      </c>
      <c r="K321" s="254" t="str">
        <f t="shared" si="289"/>
        <v/>
      </c>
      <c r="L321" s="254" t="str">
        <f t="shared" si="289"/>
        <v/>
      </c>
      <c r="M321" s="244"/>
      <c r="N321" s="255" t="b">
        <f t="shared" si="290"/>
        <v>0</v>
      </c>
      <c r="O321" s="410" t="s">
        <v>558</v>
      </c>
      <c r="P321" s="414">
        <v>29</v>
      </c>
      <c r="Q321" s="412" t="str">
        <f t="shared" ca="1" si="301"/>
        <v/>
      </c>
      <c r="R321" s="255" t="str">
        <f t="shared" ca="1" si="301"/>
        <v/>
      </c>
      <c r="S321" s="255" t="str">
        <f t="shared" ca="1" si="301"/>
        <v/>
      </c>
      <c r="T321" s="416" t="str">
        <f t="shared" si="292"/>
        <v/>
      </c>
      <c r="U321" s="412" t="str">
        <f t="shared" si="302"/>
        <v/>
      </c>
      <c r="V321" s="412" t="str">
        <f t="shared" si="303"/>
        <v/>
      </c>
      <c r="W321" s="412" t="str">
        <f t="shared" si="304"/>
        <v/>
      </c>
      <c r="X321" s="417" t="str">
        <f t="shared" si="295"/>
        <v/>
      </c>
    </row>
    <row r="322" spans="2:24" s="241" customFormat="1" ht="15" customHeight="1">
      <c r="B322" s="249" t="b">
        <f>IF(Pressure_1_R3!U33="",FALSE,TRUE)</f>
        <v>0</v>
      </c>
      <c r="C322" s="250">
        <v>30</v>
      </c>
      <c r="D322" s="251" t="str">
        <f>IF($B322=FALSE,"",표준압력!G237)</f>
        <v/>
      </c>
      <c r="E322" s="251" t="str">
        <f>IF($B322=FALSE,"",표준압력!H237)</f>
        <v/>
      </c>
      <c r="F322" s="251" t="str">
        <f>IF($B322=FALSE,"",Pressure_1_R3!U33)</f>
        <v/>
      </c>
      <c r="G322" s="252" t="str">
        <f>IF($B322=FALSE,"",Pressure_1_R3!V33)</f>
        <v/>
      </c>
      <c r="H322" s="252" t="str">
        <f>IF($B322=FALSE,"",Pressure_1_R3!W33)</f>
        <v/>
      </c>
      <c r="I322" s="258" t="b">
        <f t="shared" ref="I322:I351" si="305">TYPE(G322)=1</f>
        <v>0</v>
      </c>
      <c r="J322" s="253" t="str">
        <f t="shared" ref="J322:J351" si="306">IF($B322=FALSE,"",F322*$C$287)</f>
        <v/>
      </c>
      <c r="K322" s="254" t="str">
        <f t="shared" ref="K322:K351" si="307">IF($B322=FALSE,"",IF(G322="ⅹ",J322,G322*$C$287))</f>
        <v/>
      </c>
      <c r="L322" s="254" t="str">
        <f t="shared" ref="L322:L351" si="308">IF($B322=FALSE,"",IF(H322="ⅹ",K322,H322*$C$287))</f>
        <v/>
      </c>
      <c r="M322" s="244"/>
      <c r="N322" s="255" t="b">
        <f t="shared" si="290"/>
        <v>0</v>
      </c>
      <c r="O322" s="410" t="s">
        <v>558</v>
      </c>
      <c r="P322" s="414">
        <v>30</v>
      </c>
      <c r="Q322" s="412" t="str">
        <f t="shared" ref="Q322:Q351" ca="1" si="309">IF($N322=FALSE,"",OFFSET(J$292,$B$287*2-($P322-1),0))</f>
        <v/>
      </c>
      <c r="R322" s="255" t="str">
        <f t="shared" ref="R322:R351" ca="1" si="310">IF($N322=FALSE,"",OFFSET(K$292,$B$287*2-($P322-1),0))</f>
        <v/>
      </c>
      <c r="S322" s="255" t="str">
        <f t="shared" ref="S322:S351" ca="1" si="311">IF($N322=FALSE,"",OFFSET(L$292,$B$287*2-($P322-1),0))</f>
        <v/>
      </c>
      <c r="T322" s="416" t="str">
        <f t="shared" ref="T322:T351" si="312">IF($N322=FALSE,"",AVERAGE(Q322:S322))</f>
        <v/>
      </c>
      <c r="U322" s="412" t="str">
        <f t="shared" si="302"/>
        <v/>
      </c>
      <c r="V322" s="412" t="str">
        <f t="shared" si="303"/>
        <v/>
      </c>
      <c r="W322" s="412" t="str">
        <f t="shared" si="304"/>
        <v/>
      </c>
      <c r="X322" s="417" t="str">
        <f t="shared" ref="X322:X351" si="313">IF($N322=FALSE,"",MAX(U322:W322)-MIN(U322:W322))</f>
        <v/>
      </c>
    </row>
    <row r="323" spans="2:24" s="241" customFormat="1" ht="15" customHeight="1">
      <c r="B323" s="249" t="b">
        <f>IF(Pressure_1_R3!U34="",FALSE,TRUE)</f>
        <v>0</v>
      </c>
      <c r="C323" s="250">
        <v>31</v>
      </c>
      <c r="D323" s="251" t="str">
        <f>IF($B323=FALSE,"",표준압력!G238)</f>
        <v/>
      </c>
      <c r="E323" s="251" t="str">
        <f>IF($B323=FALSE,"",표준압력!H238)</f>
        <v/>
      </c>
      <c r="F323" s="251" t="str">
        <f>IF($B323=FALSE,"",Pressure_1_R3!U34)</f>
        <v/>
      </c>
      <c r="G323" s="252" t="str">
        <f>IF($B323=FALSE,"",Pressure_1_R3!V34)</f>
        <v/>
      </c>
      <c r="H323" s="252" t="str">
        <f>IF($B323=FALSE,"",Pressure_1_R3!W34)</f>
        <v/>
      </c>
      <c r="I323" s="258" t="b">
        <f t="shared" si="305"/>
        <v>0</v>
      </c>
      <c r="J323" s="253" t="str">
        <f t="shared" si="306"/>
        <v/>
      </c>
      <c r="K323" s="254" t="str">
        <f t="shared" si="307"/>
        <v/>
      </c>
      <c r="L323" s="254" t="str">
        <f t="shared" si="308"/>
        <v/>
      </c>
      <c r="M323" s="244"/>
      <c r="N323" s="255" t="b">
        <f t="shared" si="290"/>
        <v>0</v>
      </c>
      <c r="O323" s="411" t="s">
        <v>517</v>
      </c>
      <c r="P323" s="415">
        <v>1</v>
      </c>
      <c r="Q323" s="412" t="str">
        <f t="shared" ca="1" si="309"/>
        <v/>
      </c>
      <c r="R323" s="255" t="str">
        <f t="shared" ca="1" si="310"/>
        <v/>
      </c>
      <c r="S323" s="255" t="str">
        <f t="shared" ca="1" si="311"/>
        <v/>
      </c>
      <c r="T323" s="416" t="str">
        <f t="shared" si="312"/>
        <v/>
      </c>
      <c r="U323" s="413" t="str">
        <f>IF($N323=FALSE,"",Q323-Q$323)</f>
        <v/>
      </c>
      <c r="V323" s="413" t="str">
        <f t="shared" ref="V323:V352" si="314">IF($N323=FALSE,"",R323-R$323)</f>
        <v/>
      </c>
      <c r="W323" s="413" t="str">
        <f t="shared" ref="W323:W352" si="315">IF($N323=FALSE,"",S323-S$323)</f>
        <v/>
      </c>
      <c r="X323" s="417" t="str">
        <f t="shared" si="313"/>
        <v/>
      </c>
    </row>
    <row r="324" spans="2:24" s="241" customFormat="1" ht="15" customHeight="1">
      <c r="B324" s="249" t="b">
        <f>IF(Pressure_1_R3!U35="",FALSE,TRUE)</f>
        <v>0</v>
      </c>
      <c r="C324" s="250">
        <v>32</v>
      </c>
      <c r="D324" s="251" t="str">
        <f>IF($B324=FALSE,"",표준압력!G239)</f>
        <v/>
      </c>
      <c r="E324" s="251" t="str">
        <f>IF($B324=FALSE,"",표준압력!H239)</f>
        <v/>
      </c>
      <c r="F324" s="251" t="str">
        <f>IF($B324=FALSE,"",Pressure_1_R3!U35)</f>
        <v/>
      </c>
      <c r="G324" s="252" t="str">
        <f>IF($B324=FALSE,"",Pressure_1_R3!V35)</f>
        <v/>
      </c>
      <c r="H324" s="252" t="str">
        <f>IF($B324=FALSE,"",Pressure_1_R3!W35)</f>
        <v/>
      </c>
      <c r="I324" s="258" t="b">
        <f t="shared" si="305"/>
        <v>0</v>
      </c>
      <c r="J324" s="253" t="str">
        <f t="shared" si="306"/>
        <v/>
      </c>
      <c r="K324" s="254" t="str">
        <f t="shared" si="307"/>
        <v/>
      </c>
      <c r="L324" s="254" t="str">
        <f t="shared" si="308"/>
        <v/>
      </c>
      <c r="M324" s="244"/>
      <c r="N324" s="255" t="b">
        <f t="shared" si="290"/>
        <v>0</v>
      </c>
      <c r="O324" s="411" t="s">
        <v>517</v>
      </c>
      <c r="P324" s="415">
        <v>2</v>
      </c>
      <c r="Q324" s="412" t="str">
        <f t="shared" ca="1" si="309"/>
        <v/>
      </c>
      <c r="R324" s="255" t="str">
        <f t="shared" ca="1" si="310"/>
        <v/>
      </c>
      <c r="S324" s="255" t="str">
        <f t="shared" ca="1" si="311"/>
        <v/>
      </c>
      <c r="T324" s="416" t="str">
        <f t="shared" si="312"/>
        <v/>
      </c>
      <c r="U324" s="413" t="str">
        <f t="shared" ref="U324:U352" si="316">IF($N324=FALSE,"",Q324-Q$323)</f>
        <v/>
      </c>
      <c r="V324" s="413" t="str">
        <f t="shared" si="314"/>
        <v/>
      </c>
      <c r="W324" s="413" t="str">
        <f t="shared" si="315"/>
        <v/>
      </c>
      <c r="X324" s="417" t="str">
        <f t="shared" si="313"/>
        <v/>
      </c>
    </row>
    <row r="325" spans="2:24" s="241" customFormat="1" ht="15" customHeight="1">
      <c r="B325" s="249" t="b">
        <f>IF(Pressure_1_R3!U36="",FALSE,TRUE)</f>
        <v>0</v>
      </c>
      <c r="C325" s="250">
        <v>33</v>
      </c>
      <c r="D325" s="251" t="str">
        <f>IF($B325=FALSE,"",표준압력!G240)</f>
        <v/>
      </c>
      <c r="E325" s="251" t="str">
        <f>IF($B325=FALSE,"",표준압력!H240)</f>
        <v/>
      </c>
      <c r="F325" s="251" t="str">
        <f>IF($B325=FALSE,"",Pressure_1_R3!U36)</f>
        <v/>
      </c>
      <c r="G325" s="252" t="str">
        <f>IF($B325=FALSE,"",Pressure_1_R3!V36)</f>
        <v/>
      </c>
      <c r="H325" s="252" t="str">
        <f>IF($B325=FALSE,"",Pressure_1_R3!W36)</f>
        <v/>
      </c>
      <c r="I325" s="258" t="b">
        <f t="shared" si="305"/>
        <v>0</v>
      </c>
      <c r="J325" s="253" t="str">
        <f t="shared" si="306"/>
        <v/>
      </c>
      <c r="K325" s="254" t="str">
        <f t="shared" si="307"/>
        <v/>
      </c>
      <c r="L325" s="254" t="str">
        <f t="shared" si="308"/>
        <v/>
      </c>
      <c r="M325" s="244"/>
      <c r="N325" s="255" t="b">
        <f t="shared" si="290"/>
        <v>0</v>
      </c>
      <c r="O325" s="411" t="s">
        <v>517</v>
      </c>
      <c r="P325" s="415">
        <v>3</v>
      </c>
      <c r="Q325" s="412" t="str">
        <f t="shared" ca="1" si="309"/>
        <v/>
      </c>
      <c r="R325" s="255" t="str">
        <f t="shared" ca="1" si="310"/>
        <v/>
      </c>
      <c r="S325" s="255" t="str">
        <f t="shared" ca="1" si="311"/>
        <v/>
      </c>
      <c r="T325" s="416" t="str">
        <f t="shared" si="312"/>
        <v/>
      </c>
      <c r="U325" s="413" t="str">
        <f t="shared" si="316"/>
        <v/>
      </c>
      <c r="V325" s="413" t="str">
        <f t="shared" si="314"/>
        <v/>
      </c>
      <c r="W325" s="413" t="str">
        <f t="shared" si="315"/>
        <v/>
      </c>
      <c r="X325" s="417" t="str">
        <f t="shared" si="313"/>
        <v/>
      </c>
    </row>
    <row r="326" spans="2:24" s="241" customFormat="1" ht="15" customHeight="1">
      <c r="B326" s="249" t="b">
        <f>IF(Pressure_1_R3!U37="",FALSE,TRUE)</f>
        <v>0</v>
      </c>
      <c r="C326" s="250">
        <v>34</v>
      </c>
      <c r="D326" s="251" t="str">
        <f>IF($B326=FALSE,"",표준압력!G241)</f>
        <v/>
      </c>
      <c r="E326" s="251" t="str">
        <f>IF($B326=FALSE,"",표준압력!H241)</f>
        <v/>
      </c>
      <c r="F326" s="251" t="str">
        <f>IF($B326=FALSE,"",Pressure_1_R3!U37)</f>
        <v/>
      </c>
      <c r="G326" s="252" t="str">
        <f>IF($B326=FALSE,"",Pressure_1_R3!V37)</f>
        <v/>
      </c>
      <c r="H326" s="252" t="str">
        <f>IF($B326=FALSE,"",Pressure_1_R3!W37)</f>
        <v/>
      </c>
      <c r="I326" s="258" t="b">
        <f t="shared" si="305"/>
        <v>0</v>
      </c>
      <c r="J326" s="253" t="str">
        <f t="shared" si="306"/>
        <v/>
      </c>
      <c r="K326" s="254" t="str">
        <f t="shared" si="307"/>
        <v/>
      </c>
      <c r="L326" s="254" t="str">
        <f t="shared" si="308"/>
        <v/>
      </c>
      <c r="M326" s="244"/>
      <c r="N326" s="255" t="b">
        <f t="shared" si="290"/>
        <v>0</v>
      </c>
      <c r="O326" s="411" t="s">
        <v>517</v>
      </c>
      <c r="P326" s="415">
        <v>4</v>
      </c>
      <c r="Q326" s="412" t="str">
        <f t="shared" ca="1" si="309"/>
        <v/>
      </c>
      <c r="R326" s="255" t="str">
        <f t="shared" ca="1" si="310"/>
        <v/>
      </c>
      <c r="S326" s="255" t="str">
        <f t="shared" ca="1" si="311"/>
        <v/>
      </c>
      <c r="T326" s="416" t="str">
        <f t="shared" si="312"/>
        <v/>
      </c>
      <c r="U326" s="413" t="str">
        <f t="shared" si="316"/>
        <v/>
      </c>
      <c r="V326" s="413" t="str">
        <f t="shared" si="314"/>
        <v/>
      </c>
      <c r="W326" s="413" t="str">
        <f t="shared" si="315"/>
        <v/>
      </c>
      <c r="X326" s="417" t="str">
        <f t="shared" si="313"/>
        <v/>
      </c>
    </row>
    <row r="327" spans="2:24" s="241" customFormat="1" ht="15" customHeight="1">
      <c r="B327" s="249" t="b">
        <f>IF(Pressure_1_R3!U38="",FALSE,TRUE)</f>
        <v>0</v>
      </c>
      <c r="C327" s="250">
        <v>35</v>
      </c>
      <c r="D327" s="251" t="str">
        <f>IF($B327=FALSE,"",표준압력!G242)</f>
        <v/>
      </c>
      <c r="E327" s="251" t="str">
        <f>IF($B327=FALSE,"",표준압력!H242)</f>
        <v/>
      </c>
      <c r="F327" s="251" t="str">
        <f>IF($B327=FALSE,"",Pressure_1_R3!U38)</f>
        <v/>
      </c>
      <c r="G327" s="252" t="str">
        <f>IF($B327=FALSE,"",Pressure_1_R3!V38)</f>
        <v/>
      </c>
      <c r="H327" s="252" t="str">
        <f>IF($B327=FALSE,"",Pressure_1_R3!W38)</f>
        <v/>
      </c>
      <c r="I327" s="258" t="b">
        <f t="shared" si="305"/>
        <v>0</v>
      </c>
      <c r="J327" s="253" t="str">
        <f t="shared" si="306"/>
        <v/>
      </c>
      <c r="K327" s="254" t="str">
        <f t="shared" si="307"/>
        <v/>
      </c>
      <c r="L327" s="254" t="str">
        <f t="shared" si="308"/>
        <v/>
      </c>
      <c r="M327" s="244"/>
      <c r="N327" s="255" t="b">
        <f t="shared" si="290"/>
        <v>0</v>
      </c>
      <c r="O327" s="411" t="s">
        <v>517</v>
      </c>
      <c r="P327" s="415">
        <v>5</v>
      </c>
      <c r="Q327" s="412" t="str">
        <f t="shared" ca="1" si="309"/>
        <v/>
      </c>
      <c r="R327" s="255" t="str">
        <f t="shared" ca="1" si="310"/>
        <v/>
      </c>
      <c r="S327" s="255" t="str">
        <f t="shared" ca="1" si="311"/>
        <v/>
      </c>
      <c r="T327" s="416" t="str">
        <f t="shared" si="312"/>
        <v/>
      </c>
      <c r="U327" s="413" t="str">
        <f t="shared" si="316"/>
        <v/>
      </c>
      <c r="V327" s="413" t="str">
        <f t="shared" si="314"/>
        <v/>
      </c>
      <c r="W327" s="413" t="str">
        <f t="shared" si="315"/>
        <v/>
      </c>
      <c r="X327" s="417" t="str">
        <f t="shared" si="313"/>
        <v/>
      </c>
    </row>
    <row r="328" spans="2:24" s="241" customFormat="1" ht="15" customHeight="1">
      <c r="B328" s="249" t="b">
        <f>IF(Pressure_1_R3!U39="",FALSE,TRUE)</f>
        <v>0</v>
      </c>
      <c r="C328" s="250">
        <v>36</v>
      </c>
      <c r="D328" s="251" t="str">
        <f>IF($B328=FALSE,"",표준압력!G243)</f>
        <v/>
      </c>
      <c r="E328" s="251" t="str">
        <f>IF($B328=FALSE,"",표준압력!H243)</f>
        <v/>
      </c>
      <c r="F328" s="251" t="str">
        <f>IF($B328=FALSE,"",Pressure_1_R3!U39)</f>
        <v/>
      </c>
      <c r="G328" s="252" t="str">
        <f>IF($B328=FALSE,"",Pressure_1_R3!V39)</f>
        <v/>
      </c>
      <c r="H328" s="252" t="str">
        <f>IF($B328=FALSE,"",Pressure_1_R3!W39)</f>
        <v/>
      </c>
      <c r="I328" s="258" t="b">
        <f t="shared" si="305"/>
        <v>0</v>
      </c>
      <c r="J328" s="253" t="str">
        <f t="shared" si="306"/>
        <v/>
      </c>
      <c r="K328" s="254" t="str">
        <f t="shared" si="307"/>
        <v/>
      </c>
      <c r="L328" s="254" t="str">
        <f t="shared" si="308"/>
        <v/>
      </c>
      <c r="M328" s="244"/>
      <c r="N328" s="255" t="b">
        <f t="shared" si="290"/>
        <v>0</v>
      </c>
      <c r="O328" s="411" t="s">
        <v>517</v>
      </c>
      <c r="P328" s="415">
        <v>6</v>
      </c>
      <c r="Q328" s="412" t="str">
        <f t="shared" ca="1" si="309"/>
        <v/>
      </c>
      <c r="R328" s="255" t="str">
        <f t="shared" ca="1" si="310"/>
        <v/>
      </c>
      <c r="S328" s="255" t="str">
        <f t="shared" ca="1" si="311"/>
        <v/>
      </c>
      <c r="T328" s="416" t="str">
        <f t="shared" si="312"/>
        <v/>
      </c>
      <c r="U328" s="413" t="str">
        <f t="shared" si="316"/>
        <v/>
      </c>
      <c r="V328" s="413" t="str">
        <f t="shared" si="314"/>
        <v/>
      </c>
      <c r="W328" s="413" t="str">
        <f t="shared" si="315"/>
        <v/>
      </c>
      <c r="X328" s="417" t="str">
        <f t="shared" si="313"/>
        <v/>
      </c>
    </row>
    <row r="329" spans="2:24" s="241" customFormat="1" ht="15" customHeight="1">
      <c r="B329" s="249" t="b">
        <f>IF(Pressure_1_R3!U40="",FALSE,TRUE)</f>
        <v>0</v>
      </c>
      <c r="C329" s="250">
        <v>37</v>
      </c>
      <c r="D329" s="251" t="str">
        <f>IF($B329=FALSE,"",표준압력!G244)</f>
        <v/>
      </c>
      <c r="E329" s="251" t="str">
        <f>IF($B329=FALSE,"",표준압력!H244)</f>
        <v/>
      </c>
      <c r="F329" s="251" t="str">
        <f>IF($B329=FALSE,"",Pressure_1_R3!U40)</f>
        <v/>
      </c>
      <c r="G329" s="252" t="str">
        <f>IF($B329=FALSE,"",Pressure_1_R3!V40)</f>
        <v/>
      </c>
      <c r="H329" s="252" t="str">
        <f>IF($B329=FALSE,"",Pressure_1_R3!W40)</f>
        <v/>
      </c>
      <c r="I329" s="258" t="b">
        <f t="shared" si="305"/>
        <v>0</v>
      </c>
      <c r="J329" s="253" t="str">
        <f t="shared" si="306"/>
        <v/>
      </c>
      <c r="K329" s="254" t="str">
        <f t="shared" si="307"/>
        <v/>
      </c>
      <c r="L329" s="254" t="str">
        <f t="shared" si="308"/>
        <v/>
      </c>
      <c r="M329" s="244"/>
      <c r="N329" s="255" t="b">
        <f t="shared" si="290"/>
        <v>0</v>
      </c>
      <c r="O329" s="411" t="s">
        <v>517</v>
      </c>
      <c r="P329" s="415">
        <v>7</v>
      </c>
      <c r="Q329" s="412" t="str">
        <f t="shared" ca="1" si="309"/>
        <v/>
      </c>
      <c r="R329" s="255" t="str">
        <f t="shared" ca="1" si="310"/>
        <v/>
      </c>
      <c r="S329" s="255" t="str">
        <f t="shared" ca="1" si="311"/>
        <v/>
      </c>
      <c r="T329" s="416" t="str">
        <f t="shared" si="312"/>
        <v/>
      </c>
      <c r="U329" s="413" t="str">
        <f t="shared" si="316"/>
        <v/>
      </c>
      <c r="V329" s="413" t="str">
        <f t="shared" si="314"/>
        <v/>
      </c>
      <c r="W329" s="413" t="str">
        <f t="shared" si="315"/>
        <v/>
      </c>
      <c r="X329" s="417" t="str">
        <f t="shared" si="313"/>
        <v/>
      </c>
    </row>
    <row r="330" spans="2:24" s="241" customFormat="1" ht="15" customHeight="1">
      <c r="B330" s="249" t="b">
        <f>IF(Pressure_1_R3!U41="",FALSE,TRUE)</f>
        <v>0</v>
      </c>
      <c r="C330" s="250">
        <v>38</v>
      </c>
      <c r="D330" s="251" t="str">
        <f>IF($B330=FALSE,"",표준압력!G245)</f>
        <v/>
      </c>
      <c r="E330" s="251" t="str">
        <f>IF($B330=FALSE,"",표준압력!H245)</f>
        <v/>
      </c>
      <c r="F330" s="251" t="str">
        <f>IF($B330=FALSE,"",Pressure_1_R3!U41)</f>
        <v/>
      </c>
      <c r="G330" s="252" t="str">
        <f>IF($B330=FALSE,"",Pressure_1_R3!V41)</f>
        <v/>
      </c>
      <c r="H330" s="252" t="str">
        <f>IF($B330=FALSE,"",Pressure_1_R3!W41)</f>
        <v/>
      </c>
      <c r="I330" s="258" t="b">
        <f t="shared" si="305"/>
        <v>0</v>
      </c>
      <c r="J330" s="253" t="str">
        <f t="shared" si="306"/>
        <v/>
      </c>
      <c r="K330" s="254" t="str">
        <f t="shared" si="307"/>
        <v/>
      </c>
      <c r="L330" s="254" t="str">
        <f t="shared" si="308"/>
        <v/>
      </c>
      <c r="M330" s="244"/>
      <c r="N330" s="255" t="b">
        <f t="shared" si="290"/>
        <v>0</v>
      </c>
      <c r="O330" s="411" t="s">
        <v>517</v>
      </c>
      <c r="P330" s="415">
        <v>8</v>
      </c>
      <c r="Q330" s="412" t="str">
        <f t="shared" ca="1" si="309"/>
        <v/>
      </c>
      <c r="R330" s="255" t="str">
        <f t="shared" ca="1" si="310"/>
        <v/>
      </c>
      <c r="S330" s="255" t="str">
        <f t="shared" ca="1" si="311"/>
        <v/>
      </c>
      <c r="T330" s="416" t="str">
        <f t="shared" si="312"/>
        <v/>
      </c>
      <c r="U330" s="413" t="str">
        <f t="shared" si="316"/>
        <v/>
      </c>
      <c r="V330" s="413" t="str">
        <f t="shared" si="314"/>
        <v/>
      </c>
      <c r="W330" s="413" t="str">
        <f t="shared" si="315"/>
        <v/>
      </c>
      <c r="X330" s="417" t="str">
        <f t="shared" si="313"/>
        <v/>
      </c>
    </row>
    <row r="331" spans="2:24" s="241" customFormat="1" ht="15" customHeight="1">
      <c r="B331" s="249" t="b">
        <f>IF(Pressure_1_R3!U42="",FALSE,TRUE)</f>
        <v>0</v>
      </c>
      <c r="C331" s="250">
        <v>39</v>
      </c>
      <c r="D331" s="251" t="str">
        <f>IF($B331=FALSE,"",표준압력!G246)</f>
        <v/>
      </c>
      <c r="E331" s="251" t="str">
        <f>IF($B331=FALSE,"",표준압력!H246)</f>
        <v/>
      </c>
      <c r="F331" s="251" t="str">
        <f>IF($B331=FALSE,"",Pressure_1_R3!U42)</f>
        <v/>
      </c>
      <c r="G331" s="252" t="str">
        <f>IF($B331=FALSE,"",Pressure_1_R3!V42)</f>
        <v/>
      </c>
      <c r="H331" s="252" t="str">
        <f>IF($B331=FALSE,"",Pressure_1_R3!W42)</f>
        <v/>
      </c>
      <c r="I331" s="258" t="b">
        <f t="shared" si="305"/>
        <v>0</v>
      </c>
      <c r="J331" s="253" t="str">
        <f t="shared" si="306"/>
        <v/>
      </c>
      <c r="K331" s="254" t="str">
        <f t="shared" si="307"/>
        <v/>
      </c>
      <c r="L331" s="254" t="str">
        <f t="shared" si="308"/>
        <v/>
      </c>
      <c r="M331" s="244"/>
      <c r="N331" s="255" t="b">
        <f t="shared" si="290"/>
        <v>0</v>
      </c>
      <c r="O331" s="411" t="s">
        <v>517</v>
      </c>
      <c r="P331" s="415">
        <v>9</v>
      </c>
      <c r="Q331" s="412" t="str">
        <f t="shared" ca="1" si="309"/>
        <v/>
      </c>
      <c r="R331" s="255" t="str">
        <f t="shared" ca="1" si="310"/>
        <v/>
      </c>
      <c r="S331" s="255" t="str">
        <f t="shared" ca="1" si="311"/>
        <v/>
      </c>
      <c r="T331" s="416" t="str">
        <f t="shared" si="312"/>
        <v/>
      </c>
      <c r="U331" s="413" t="str">
        <f t="shared" si="316"/>
        <v/>
      </c>
      <c r="V331" s="413" t="str">
        <f t="shared" si="314"/>
        <v/>
      </c>
      <c r="W331" s="413" t="str">
        <f t="shared" si="315"/>
        <v/>
      </c>
      <c r="X331" s="417" t="str">
        <f t="shared" si="313"/>
        <v/>
      </c>
    </row>
    <row r="332" spans="2:24" s="241" customFormat="1" ht="15" customHeight="1">
      <c r="B332" s="249" t="b">
        <f>IF(Pressure_1_R3!U43="",FALSE,TRUE)</f>
        <v>0</v>
      </c>
      <c r="C332" s="250">
        <v>40</v>
      </c>
      <c r="D332" s="251" t="str">
        <f>IF($B332=FALSE,"",표준압력!G247)</f>
        <v/>
      </c>
      <c r="E332" s="251" t="str">
        <f>IF($B332=FALSE,"",표준압력!H247)</f>
        <v/>
      </c>
      <c r="F332" s="251" t="str">
        <f>IF($B332=FALSE,"",Pressure_1_R3!U43)</f>
        <v/>
      </c>
      <c r="G332" s="252" t="str">
        <f>IF($B332=FALSE,"",Pressure_1_R3!V43)</f>
        <v/>
      </c>
      <c r="H332" s="252" t="str">
        <f>IF($B332=FALSE,"",Pressure_1_R3!W43)</f>
        <v/>
      </c>
      <c r="I332" s="258" t="b">
        <f t="shared" si="305"/>
        <v>0</v>
      </c>
      <c r="J332" s="253" t="str">
        <f t="shared" si="306"/>
        <v/>
      </c>
      <c r="K332" s="254" t="str">
        <f t="shared" si="307"/>
        <v/>
      </c>
      <c r="L332" s="254" t="str">
        <f t="shared" si="308"/>
        <v/>
      </c>
      <c r="M332" s="244"/>
      <c r="N332" s="255" t="b">
        <f t="shared" si="290"/>
        <v>0</v>
      </c>
      <c r="O332" s="411" t="s">
        <v>517</v>
      </c>
      <c r="P332" s="415">
        <v>10</v>
      </c>
      <c r="Q332" s="412" t="str">
        <f t="shared" ca="1" si="309"/>
        <v/>
      </c>
      <c r="R332" s="255" t="str">
        <f t="shared" ca="1" si="310"/>
        <v/>
      </c>
      <c r="S332" s="255" t="str">
        <f t="shared" ca="1" si="311"/>
        <v/>
      </c>
      <c r="T332" s="416" t="str">
        <f t="shared" si="312"/>
        <v/>
      </c>
      <c r="U332" s="413" t="str">
        <f t="shared" si="316"/>
        <v/>
      </c>
      <c r="V332" s="413" t="str">
        <f t="shared" si="314"/>
        <v/>
      </c>
      <c r="W332" s="413" t="str">
        <f t="shared" si="315"/>
        <v/>
      </c>
      <c r="X332" s="417" t="str">
        <f t="shared" si="313"/>
        <v/>
      </c>
    </row>
    <row r="333" spans="2:24" s="241" customFormat="1" ht="15" customHeight="1">
      <c r="B333" s="249" t="b">
        <f>IF(Pressure_1_R3!U44="",FALSE,TRUE)</f>
        <v>0</v>
      </c>
      <c r="C333" s="250">
        <v>41</v>
      </c>
      <c r="D333" s="251" t="str">
        <f>IF($B333=FALSE,"",표준압력!G248)</f>
        <v/>
      </c>
      <c r="E333" s="251" t="str">
        <f>IF($B333=FALSE,"",표준압력!H248)</f>
        <v/>
      </c>
      <c r="F333" s="251" t="str">
        <f>IF($B333=FALSE,"",Pressure_1_R3!U44)</f>
        <v/>
      </c>
      <c r="G333" s="252" t="str">
        <f>IF($B333=FALSE,"",Pressure_1_R3!V44)</f>
        <v/>
      </c>
      <c r="H333" s="252" t="str">
        <f>IF($B333=FALSE,"",Pressure_1_R3!W44)</f>
        <v/>
      </c>
      <c r="I333" s="258" t="b">
        <f t="shared" si="305"/>
        <v>0</v>
      </c>
      <c r="J333" s="253" t="str">
        <f t="shared" si="306"/>
        <v/>
      </c>
      <c r="K333" s="254" t="str">
        <f t="shared" si="307"/>
        <v/>
      </c>
      <c r="L333" s="254" t="str">
        <f t="shared" si="308"/>
        <v/>
      </c>
      <c r="M333" s="244"/>
      <c r="N333" s="255" t="b">
        <f t="shared" si="290"/>
        <v>0</v>
      </c>
      <c r="O333" s="411" t="s">
        <v>517</v>
      </c>
      <c r="P333" s="415">
        <v>11</v>
      </c>
      <c r="Q333" s="412" t="str">
        <f t="shared" ca="1" si="309"/>
        <v/>
      </c>
      <c r="R333" s="255" t="str">
        <f t="shared" ca="1" si="310"/>
        <v/>
      </c>
      <c r="S333" s="255" t="str">
        <f t="shared" ca="1" si="311"/>
        <v/>
      </c>
      <c r="T333" s="416" t="str">
        <f t="shared" si="312"/>
        <v/>
      </c>
      <c r="U333" s="413" t="str">
        <f t="shared" si="316"/>
        <v/>
      </c>
      <c r="V333" s="413" t="str">
        <f t="shared" si="314"/>
        <v/>
      </c>
      <c r="W333" s="413" t="str">
        <f t="shared" si="315"/>
        <v/>
      </c>
      <c r="X333" s="417" t="str">
        <f t="shared" si="313"/>
        <v/>
      </c>
    </row>
    <row r="334" spans="2:24" s="241" customFormat="1" ht="15" customHeight="1">
      <c r="B334" s="249" t="b">
        <f>IF(Pressure_1_R3!U45="",FALSE,TRUE)</f>
        <v>0</v>
      </c>
      <c r="C334" s="250">
        <v>42</v>
      </c>
      <c r="D334" s="251" t="str">
        <f>IF($B334=FALSE,"",표준압력!G249)</f>
        <v/>
      </c>
      <c r="E334" s="251" t="str">
        <f>IF($B334=FALSE,"",표준압력!H249)</f>
        <v/>
      </c>
      <c r="F334" s="251" t="str">
        <f>IF($B334=FALSE,"",Pressure_1_R3!U45)</f>
        <v/>
      </c>
      <c r="G334" s="252" t="str">
        <f>IF($B334=FALSE,"",Pressure_1_R3!V45)</f>
        <v/>
      </c>
      <c r="H334" s="252" t="str">
        <f>IF($B334=FALSE,"",Pressure_1_R3!W45)</f>
        <v/>
      </c>
      <c r="I334" s="258" t="b">
        <f t="shared" si="305"/>
        <v>0</v>
      </c>
      <c r="J334" s="253" t="str">
        <f t="shared" si="306"/>
        <v/>
      </c>
      <c r="K334" s="254" t="str">
        <f t="shared" si="307"/>
        <v/>
      </c>
      <c r="L334" s="254" t="str">
        <f t="shared" si="308"/>
        <v/>
      </c>
      <c r="M334" s="244"/>
      <c r="N334" s="255" t="b">
        <f t="shared" si="290"/>
        <v>0</v>
      </c>
      <c r="O334" s="411" t="s">
        <v>517</v>
      </c>
      <c r="P334" s="415">
        <v>12</v>
      </c>
      <c r="Q334" s="412" t="str">
        <f t="shared" ca="1" si="309"/>
        <v/>
      </c>
      <c r="R334" s="255" t="str">
        <f t="shared" ca="1" si="310"/>
        <v/>
      </c>
      <c r="S334" s="255" t="str">
        <f t="shared" ca="1" si="311"/>
        <v/>
      </c>
      <c r="T334" s="416" t="str">
        <f t="shared" si="312"/>
        <v/>
      </c>
      <c r="U334" s="413" t="str">
        <f t="shared" si="316"/>
        <v/>
      </c>
      <c r="V334" s="413" t="str">
        <f t="shared" si="314"/>
        <v/>
      </c>
      <c r="W334" s="413" t="str">
        <f t="shared" si="315"/>
        <v/>
      </c>
      <c r="X334" s="417" t="str">
        <f t="shared" si="313"/>
        <v/>
      </c>
    </row>
    <row r="335" spans="2:24" s="241" customFormat="1" ht="15" customHeight="1">
      <c r="B335" s="249" t="b">
        <f>IF(Pressure_1_R3!U46="",FALSE,TRUE)</f>
        <v>0</v>
      </c>
      <c r="C335" s="250">
        <v>43</v>
      </c>
      <c r="D335" s="251" t="str">
        <f>IF($B335=FALSE,"",표준압력!G250)</f>
        <v/>
      </c>
      <c r="E335" s="251" t="str">
        <f>IF($B335=FALSE,"",표준압력!H250)</f>
        <v/>
      </c>
      <c r="F335" s="251" t="str">
        <f>IF($B335=FALSE,"",Pressure_1_R3!U46)</f>
        <v/>
      </c>
      <c r="G335" s="252" t="str">
        <f>IF($B335=FALSE,"",Pressure_1_R3!V46)</f>
        <v/>
      </c>
      <c r="H335" s="252" t="str">
        <f>IF($B335=FALSE,"",Pressure_1_R3!W46)</f>
        <v/>
      </c>
      <c r="I335" s="258" t="b">
        <f t="shared" si="305"/>
        <v>0</v>
      </c>
      <c r="J335" s="253" t="str">
        <f t="shared" si="306"/>
        <v/>
      </c>
      <c r="K335" s="254" t="str">
        <f t="shared" si="307"/>
        <v/>
      </c>
      <c r="L335" s="254" t="str">
        <f t="shared" si="308"/>
        <v/>
      </c>
      <c r="M335" s="244"/>
      <c r="N335" s="255" t="b">
        <f t="shared" si="290"/>
        <v>0</v>
      </c>
      <c r="O335" s="411" t="s">
        <v>517</v>
      </c>
      <c r="P335" s="415">
        <v>13</v>
      </c>
      <c r="Q335" s="412" t="str">
        <f t="shared" ca="1" si="309"/>
        <v/>
      </c>
      <c r="R335" s="255" t="str">
        <f t="shared" ca="1" si="310"/>
        <v/>
      </c>
      <c r="S335" s="255" t="str">
        <f t="shared" ca="1" si="311"/>
        <v/>
      </c>
      <c r="T335" s="416" t="str">
        <f t="shared" si="312"/>
        <v/>
      </c>
      <c r="U335" s="413" t="str">
        <f t="shared" si="316"/>
        <v/>
      </c>
      <c r="V335" s="413" t="str">
        <f t="shared" si="314"/>
        <v/>
      </c>
      <c r="W335" s="413" t="str">
        <f t="shared" si="315"/>
        <v/>
      </c>
      <c r="X335" s="417" t="str">
        <f t="shared" si="313"/>
        <v/>
      </c>
    </row>
    <row r="336" spans="2:24" s="241" customFormat="1" ht="15" customHeight="1">
      <c r="B336" s="249" t="b">
        <f>IF(Pressure_1_R3!U47="",FALSE,TRUE)</f>
        <v>0</v>
      </c>
      <c r="C336" s="250">
        <v>44</v>
      </c>
      <c r="D336" s="251" t="str">
        <f>IF($B336=FALSE,"",표준압력!G251)</f>
        <v/>
      </c>
      <c r="E336" s="251" t="str">
        <f>IF($B336=FALSE,"",표준압력!H251)</f>
        <v/>
      </c>
      <c r="F336" s="251" t="str">
        <f>IF($B336=FALSE,"",Pressure_1_R3!U47)</f>
        <v/>
      </c>
      <c r="G336" s="252" t="str">
        <f>IF($B336=FALSE,"",Pressure_1_R3!V47)</f>
        <v/>
      </c>
      <c r="H336" s="252" t="str">
        <f>IF($B336=FALSE,"",Pressure_1_R3!W47)</f>
        <v/>
      </c>
      <c r="I336" s="258" t="b">
        <f t="shared" si="305"/>
        <v>0</v>
      </c>
      <c r="J336" s="253" t="str">
        <f t="shared" si="306"/>
        <v/>
      </c>
      <c r="K336" s="254" t="str">
        <f t="shared" si="307"/>
        <v/>
      </c>
      <c r="L336" s="254" t="str">
        <f t="shared" si="308"/>
        <v/>
      </c>
      <c r="M336" s="244"/>
      <c r="N336" s="255" t="b">
        <f t="shared" si="290"/>
        <v>0</v>
      </c>
      <c r="O336" s="411" t="s">
        <v>517</v>
      </c>
      <c r="P336" s="415">
        <v>14</v>
      </c>
      <c r="Q336" s="412" t="str">
        <f t="shared" ca="1" si="309"/>
        <v/>
      </c>
      <c r="R336" s="255" t="str">
        <f t="shared" ca="1" si="310"/>
        <v/>
      </c>
      <c r="S336" s="255" t="str">
        <f t="shared" ca="1" si="311"/>
        <v/>
      </c>
      <c r="T336" s="416" t="str">
        <f t="shared" si="312"/>
        <v/>
      </c>
      <c r="U336" s="413" t="str">
        <f t="shared" si="316"/>
        <v/>
      </c>
      <c r="V336" s="413" t="str">
        <f t="shared" si="314"/>
        <v/>
      </c>
      <c r="W336" s="413" t="str">
        <f t="shared" si="315"/>
        <v/>
      </c>
      <c r="X336" s="417" t="str">
        <f t="shared" si="313"/>
        <v/>
      </c>
    </row>
    <row r="337" spans="2:24" s="241" customFormat="1" ht="15" customHeight="1">
      <c r="B337" s="249" t="b">
        <f>IF(Pressure_1_R3!U48="",FALSE,TRUE)</f>
        <v>0</v>
      </c>
      <c r="C337" s="250">
        <v>45</v>
      </c>
      <c r="D337" s="251" t="str">
        <f>IF($B337=FALSE,"",표준압력!G252)</f>
        <v/>
      </c>
      <c r="E337" s="251" t="str">
        <f>IF($B337=FALSE,"",표준압력!H252)</f>
        <v/>
      </c>
      <c r="F337" s="251" t="str">
        <f>IF($B337=FALSE,"",Pressure_1_R3!U48)</f>
        <v/>
      </c>
      <c r="G337" s="252" t="str">
        <f>IF($B337=FALSE,"",Pressure_1_R3!V48)</f>
        <v/>
      </c>
      <c r="H337" s="252" t="str">
        <f>IF($B337=FALSE,"",Pressure_1_R3!W48)</f>
        <v/>
      </c>
      <c r="I337" s="258" t="b">
        <f t="shared" si="305"/>
        <v>0</v>
      </c>
      <c r="J337" s="253" t="str">
        <f t="shared" si="306"/>
        <v/>
      </c>
      <c r="K337" s="254" t="str">
        <f t="shared" si="307"/>
        <v/>
      </c>
      <c r="L337" s="254" t="str">
        <f t="shared" si="308"/>
        <v/>
      </c>
      <c r="M337" s="244"/>
      <c r="N337" s="255" t="b">
        <f t="shared" si="290"/>
        <v>0</v>
      </c>
      <c r="O337" s="411" t="s">
        <v>517</v>
      </c>
      <c r="P337" s="415">
        <v>15</v>
      </c>
      <c r="Q337" s="412" t="str">
        <f t="shared" ca="1" si="309"/>
        <v/>
      </c>
      <c r="R337" s="255" t="str">
        <f t="shared" ca="1" si="310"/>
        <v/>
      </c>
      <c r="S337" s="255" t="str">
        <f t="shared" ca="1" si="311"/>
        <v/>
      </c>
      <c r="T337" s="416" t="str">
        <f t="shared" si="312"/>
        <v/>
      </c>
      <c r="U337" s="413" t="str">
        <f t="shared" si="316"/>
        <v/>
      </c>
      <c r="V337" s="413" t="str">
        <f t="shared" si="314"/>
        <v/>
      </c>
      <c r="W337" s="413" t="str">
        <f t="shared" si="315"/>
        <v/>
      </c>
      <c r="X337" s="417" t="str">
        <f t="shared" si="313"/>
        <v/>
      </c>
    </row>
    <row r="338" spans="2:24" s="241" customFormat="1" ht="15" customHeight="1">
      <c r="B338" s="249" t="b">
        <f>IF(Pressure_1_R3!U49="",FALSE,TRUE)</f>
        <v>0</v>
      </c>
      <c r="C338" s="250">
        <v>46</v>
      </c>
      <c r="D338" s="251" t="str">
        <f>IF($B338=FALSE,"",표준압력!G253)</f>
        <v/>
      </c>
      <c r="E338" s="251" t="str">
        <f>IF($B338=FALSE,"",표준압력!H253)</f>
        <v/>
      </c>
      <c r="F338" s="251" t="str">
        <f>IF($B338=FALSE,"",Pressure_1_R3!U49)</f>
        <v/>
      </c>
      <c r="G338" s="252" t="str">
        <f>IF($B338=FALSE,"",Pressure_1_R3!V49)</f>
        <v/>
      </c>
      <c r="H338" s="252" t="str">
        <f>IF($B338=FALSE,"",Pressure_1_R3!W49)</f>
        <v/>
      </c>
      <c r="I338" s="258" t="b">
        <f t="shared" si="305"/>
        <v>0</v>
      </c>
      <c r="J338" s="253" t="str">
        <f t="shared" si="306"/>
        <v/>
      </c>
      <c r="K338" s="254" t="str">
        <f t="shared" si="307"/>
        <v/>
      </c>
      <c r="L338" s="254" t="str">
        <f t="shared" si="308"/>
        <v/>
      </c>
      <c r="M338" s="244"/>
      <c r="N338" s="255" t="b">
        <f t="shared" si="290"/>
        <v>0</v>
      </c>
      <c r="O338" s="411" t="s">
        <v>517</v>
      </c>
      <c r="P338" s="415">
        <v>16</v>
      </c>
      <c r="Q338" s="412" t="str">
        <f t="shared" ca="1" si="309"/>
        <v/>
      </c>
      <c r="R338" s="255" t="str">
        <f t="shared" ca="1" si="310"/>
        <v/>
      </c>
      <c r="S338" s="255" t="str">
        <f t="shared" ca="1" si="311"/>
        <v/>
      </c>
      <c r="T338" s="416" t="str">
        <f t="shared" si="312"/>
        <v/>
      </c>
      <c r="U338" s="413" t="str">
        <f t="shared" si="316"/>
        <v/>
      </c>
      <c r="V338" s="413" t="str">
        <f t="shared" si="314"/>
        <v/>
      </c>
      <c r="W338" s="413" t="str">
        <f t="shared" si="315"/>
        <v/>
      </c>
      <c r="X338" s="417" t="str">
        <f t="shared" si="313"/>
        <v/>
      </c>
    </row>
    <row r="339" spans="2:24" s="241" customFormat="1" ht="15" customHeight="1">
      <c r="B339" s="249" t="b">
        <f>IF(Pressure_1_R3!U50="",FALSE,TRUE)</f>
        <v>0</v>
      </c>
      <c r="C339" s="250">
        <v>47</v>
      </c>
      <c r="D339" s="251" t="str">
        <f>IF($B339=FALSE,"",표준압력!G254)</f>
        <v/>
      </c>
      <c r="E339" s="251" t="str">
        <f>IF($B339=FALSE,"",표준압력!H254)</f>
        <v/>
      </c>
      <c r="F339" s="251" t="str">
        <f>IF($B339=FALSE,"",Pressure_1_R3!U50)</f>
        <v/>
      </c>
      <c r="G339" s="252" t="str">
        <f>IF($B339=FALSE,"",Pressure_1_R3!V50)</f>
        <v/>
      </c>
      <c r="H339" s="252" t="str">
        <f>IF($B339=FALSE,"",Pressure_1_R3!W50)</f>
        <v/>
      </c>
      <c r="I339" s="258" t="b">
        <f t="shared" si="305"/>
        <v>0</v>
      </c>
      <c r="J339" s="253" t="str">
        <f t="shared" si="306"/>
        <v/>
      </c>
      <c r="K339" s="254" t="str">
        <f t="shared" si="307"/>
        <v/>
      </c>
      <c r="L339" s="254" t="str">
        <f t="shared" si="308"/>
        <v/>
      </c>
      <c r="M339" s="244"/>
      <c r="N339" s="255" t="b">
        <f t="shared" si="290"/>
        <v>0</v>
      </c>
      <c r="O339" s="411" t="s">
        <v>517</v>
      </c>
      <c r="P339" s="415">
        <v>17</v>
      </c>
      <c r="Q339" s="412" t="str">
        <f t="shared" ca="1" si="309"/>
        <v/>
      </c>
      <c r="R339" s="255" t="str">
        <f t="shared" ca="1" si="310"/>
        <v/>
      </c>
      <c r="S339" s="255" t="str">
        <f t="shared" ca="1" si="311"/>
        <v/>
      </c>
      <c r="T339" s="416" t="str">
        <f t="shared" si="312"/>
        <v/>
      </c>
      <c r="U339" s="413" t="str">
        <f t="shared" si="316"/>
        <v/>
      </c>
      <c r="V339" s="413" t="str">
        <f t="shared" si="314"/>
        <v/>
      </c>
      <c r="W339" s="413" t="str">
        <f t="shared" si="315"/>
        <v/>
      </c>
      <c r="X339" s="417" t="str">
        <f t="shared" si="313"/>
        <v/>
      </c>
    </row>
    <row r="340" spans="2:24" s="241" customFormat="1" ht="15" customHeight="1">
      <c r="B340" s="249" t="b">
        <f>IF(Pressure_1_R3!U51="",FALSE,TRUE)</f>
        <v>0</v>
      </c>
      <c r="C340" s="250">
        <v>48</v>
      </c>
      <c r="D340" s="251" t="str">
        <f>IF($B340=FALSE,"",표준압력!G255)</f>
        <v/>
      </c>
      <c r="E340" s="251" t="str">
        <f>IF($B340=FALSE,"",표준압력!H255)</f>
        <v/>
      </c>
      <c r="F340" s="251" t="str">
        <f>IF($B340=FALSE,"",Pressure_1_R3!U51)</f>
        <v/>
      </c>
      <c r="G340" s="252" t="str">
        <f>IF($B340=FALSE,"",Pressure_1_R3!V51)</f>
        <v/>
      </c>
      <c r="H340" s="252" t="str">
        <f>IF($B340=FALSE,"",Pressure_1_R3!W51)</f>
        <v/>
      </c>
      <c r="I340" s="258" t="b">
        <f t="shared" si="305"/>
        <v>0</v>
      </c>
      <c r="J340" s="253" t="str">
        <f t="shared" si="306"/>
        <v/>
      </c>
      <c r="K340" s="254" t="str">
        <f t="shared" si="307"/>
        <v/>
      </c>
      <c r="L340" s="254" t="str">
        <f t="shared" si="308"/>
        <v/>
      </c>
      <c r="M340" s="244"/>
      <c r="N340" s="255" t="b">
        <f t="shared" si="290"/>
        <v>0</v>
      </c>
      <c r="O340" s="411" t="s">
        <v>517</v>
      </c>
      <c r="P340" s="415">
        <v>18</v>
      </c>
      <c r="Q340" s="412" t="str">
        <f t="shared" ca="1" si="309"/>
        <v/>
      </c>
      <c r="R340" s="255" t="str">
        <f t="shared" ca="1" si="310"/>
        <v/>
      </c>
      <c r="S340" s="255" t="str">
        <f t="shared" ca="1" si="311"/>
        <v/>
      </c>
      <c r="T340" s="416" t="str">
        <f t="shared" si="312"/>
        <v/>
      </c>
      <c r="U340" s="413" t="str">
        <f t="shared" si="316"/>
        <v/>
      </c>
      <c r="V340" s="413" t="str">
        <f t="shared" si="314"/>
        <v/>
      </c>
      <c r="W340" s="413" t="str">
        <f t="shared" si="315"/>
        <v/>
      </c>
      <c r="X340" s="417" t="str">
        <f t="shared" si="313"/>
        <v/>
      </c>
    </row>
    <row r="341" spans="2:24" s="241" customFormat="1" ht="15" customHeight="1">
      <c r="B341" s="249" t="b">
        <f>IF(Pressure_1_R3!U52="",FALSE,TRUE)</f>
        <v>0</v>
      </c>
      <c r="C341" s="250">
        <v>49</v>
      </c>
      <c r="D341" s="251" t="str">
        <f>IF($B341=FALSE,"",표준압력!G256)</f>
        <v/>
      </c>
      <c r="E341" s="251" t="str">
        <f>IF($B341=FALSE,"",표준압력!H256)</f>
        <v/>
      </c>
      <c r="F341" s="251" t="str">
        <f>IF($B341=FALSE,"",Pressure_1_R3!U52)</f>
        <v/>
      </c>
      <c r="G341" s="252" t="str">
        <f>IF($B341=FALSE,"",Pressure_1_R3!V52)</f>
        <v/>
      </c>
      <c r="H341" s="252" t="str">
        <f>IF($B341=FALSE,"",Pressure_1_R3!W52)</f>
        <v/>
      </c>
      <c r="I341" s="258" t="b">
        <f t="shared" si="305"/>
        <v>0</v>
      </c>
      <c r="J341" s="253" t="str">
        <f t="shared" si="306"/>
        <v/>
      </c>
      <c r="K341" s="254" t="str">
        <f t="shared" si="307"/>
        <v/>
      </c>
      <c r="L341" s="254" t="str">
        <f t="shared" si="308"/>
        <v/>
      </c>
      <c r="M341" s="244"/>
      <c r="N341" s="255" t="b">
        <f t="shared" si="290"/>
        <v>0</v>
      </c>
      <c r="O341" s="411" t="s">
        <v>517</v>
      </c>
      <c r="P341" s="415">
        <v>19</v>
      </c>
      <c r="Q341" s="412" t="str">
        <f t="shared" ca="1" si="309"/>
        <v/>
      </c>
      <c r="R341" s="255" t="str">
        <f t="shared" ca="1" si="310"/>
        <v/>
      </c>
      <c r="S341" s="255" t="str">
        <f t="shared" ca="1" si="311"/>
        <v/>
      </c>
      <c r="T341" s="416" t="str">
        <f t="shared" si="312"/>
        <v/>
      </c>
      <c r="U341" s="413" t="str">
        <f t="shared" si="316"/>
        <v/>
      </c>
      <c r="V341" s="413" t="str">
        <f t="shared" si="314"/>
        <v/>
      </c>
      <c r="W341" s="413" t="str">
        <f t="shared" si="315"/>
        <v/>
      </c>
      <c r="X341" s="417" t="str">
        <f t="shared" si="313"/>
        <v/>
      </c>
    </row>
    <row r="342" spans="2:24" s="241" customFormat="1" ht="15" customHeight="1">
      <c r="B342" s="249" t="b">
        <f>IF(Pressure_1_R3!U53="",FALSE,TRUE)</f>
        <v>0</v>
      </c>
      <c r="C342" s="250">
        <v>50</v>
      </c>
      <c r="D342" s="251" t="str">
        <f>IF($B342=FALSE,"",표준압력!G257)</f>
        <v/>
      </c>
      <c r="E342" s="251" t="str">
        <f>IF($B342=FALSE,"",표준압력!H257)</f>
        <v/>
      </c>
      <c r="F342" s="251" t="str">
        <f>IF($B342=FALSE,"",Pressure_1_R3!U53)</f>
        <v/>
      </c>
      <c r="G342" s="252" t="str">
        <f>IF($B342=FALSE,"",Pressure_1_R3!V53)</f>
        <v/>
      </c>
      <c r="H342" s="252" t="str">
        <f>IF($B342=FALSE,"",Pressure_1_R3!W53)</f>
        <v/>
      </c>
      <c r="I342" s="258" t="b">
        <f t="shared" si="305"/>
        <v>0</v>
      </c>
      <c r="J342" s="253" t="str">
        <f t="shared" si="306"/>
        <v/>
      </c>
      <c r="K342" s="254" t="str">
        <f t="shared" si="307"/>
        <v/>
      </c>
      <c r="L342" s="254" t="str">
        <f t="shared" si="308"/>
        <v/>
      </c>
      <c r="M342" s="244"/>
      <c r="N342" s="255" t="b">
        <f t="shared" si="290"/>
        <v>0</v>
      </c>
      <c r="O342" s="411" t="s">
        <v>517</v>
      </c>
      <c r="P342" s="415">
        <v>20</v>
      </c>
      <c r="Q342" s="412" t="str">
        <f t="shared" ca="1" si="309"/>
        <v/>
      </c>
      <c r="R342" s="255" t="str">
        <f t="shared" ca="1" si="310"/>
        <v/>
      </c>
      <c r="S342" s="255" t="str">
        <f t="shared" ca="1" si="311"/>
        <v/>
      </c>
      <c r="T342" s="416" t="str">
        <f t="shared" si="312"/>
        <v/>
      </c>
      <c r="U342" s="413" t="str">
        <f t="shared" si="316"/>
        <v/>
      </c>
      <c r="V342" s="413" t="str">
        <f t="shared" si="314"/>
        <v/>
      </c>
      <c r="W342" s="413" t="str">
        <f t="shared" si="315"/>
        <v/>
      </c>
      <c r="X342" s="417" t="str">
        <f t="shared" si="313"/>
        <v/>
      </c>
    </row>
    <row r="343" spans="2:24" s="241" customFormat="1" ht="15" customHeight="1">
      <c r="B343" s="249" t="b">
        <f>IF(Pressure_1_R3!U54="",FALSE,TRUE)</f>
        <v>0</v>
      </c>
      <c r="C343" s="250">
        <v>51</v>
      </c>
      <c r="D343" s="251" t="str">
        <f>IF($B343=FALSE,"",표준압력!G258)</f>
        <v/>
      </c>
      <c r="E343" s="251" t="str">
        <f>IF($B343=FALSE,"",표준압력!H258)</f>
        <v/>
      </c>
      <c r="F343" s="251" t="str">
        <f>IF($B343=FALSE,"",Pressure_1_R3!U54)</f>
        <v/>
      </c>
      <c r="G343" s="252" t="str">
        <f>IF($B343=FALSE,"",Pressure_1_R3!V54)</f>
        <v/>
      </c>
      <c r="H343" s="252" t="str">
        <f>IF($B343=FALSE,"",Pressure_1_R3!W54)</f>
        <v/>
      </c>
      <c r="I343" s="258" t="b">
        <f t="shared" si="305"/>
        <v>0</v>
      </c>
      <c r="J343" s="253" t="str">
        <f t="shared" si="306"/>
        <v/>
      </c>
      <c r="K343" s="254" t="str">
        <f t="shared" si="307"/>
        <v/>
      </c>
      <c r="L343" s="254" t="str">
        <f t="shared" si="308"/>
        <v/>
      </c>
      <c r="M343" s="244"/>
      <c r="N343" s="255" t="b">
        <f t="shared" si="290"/>
        <v>0</v>
      </c>
      <c r="O343" s="411" t="s">
        <v>517</v>
      </c>
      <c r="P343" s="415">
        <v>21</v>
      </c>
      <c r="Q343" s="412" t="str">
        <f t="shared" ca="1" si="309"/>
        <v/>
      </c>
      <c r="R343" s="255" t="str">
        <f t="shared" ca="1" si="310"/>
        <v/>
      </c>
      <c r="S343" s="255" t="str">
        <f t="shared" ca="1" si="311"/>
        <v/>
      </c>
      <c r="T343" s="416" t="str">
        <f t="shared" si="312"/>
        <v/>
      </c>
      <c r="U343" s="413" t="str">
        <f t="shared" si="316"/>
        <v/>
      </c>
      <c r="V343" s="413" t="str">
        <f t="shared" si="314"/>
        <v/>
      </c>
      <c r="W343" s="413" t="str">
        <f t="shared" si="315"/>
        <v/>
      </c>
      <c r="X343" s="417" t="str">
        <f t="shared" si="313"/>
        <v/>
      </c>
    </row>
    <row r="344" spans="2:24" s="241" customFormat="1" ht="15" customHeight="1">
      <c r="B344" s="249" t="b">
        <f>IF(Pressure_1_R3!U55="",FALSE,TRUE)</f>
        <v>0</v>
      </c>
      <c r="C344" s="250">
        <v>52</v>
      </c>
      <c r="D344" s="251" t="str">
        <f>IF($B344=FALSE,"",표준압력!G259)</f>
        <v/>
      </c>
      <c r="E344" s="251" t="str">
        <f>IF($B344=FALSE,"",표준압력!H259)</f>
        <v/>
      </c>
      <c r="F344" s="251" t="str">
        <f>IF($B344=FALSE,"",Pressure_1_R3!U55)</f>
        <v/>
      </c>
      <c r="G344" s="252" t="str">
        <f>IF($B344=FALSE,"",Pressure_1_R3!V55)</f>
        <v/>
      </c>
      <c r="H344" s="252" t="str">
        <f>IF($B344=FALSE,"",Pressure_1_R3!W55)</f>
        <v/>
      </c>
      <c r="I344" s="258" t="b">
        <f t="shared" si="305"/>
        <v>0</v>
      </c>
      <c r="J344" s="253" t="str">
        <f t="shared" si="306"/>
        <v/>
      </c>
      <c r="K344" s="254" t="str">
        <f t="shared" si="307"/>
        <v/>
      </c>
      <c r="L344" s="254" t="str">
        <f t="shared" si="308"/>
        <v/>
      </c>
      <c r="M344" s="244"/>
      <c r="N344" s="255" t="b">
        <f t="shared" si="290"/>
        <v>0</v>
      </c>
      <c r="O344" s="411" t="s">
        <v>517</v>
      </c>
      <c r="P344" s="415">
        <v>22</v>
      </c>
      <c r="Q344" s="412" t="str">
        <f t="shared" ca="1" si="309"/>
        <v/>
      </c>
      <c r="R344" s="255" t="str">
        <f t="shared" ca="1" si="310"/>
        <v/>
      </c>
      <c r="S344" s="255" t="str">
        <f t="shared" ca="1" si="311"/>
        <v/>
      </c>
      <c r="T344" s="416" t="str">
        <f t="shared" si="312"/>
        <v/>
      </c>
      <c r="U344" s="413" t="str">
        <f t="shared" si="316"/>
        <v/>
      </c>
      <c r="V344" s="413" t="str">
        <f t="shared" si="314"/>
        <v/>
      </c>
      <c r="W344" s="413" t="str">
        <f t="shared" si="315"/>
        <v/>
      </c>
      <c r="X344" s="417" t="str">
        <f t="shared" si="313"/>
        <v/>
      </c>
    </row>
    <row r="345" spans="2:24" s="241" customFormat="1" ht="15" customHeight="1">
      <c r="B345" s="249" t="b">
        <f>IF(Pressure_1_R3!U56="",FALSE,TRUE)</f>
        <v>0</v>
      </c>
      <c r="C345" s="250">
        <v>53</v>
      </c>
      <c r="D345" s="251" t="str">
        <f>IF($B345=FALSE,"",표준압력!G260)</f>
        <v/>
      </c>
      <c r="E345" s="251" t="str">
        <f>IF($B345=FALSE,"",표준압력!H260)</f>
        <v/>
      </c>
      <c r="F345" s="251" t="str">
        <f>IF($B345=FALSE,"",Pressure_1_R3!U56)</f>
        <v/>
      </c>
      <c r="G345" s="252" t="str">
        <f>IF($B345=FALSE,"",Pressure_1_R3!V56)</f>
        <v/>
      </c>
      <c r="H345" s="252" t="str">
        <f>IF($B345=FALSE,"",Pressure_1_R3!W56)</f>
        <v/>
      </c>
      <c r="I345" s="258" t="b">
        <f t="shared" si="305"/>
        <v>0</v>
      </c>
      <c r="J345" s="253" t="str">
        <f t="shared" si="306"/>
        <v/>
      </c>
      <c r="K345" s="254" t="str">
        <f t="shared" si="307"/>
        <v/>
      </c>
      <c r="L345" s="254" t="str">
        <f t="shared" si="308"/>
        <v/>
      </c>
      <c r="M345" s="244"/>
      <c r="N345" s="255" t="b">
        <f t="shared" si="290"/>
        <v>0</v>
      </c>
      <c r="O345" s="411" t="s">
        <v>517</v>
      </c>
      <c r="P345" s="415">
        <v>23</v>
      </c>
      <c r="Q345" s="412" t="str">
        <f t="shared" ca="1" si="309"/>
        <v/>
      </c>
      <c r="R345" s="255" t="str">
        <f t="shared" ca="1" si="310"/>
        <v/>
      </c>
      <c r="S345" s="255" t="str">
        <f t="shared" ca="1" si="311"/>
        <v/>
      </c>
      <c r="T345" s="416" t="str">
        <f t="shared" si="312"/>
        <v/>
      </c>
      <c r="U345" s="413" t="str">
        <f t="shared" si="316"/>
        <v/>
      </c>
      <c r="V345" s="413" t="str">
        <f t="shared" si="314"/>
        <v/>
      </c>
      <c r="W345" s="413" t="str">
        <f t="shared" si="315"/>
        <v/>
      </c>
      <c r="X345" s="417" t="str">
        <f t="shared" si="313"/>
        <v/>
      </c>
    </row>
    <row r="346" spans="2:24" s="241" customFormat="1" ht="15" customHeight="1">
      <c r="B346" s="249" t="b">
        <f>IF(Pressure_1_R3!U57="",FALSE,TRUE)</f>
        <v>0</v>
      </c>
      <c r="C346" s="250">
        <v>54</v>
      </c>
      <c r="D346" s="251" t="str">
        <f>IF($B346=FALSE,"",표준압력!G261)</f>
        <v/>
      </c>
      <c r="E346" s="251" t="str">
        <f>IF($B346=FALSE,"",표준압력!H261)</f>
        <v/>
      </c>
      <c r="F346" s="251" t="str">
        <f>IF($B346=FALSE,"",Pressure_1_R3!U57)</f>
        <v/>
      </c>
      <c r="G346" s="252" t="str">
        <f>IF($B346=FALSE,"",Pressure_1_R3!V57)</f>
        <v/>
      </c>
      <c r="H346" s="252" t="str">
        <f>IF($B346=FALSE,"",Pressure_1_R3!W57)</f>
        <v/>
      </c>
      <c r="I346" s="258" t="b">
        <f t="shared" si="305"/>
        <v>0</v>
      </c>
      <c r="J346" s="253" t="str">
        <f t="shared" si="306"/>
        <v/>
      </c>
      <c r="K346" s="254" t="str">
        <f t="shared" si="307"/>
        <v/>
      </c>
      <c r="L346" s="254" t="str">
        <f t="shared" si="308"/>
        <v/>
      </c>
      <c r="M346" s="244"/>
      <c r="N346" s="255" t="b">
        <f t="shared" si="290"/>
        <v>0</v>
      </c>
      <c r="O346" s="411" t="s">
        <v>517</v>
      </c>
      <c r="P346" s="415">
        <v>24</v>
      </c>
      <c r="Q346" s="412" t="str">
        <f t="shared" ca="1" si="309"/>
        <v/>
      </c>
      <c r="R346" s="255" t="str">
        <f t="shared" ca="1" si="310"/>
        <v/>
      </c>
      <c r="S346" s="255" t="str">
        <f t="shared" ca="1" si="311"/>
        <v/>
      </c>
      <c r="T346" s="416" t="str">
        <f t="shared" si="312"/>
        <v/>
      </c>
      <c r="U346" s="413" t="str">
        <f t="shared" si="316"/>
        <v/>
      </c>
      <c r="V346" s="413" t="str">
        <f t="shared" si="314"/>
        <v/>
      </c>
      <c r="W346" s="413" t="str">
        <f t="shared" si="315"/>
        <v/>
      </c>
      <c r="X346" s="417" t="str">
        <f t="shared" si="313"/>
        <v/>
      </c>
    </row>
    <row r="347" spans="2:24" s="241" customFormat="1" ht="15" customHeight="1">
      <c r="B347" s="249" t="b">
        <f>IF(Pressure_1_R3!U58="",FALSE,TRUE)</f>
        <v>0</v>
      </c>
      <c r="C347" s="250">
        <v>55</v>
      </c>
      <c r="D347" s="251" t="str">
        <f>IF($B347=FALSE,"",표준압력!G262)</f>
        <v/>
      </c>
      <c r="E347" s="251" t="str">
        <f>IF($B347=FALSE,"",표준압력!H262)</f>
        <v/>
      </c>
      <c r="F347" s="251" t="str">
        <f>IF($B347=FALSE,"",Pressure_1_R3!U58)</f>
        <v/>
      </c>
      <c r="G347" s="252" t="str">
        <f>IF($B347=FALSE,"",Pressure_1_R3!V58)</f>
        <v/>
      </c>
      <c r="H347" s="252" t="str">
        <f>IF($B347=FALSE,"",Pressure_1_R3!W58)</f>
        <v/>
      </c>
      <c r="I347" s="258" t="b">
        <f t="shared" si="305"/>
        <v>0</v>
      </c>
      <c r="J347" s="253" t="str">
        <f t="shared" si="306"/>
        <v/>
      </c>
      <c r="K347" s="254" t="str">
        <f t="shared" si="307"/>
        <v/>
      </c>
      <c r="L347" s="254" t="str">
        <f t="shared" si="308"/>
        <v/>
      </c>
      <c r="M347" s="244"/>
      <c r="N347" s="255" t="b">
        <f t="shared" si="290"/>
        <v>0</v>
      </c>
      <c r="O347" s="411" t="s">
        <v>517</v>
      </c>
      <c r="P347" s="415">
        <v>25</v>
      </c>
      <c r="Q347" s="412" t="str">
        <f t="shared" ca="1" si="309"/>
        <v/>
      </c>
      <c r="R347" s="255" t="str">
        <f t="shared" ca="1" si="310"/>
        <v/>
      </c>
      <c r="S347" s="255" t="str">
        <f t="shared" ca="1" si="311"/>
        <v/>
      </c>
      <c r="T347" s="416" t="str">
        <f t="shared" si="312"/>
        <v/>
      </c>
      <c r="U347" s="413" t="str">
        <f t="shared" si="316"/>
        <v/>
      </c>
      <c r="V347" s="413" t="str">
        <f t="shared" si="314"/>
        <v/>
      </c>
      <c r="W347" s="413" t="str">
        <f t="shared" si="315"/>
        <v/>
      </c>
      <c r="X347" s="417" t="str">
        <f t="shared" si="313"/>
        <v/>
      </c>
    </row>
    <row r="348" spans="2:24" s="241" customFormat="1" ht="15" customHeight="1">
      <c r="B348" s="249" t="b">
        <f>IF(Pressure_1_R3!U59="",FALSE,TRUE)</f>
        <v>0</v>
      </c>
      <c r="C348" s="250">
        <v>56</v>
      </c>
      <c r="D348" s="251" t="str">
        <f>IF($B348=FALSE,"",표준압력!G263)</f>
        <v/>
      </c>
      <c r="E348" s="251" t="str">
        <f>IF($B348=FALSE,"",표준압력!H263)</f>
        <v/>
      </c>
      <c r="F348" s="251" t="str">
        <f>IF($B348=FALSE,"",Pressure_1_R3!U59)</f>
        <v/>
      </c>
      <c r="G348" s="252" t="str">
        <f>IF($B348=FALSE,"",Pressure_1_R3!V59)</f>
        <v/>
      </c>
      <c r="H348" s="252" t="str">
        <f>IF($B348=FALSE,"",Pressure_1_R3!W59)</f>
        <v/>
      </c>
      <c r="I348" s="258" t="b">
        <f t="shared" si="305"/>
        <v>0</v>
      </c>
      <c r="J348" s="253" t="str">
        <f t="shared" si="306"/>
        <v/>
      </c>
      <c r="K348" s="254" t="str">
        <f t="shared" si="307"/>
        <v/>
      </c>
      <c r="L348" s="254" t="str">
        <f t="shared" si="308"/>
        <v/>
      </c>
      <c r="M348" s="244"/>
      <c r="N348" s="255" t="b">
        <f t="shared" si="290"/>
        <v>0</v>
      </c>
      <c r="O348" s="411" t="s">
        <v>517</v>
      </c>
      <c r="P348" s="415">
        <v>26</v>
      </c>
      <c r="Q348" s="412" t="str">
        <f t="shared" ca="1" si="309"/>
        <v/>
      </c>
      <c r="R348" s="255" t="str">
        <f t="shared" ca="1" si="310"/>
        <v/>
      </c>
      <c r="S348" s="255" t="str">
        <f t="shared" ca="1" si="311"/>
        <v/>
      </c>
      <c r="T348" s="416" t="str">
        <f t="shared" si="312"/>
        <v/>
      </c>
      <c r="U348" s="413" t="str">
        <f t="shared" si="316"/>
        <v/>
      </c>
      <c r="V348" s="413" t="str">
        <f t="shared" si="314"/>
        <v/>
      </c>
      <c r="W348" s="413" t="str">
        <f t="shared" si="315"/>
        <v/>
      </c>
      <c r="X348" s="417" t="str">
        <f t="shared" si="313"/>
        <v/>
      </c>
    </row>
    <row r="349" spans="2:24" s="241" customFormat="1" ht="15" customHeight="1">
      <c r="B349" s="249" t="b">
        <f>IF(Pressure_1_R3!U60="",FALSE,TRUE)</f>
        <v>0</v>
      </c>
      <c r="C349" s="250">
        <v>57</v>
      </c>
      <c r="D349" s="251" t="str">
        <f>IF($B349=FALSE,"",표준압력!G264)</f>
        <v/>
      </c>
      <c r="E349" s="251" t="str">
        <f>IF($B349=FALSE,"",표준압력!H264)</f>
        <v/>
      </c>
      <c r="F349" s="251" t="str">
        <f>IF($B349=FALSE,"",Pressure_1_R3!U60)</f>
        <v/>
      </c>
      <c r="G349" s="252" t="str">
        <f>IF($B349=FALSE,"",Pressure_1_R3!V60)</f>
        <v/>
      </c>
      <c r="H349" s="252" t="str">
        <f>IF($B349=FALSE,"",Pressure_1_R3!W60)</f>
        <v/>
      </c>
      <c r="I349" s="258" t="b">
        <f t="shared" si="305"/>
        <v>0</v>
      </c>
      <c r="J349" s="253" t="str">
        <f t="shared" si="306"/>
        <v/>
      </c>
      <c r="K349" s="254" t="str">
        <f t="shared" si="307"/>
        <v/>
      </c>
      <c r="L349" s="254" t="str">
        <f t="shared" si="308"/>
        <v/>
      </c>
      <c r="M349" s="244"/>
      <c r="N349" s="255" t="b">
        <f t="shared" si="290"/>
        <v>0</v>
      </c>
      <c r="O349" s="411" t="s">
        <v>517</v>
      </c>
      <c r="P349" s="415">
        <v>27</v>
      </c>
      <c r="Q349" s="412" t="str">
        <f t="shared" ca="1" si="309"/>
        <v/>
      </c>
      <c r="R349" s="255" t="str">
        <f t="shared" ca="1" si="310"/>
        <v/>
      </c>
      <c r="S349" s="255" t="str">
        <f t="shared" ca="1" si="311"/>
        <v/>
      </c>
      <c r="T349" s="416" t="str">
        <f t="shared" si="312"/>
        <v/>
      </c>
      <c r="U349" s="413" t="str">
        <f t="shared" si="316"/>
        <v/>
      </c>
      <c r="V349" s="413" t="str">
        <f t="shared" si="314"/>
        <v/>
      </c>
      <c r="W349" s="413" t="str">
        <f t="shared" si="315"/>
        <v/>
      </c>
      <c r="X349" s="417" t="str">
        <f t="shared" si="313"/>
        <v/>
      </c>
    </row>
    <row r="350" spans="2:24" s="241" customFormat="1" ht="15" customHeight="1">
      <c r="B350" s="249" t="b">
        <f>IF(Pressure_1_R3!U61="",FALSE,TRUE)</f>
        <v>0</v>
      </c>
      <c r="C350" s="250">
        <v>58</v>
      </c>
      <c r="D350" s="251" t="str">
        <f>IF($B350=FALSE,"",표준압력!G265)</f>
        <v/>
      </c>
      <c r="E350" s="251" t="str">
        <f>IF($B350=FALSE,"",표준압력!H265)</f>
        <v/>
      </c>
      <c r="F350" s="251" t="str">
        <f>IF($B350=FALSE,"",Pressure_1_R3!U61)</f>
        <v/>
      </c>
      <c r="G350" s="252" t="str">
        <f>IF($B350=FALSE,"",Pressure_1_R3!V61)</f>
        <v/>
      </c>
      <c r="H350" s="252" t="str">
        <f>IF($B350=FALSE,"",Pressure_1_R3!W61)</f>
        <v/>
      </c>
      <c r="I350" s="258" t="b">
        <f t="shared" si="305"/>
        <v>0</v>
      </c>
      <c r="J350" s="253" t="str">
        <f t="shared" si="306"/>
        <v/>
      </c>
      <c r="K350" s="254" t="str">
        <f t="shared" si="307"/>
        <v/>
      </c>
      <c r="L350" s="254" t="str">
        <f t="shared" si="308"/>
        <v/>
      </c>
      <c r="M350" s="244"/>
      <c r="N350" s="255" t="b">
        <f t="shared" si="290"/>
        <v>0</v>
      </c>
      <c r="O350" s="411" t="s">
        <v>517</v>
      </c>
      <c r="P350" s="415">
        <v>28</v>
      </c>
      <c r="Q350" s="412" t="str">
        <f t="shared" ca="1" si="309"/>
        <v/>
      </c>
      <c r="R350" s="255" t="str">
        <f t="shared" ca="1" si="310"/>
        <v/>
      </c>
      <c r="S350" s="255" t="str">
        <f t="shared" ca="1" si="311"/>
        <v/>
      </c>
      <c r="T350" s="416" t="str">
        <f t="shared" si="312"/>
        <v/>
      </c>
      <c r="U350" s="413" t="str">
        <f t="shared" si="316"/>
        <v/>
      </c>
      <c r="V350" s="413" t="str">
        <f t="shared" si="314"/>
        <v/>
      </c>
      <c r="W350" s="413" t="str">
        <f t="shared" si="315"/>
        <v/>
      </c>
      <c r="X350" s="417" t="str">
        <f t="shared" si="313"/>
        <v/>
      </c>
    </row>
    <row r="351" spans="2:24" s="241" customFormat="1" ht="15" customHeight="1">
      <c r="B351" s="249" t="b">
        <f>IF(Pressure_1_R3!U62="",FALSE,TRUE)</f>
        <v>0</v>
      </c>
      <c r="C351" s="250">
        <v>59</v>
      </c>
      <c r="D351" s="251" t="str">
        <f>IF($B351=FALSE,"",표준압력!G266)</f>
        <v/>
      </c>
      <c r="E351" s="251" t="str">
        <f>IF($B351=FALSE,"",표준압력!H266)</f>
        <v/>
      </c>
      <c r="F351" s="251" t="str">
        <f>IF($B351=FALSE,"",Pressure_1_R3!U62)</f>
        <v/>
      </c>
      <c r="G351" s="252" t="str">
        <f>IF($B351=FALSE,"",Pressure_1_R3!V62)</f>
        <v/>
      </c>
      <c r="H351" s="252" t="str">
        <f>IF($B351=FALSE,"",Pressure_1_R3!W62)</f>
        <v/>
      </c>
      <c r="I351" s="258" t="b">
        <f t="shared" si="305"/>
        <v>0</v>
      </c>
      <c r="J351" s="253" t="str">
        <f t="shared" si="306"/>
        <v/>
      </c>
      <c r="K351" s="254" t="str">
        <f t="shared" si="307"/>
        <v/>
      </c>
      <c r="L351" s="254" t="str">
        <f t="shared" si="308"/>
        <v/>
      </c>
      <c r="M351" s="244"/>
      <c r="N351" s="255" t="b">
        <f t="shared" si="290"/>
        <v>0</v>
      </c>
      <c r="O351" s="411" t="s">
        <v>517</v>
      </c>
      <c r="P351" s="415">
        <v>29</v>
      </c>
      <c r="Q351" s="412" t="str">
        <f t="shared" ca="1" si="309"/>
        <v/>
      </c>
      <c r="R351" s="255" t="str">
        <f t="shared" ca="1" si="310"/>
        <v/>
      </c>
      <c r="S351" s="255" t="str">
        <f t="shared" ca="1" si="311"/>
        <v/>
      </c>
      <c r="T351" s="416" t="str">
        <f t="shared" si="312"/>
        <v/>
      </c>
      <c r="U351" s="413" t="str">
        <f t="shared" si="316"/>
        <v/>
      </c>
      <c r="V351" s="413" t="str">
        <f t="shared" si="314"/>
        <v/>
      </c>
      <c r="W351" s="413" t="str">
        <f t="shared" si="315"/>
        <v/>
      </c>
      <c r="X351" s="417" t="str">
        <f t="shared" si="313"/>
        <v/>
      </c>
    </row>
    <row r="352" spans="2:24" s="241" customFormat="1" ht="15" customHeight="1">
      <c r="B352" s="249" t="b">
        <f>IF(Pressure_1_R3!U63="",FALSE,TRUE)</f>
        <v>0</v>
      </c>
      <c r="C352" s="250">
        <v>60</v>
      </c>
      <c r="D352" s="251" t="str">
        <f>IF($B352=FALSE,"",표준압력!G267)</f>
        <v/>
      </c>
      <c r="E352" s="251" t="str">
        <f>IF($B352=FALSE,"",표준압력!H267)</f>
        <v/>
      </c>
      <c r="F352" s="251" t="str">
        <f>IF($B352=FALSE,"",Pressure_1_R3!U63)</f>
        <v/>
      </c>
      <c r="G352" s="252" t="str">
        <f>IF($B352=FALSE,"",Pressure_1_R3!V63)</f>
        <v/>
      </c>
      <c r="H352" s="252" t="str">
        <f>IF($B352=FALSE,"",Pressure_1_R3!W63)</f>
        <v/>
      </c>
      <c r="I352" s="258" t="b">
        <f t="shared" si="287"/>
        <v>0</v>
      </c>
      <c r="J352" s="253" t="str">
        <f t="shared" si="288"/>
        <v/>
      </c>
      <c r="K352" s="254" t="str">
        <f t="shared" si="289"/>
        <v/>
      </c>
      <c r="L352" s="254" t="str">
        <f t="shared" si="289"/>
        <v/>
      </c>
      <c r="M352" s="244"/>
      <c r="N352" s="255" t="b">
        <f t="shared" si="290"/>
        <v>0</v>
      </c>
      <c r="O352" s="411" t="s">
        <v>517</v>
      </c>
      <c r="P352" s="415">
        <v>30</v>
      </c>
      <c r="Q352" s="412" t="str">
        <f t="shared" ca="1" si="301"/>
        <v/>
      </c>
      <c r="R352" s="255" t="str">
        <f t="shared" ca="1" si="301"/>
        <v/>
      </c>
      <c r="S352" s="255" t="str">
        <f t="shared" ca="1" si="301"/>
        <v/>
      </c>
      <c r="T352" s="416" t="str">
        <f t="shared" si="292"/>
        <v/>
      </c>
      <c r="U352" s="413" t="str">
        <f t="shared" si="316"/>
        <v/>
      </c>
      <c r="V352" s="413" t="str">
        <f t="shared" si="314"/>
        <v/>
      </c>
      <c r="W352" s="413" t="str">
        <f t="shared" si="315"/>
        <v/>
      </c>
      <c r="X352" s="417" t="str">
        <f t="shared" si="295"/>
        <v/>
      </c>
    </row>
    <row r="353" spans="2:23" ht="15" customHeight="1">
      <c r="B353" s="240"/>
      <c r="C353" s="240"/>
      <c r="D353" s="240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</row>
    <row r="354" spans="2:23" ht="15" customHeight="1">
      <c r="B354" s="246" t="s">
        <v>676</v>
      </c>
      <c r="C354" s="240"/>
      <c r="D354" s="240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</row>
    <row r="355" spans="2:23" ht="15" customHeight="1">
      <c r="B355" s="751" t="s">
        <v>560</v>
      </c>
      <c r="C355" s="785" t="s">
        <v>677</v>
      </c>
      <c r="D355" s="785" t="s">
        <v>374</v>
      </c>
      <c r="E355" s="759" t="s">
        <v>626</v>
      </c>
      <c r="F355" s="759" t="s">
        <v>607</v>
      </c>
      <c r="G355" s="742" t="s">
        <v>746</v>
      </c>
      <c r="H355" s="742"/>
      <c r="I355" s="742"/>
      <c r="J355" s="742"/>
      <c r="K355" s="759" t="s">
        <v>678</v>
      </c>
      <c r="L355" s="747" t="s">
        <v>748</v>
      </c>
      <c r="M355" s="778"/>
      <c r="N355" s="778"/>
      <c r="O355" s="778"/>
      <c r="P355" s="748"/>
      <c r="Q355" s="759" t="s">
        <v>629</v>
      </c>
      <c r="R355" s="753" t="s">
        <v>679</v>
      </c>
      <c r="S355" s="754"/>
      <c r="T355" s="754"/>
      <c r="U355" s="754"/>
      <c r="V355" s="755"/>
      <c r="W355" s="759" t="s">
        <v>680</v>
      </c>
    </row>
    <row r="356" spans="2:23" ht="15" customHeight="1">
      <c r="B356" s="772"/>
      <c r="C356" s="786"/>
      <c r="D356" s="786"/>
      <c r="E356" s="788"/>
      <c r="F356" s="788"/>
      <c r="G356" s="372" t="s">
        <v>681</v>
      </c>
      <c r="H356" s="372" t="s">
        <v>682</v>
      </c>
      <c r="I356" s="372" t="s">
        <v>322</v>
      </c>
      <c r="J356" s="372" t="s">
        <v>634</v>
      </c>
      <c r="K356" s="788"/>
      <c r="L356" s="759" t="s">
        <v>684</v>
      </c>
      <c r="M356" s="759" t="s">
        <v>685</v>
      </c>
      <c r="N356" s="759" t="s">
        <v>634</v>
      </c>
      <c r="O356" s="759" t="s">
        <v>322</v>
      </c>
      <c r="P356" s="759" t="s">
        <v>686</v>
      </c>
      <c r="Q356" s="788"/>
      <c r="R356" s="751" t="s">
        <v>687</v>
      </c>
      <c r="S356" s="751" t="s">
        <v>573</v>
      </c>
      <c r="T356" s="751" t="s">
        <v>688</v>
      </c>
      <c r="U356" s="751" t="s">
        <v>750</v>
      </c>
      <c r="V356" s="751" t="s">
        <v>689</v>
      </c>
      <c r="W356" s="772"/>
    </row>
    <row r="357" spans="2:23" ht="15" customHeight="1">
      <c r="B357" s="772"/>
      <c r="C357" s="787"/>
      <c r="D357" s="787"/>
      <c r="E357" s="760"/>
      <c r="F357" s="760"/>
      <c r="G357" s="372" t="s">
        <v>690</v>
      </c>
      <c r="H357" s="372" t="s">
        <v>643</v>
      </c>
      <c r="I357" s="372" t="s">
        <v>691</v>
      </c>
      <c r="J357" s="372" t="s">
        <v>692</v>
      </c>
      <c r="K357" s="760"/>
      <c r="L357" s="760"/>
      <c r="M357" s="760"/>
      <c r="N357" s="760"/>
      <c r="O357" s="760"/>
      <c r="P357" s="760"/>
      <c r="Q357" s="760"/>
      <c r="R357" s="752"/>
      <c r="S357" s="752"/>
      <c r="T357" s="752"/>
      <c r="U357" s="752"/>
      <c r="V357" s="752"/>
      <c r="W357" s="772"/>
    </row>
    <row r="358" spans="2:23" ht="15" customHeight="1">
      <c r="B358" s="772"/>
      <c r="C358" s="376">
        <f>D292</f>
        <v>0</v>
      </c>
      <c r="D358" s="376">
        <f>E292</f>
        <v>0</v>
      </c>
      <c r="E358" s="374">
        <f t="shared" ref="E358:R358" si="317">D358</f>
        <v>0</v>
      </c>
      <c r="F358" s="374">
        <f t="shared" si="317"/>
        <v>0</v>
      </c>
      <c r="G358" s="374">
        <f t="shared" si="317"/>
        <v>0</v>
      </c>
      <c r="H358" s="374">
        <f t="shared" si="317"/>
        <v>0</v>
      </c>
      <c r="I358" s="374">
        <f t="shared" si="317"/>
        <v>0</v>
      </c>
      <c r="J358" s="374">
        <f t="shared" si="317"/>
        <v>0</v>
      </c>
      <c r="K358" s="374">
        <f t="shared" si="317"/>
        <v>0</v>
      </c>
      <c r="L358" s="374">
        <f t="shared" si="317"/>
        <v>0</v>
      </c>
      <c r="M358" s="374">
        <f t="shared" si="317"/>
        <v>0</v>
      </c>
      <c r="N358" s="374">
        <f t="shared" si="317"/>
        <v>0</v>
      </c>
      <c r="O358" s="374">
        <f t="shared" si="317"/>
        <v>0</v>
      </c>
      <c r="P358" s="374">
        <f t="shared" si="317"/>
        <v>0</v>
      </c>
      <c r="Q358" s="374">
        <f t="shared" si="317"/>
        <v>0</v>
      </c>
      <c r="R358" s="374">
        <f t="shared" si="317"/>
        <v>0</v>
      </c>
      <c r="S358" s="374">
        <f>V358</f>
        <v>0</v>
      </c>
      <c r="T358" s="374">
        <f>S358</f>
        <v>0</v>
      </c>
      <c r="U358" s="374"/>
      <c r="V358" s="374">
        <f>R358</f>
        <v>0</v>
      </c>
      <c r="W358" s="752"/>
    </row>
    <row r="359" spans="2:23" ht="15" customHeight="1">
      <c r="B359" s="258">
        <f t="shared" ref="B359:B372" si="318">C293</f>
        <v>1</v>
      </c>
      <c r="C359" s="258" t="str">
        <f t="shared" ref="C359:D372" si="319">IF($N293=FALSE,"",D293)</f>
        <v/>
      </c>
      <c r="D359" s="255" t="str">
        <f t="shared" si="319"/>
        <v/>
      </c>
      <c r="E359" s="255" t="str">
        <f>IF($N293=FALSE,"",표준압력!U208)</f>
        <v/>
      </c>
      <c r="F359" s="255" t="str">
        <f>IF($N293=FALSE,"",Pressure_1_R3!L4*C$287)</f>
        <v/>
      </c>
      <c r="G359" s="255" t="str">
        <f>IF($N293=FALSE,"",ROUND(AVERAGE(T293,T323),M$393))</f>
        <v/>
      </c>
      <c r="H359" s="255" t="str">
        <f t="shared" ref="H359:H372" si="320">IF($N293=FALSE,"",ROUND(D359,M$393)-G359)</f>
        <v/>
      </c>
      <c r="I359" s="255" t="str">
        <f>IF($N293=FALSE,"",((Q323-Q293)+(R323-R293)+(S323-S293))/3)</f>
        <v/>
      </c>
      <c r="J359" s="255" t="str">
        <f>IF($N293=FALSE,"",MAX(X293,X323))</f>
        <v/>
      </c>
      <c r="K359" s="255" t="str">
        <f t="shared" ref="K359:K372" si="321">IF($N293=FALSE,"",E359/2)</f>
        <v/>
      </c>
      <c r="L359" s="255" t="str">
        <f t="shared" ref="L359:L372" si="322">IF($N293=FALSE,"",F359/2/SQRT(3))</f>
        <v/>
      </c>
      <c r="M359" s="255" t="str">
        <f>IF($N293=FALSE,"",MAX(ABS(Q$323-Q$293),ABS(R$323-R$293),ABS(S$323-S$293))/2/SQRT(3))</f>
        <v/>
      </c>
      <c r="N359" s="255" t="str">
        <f t="shared" ref="N359:N372" si="323">IF($N293=FALSE,"",IF(J359=0,MAX(J$359:J$388),J359)/2/SQRT(3))</f>
        <v/>
      </c>
      <c r="O359" s="255" t="str">
        <f t="shared" ref="O359:O372" si="324">IF($N293=FALSE,"",I359/2/SQRT(3))</f>
        <v/>
      </c>
      <c r="P359" s="255" t="str">
        <f t="shared" ref="P359:P372" si="325">IF($N293=FALSE,"",SQRT(SUMSQ(L359:O359)))</f>
        <v/>
      </c>
      <c r="Q359" s="255" t="str">
        <f t="shared" ref="Q359:Q372" si="326">IF($N293=FALSE,"",SQRT(SUMSQ(K359,P359)))</f>
        <v/>
      </c>
      <c r="R359" s="255" t="str">
        <f t="shared" ref="R359:R372" si="327">IF($N293=FALSE,"",Q359*2)</f>
        <v/>
      </c>
      <c r="S359" s="243" t="str">
        <f>IF($N293=FALSE,"",Pressure_1_R3!G4*C359)</f>
        <v/>
      </c>
      <c r="T359" s="243" t="str">
        <f t="shared" ref="T359:T372" si="328">IF($N293=FALSE,"",MAX(R359:S359))</f>
        <v/>
      </c>
      <c r="U359" s="243" t="str">
        <f t="shared" ref="U359:U372" si="329">IF($N293=FALSE,"",IF(((T359-ROUND(T359,M$393))/T359*100)&gt;=5,TRUE,FALSE))</f>
        <v/>
      </c>
      <c r="V359" s="243" t="str">
        <f t="shared" ref="V359:V372" si="330">IF($N293=FALSE,"",IF(ROUND(T359,M$393)=0,ROUNDUP(T359,M$393),IF(U359=TRUE,ROUNDUP(T359,M$393),ROUND(T359,M$393))))</f>
        <v/>
      </c>
      <c r="W359" s="266" t="str">
        <f t="shared" ref="W359:W372" si="331">IF($N293=FALSE,"",IF(R359=T359,0,1))</f>
        <v/>
      </c>
    </row>
    <row r="360" spans="2:23" ht="15" customHeight="1">
      <c r="B360" s="258">
        <f t="shared" si="318"/>
        <v>2</v>
      </c>
      <c r="C360" s="258" t="str">
        <f t="shared" si="319"/>
        <v/>
      </c>
      <c r="D360" s="255" t="str">
        <f t="shared" si="319"/>
        <v/>
      </c>
      <c r="E360" s="255" t="str">
        <f>IF($N294=FALSE,"",표준압력!U209)</f>
        <v/>
      </c>
      <c r="F360" s="255" t="str">
        <f>IF($N294=FALSE,"",Pressure_1_R3!L5*C$287)</f>
        <v/>
      </c>
      <c r="G360" s="255" t="str">
        <f t="shared" ref="G360:G388" si="332">IF($N294=FALSE,"",ROUND(AVERAGE(T294,T324),M$393))</f>
        <v/>
      </c>
      <c r="H360" s="255" t="str">
        <f t="shared" si="320"/>
        <v/>
      </c>
      <c r="I360" s="255" t="str">
        <f t="shared" ref="I360:I388" si="333">IF($N294=FALSE,"",((Q324-Q294)+(R324-R294)+(S324-S294))/3)</f>
        <v/>
      </c>
      <c r="J360" s="255" t="str">
        <f t="shared" ref="J360:J388" si="334">IF($N294=FALSE,"",MAX(X294,X324))</f>
        <v/>
      </c>
      <c r="K360" s="255" t="str">
        <f t="shared" si="321"/>
        <v/>
      </c>
      <c r="L360" s="255" t="str">
        <f t="shared" si="322"/>
        <v/>
      </c>
      <c r="M360" s="255" t="str">
        <f t="shared" ref="M360:M388" si="335">IF($N294=FALSE,"",MAX(ABS(Q$323-Q$293),ABS(R$323-R$293),ABS(S$323-S$293))/2/SQRT(3))</f>
        <v/>
      </c>
      <c r="N360" s="255" t="str">
        <f t="shared" si="323"/>
        <v/>
      </c>
      <c r="O360" s="255" t="str">
        <f t="shared" si="324"/>
        <v/>
      </c>
      <c r="P360" s="255" t="str">
        <f t="shared" si="325"/>
        <v/>
      </c>
      <c r="Q360" s="255" t="str">
        <f t="shared" si="326"/>
        <v/>
      </c>
      <c r="R360" s="255" t="str">
        <f t="shared" si="327"/>
        <v/>
      </c>
      <c r="S360" s="243" t="str">
        <f>IF($N294=FALSE,"",Pressure_1_R3!G5*C360)</f>
        <v/>
      </c>
      <c r="T360" s="243" t="str">
        <f t="shared" si="328"/>
        <v/>
      </c>
      <c r="U360" s="243" t="str">
        <f t="shared" si="329"/>
        <v/>
      </c>
      <c r="V360" s="243" t="str">
        <f t="shared" si="330"/>
        <v/>
      </c>
      <c r="W360" s="266" t="str">
        <f t="shared" si="331"/>
        <v/>
      </c>
    </row>
    <row r="361" spans="2:23" ht="15" customHeight="1">
      <c r="B361" s="258">
        <f t="shared" si="318"/>
        <v>3</v>
      </c>
      <c r="C361" s="258" t="str">
        <f t="shared" si="319"/>
        <v/>
      </c>
      <c r="D361" s="255" t="str">
        <f t="shared" si="319"/>
        <v/>
      </c>
      <c r="E361" s="255" t="str">
        <f>IF($N295=FALSE,"",표준압력!U210)</f>
        <v/>
      </c>
      <c r="F361" s="255" t="str">
        <f>IF($N295=FALSE,"",Pressure_1_R3!L6*C$287)</f>
        <v/>
      </c>
      <c r="G361" s="255" t="str">
        <f t="shared" si="332"/>
        <v/>
      </c>
      <c r="H361" s="255" t="str">
        <f t="shared" si="320"/>
        <v/>
      </c>
      <c r="I361" s="255" t="str">
        <f t="shared" si="333"/>
        <v/>
      </c>
      <c r="J361" s="255" t="str">
        <f t="shared" si="334"/>
        <v/>
      </c>
      <c r="K361" s="255" t="str">
        <f t="shared" si="321"/>
        <v/>
      </c>
      <c r="L361" s="255" t="str">
        <f t="shared" si="322"/>
        <v/>
      </c>
      <c r="M361" s="255" t="str">
        <f t="shared" si="335"/>
        <v/>
      </c>
      <c r="N361" s="255" t="str">
        <f t="shared" si="323"/>
        <v/>
      </c>
      <c r="O361" s="255" t="str">
        <f t="shared" si="324"/>
        <v/>
      </c>
      <c r="P361" s="255" t="str">
        <f t="shared" si="325"/>
        <v/>
      </c>
      <c r="Q361" s="255" t="str">
        <f t="shared" si="326"/>
        <v/>
      </c>
      <c r="R361" s="255" t="str">
        <f t="shared" si="327"/>
        <v/>
      </c>
      <c r="S361" s="243" t="str">
        <f>IF($N295=FALSE,"",Pressure_1_R3!G6*C361)</f>
        <v/>
      </c>
      <c r="T361" s="243" t="str">
        <f t="shared" si="328"/>
        <v/>
      </c>
      <c r="U361" s="243" t="str">
        <f t="shared" si="329"/>
        <v/>
      </c>
      <c r="V361" s="243" t="str">
        <f t="shared" si="330"/>
        <v/>
      </c>
      <c r="W361" s="266" t="str">
        <f t="shared" si="331"/>
        <v/>
      </c>
    </row>
    <row r="362" spans="2:23" ht="15" customHeight="1">
      <c r="B362" s="258">
        <f t="shared" si="318"/>
        <v>4</v>
      </c>
      <c r="C362" s="258" t="str">
        <f t="shared" si="319"/>
        <v/>
      </c>
      <c r="D362" s="255" t="str">
        <f t="shared" si="319"/>
        <v/>
      </c>
      <c r="E362" s="255" t="str">
        <f>IF($N296=FALSE,"",표준압력!U211)</f>
        <v/>
      </c>
      <c r="F362" s="255" t="str">
        <f>IF($N296=FALSE,"",Pressure_1_R3!L7*C$287)</f>
        <v/>
      </c>
      <c r="G362" s="255" t="str">
        <f t="shared" si="332"/>
        <v/>
      </c>
      <c r="H362" s="255" t="str">
        <f t="shared" si="320"/>
        <v/>
      </c>
      <c r="I362" s="255" t="str">
        <f t="shared" si="333"/>
        <v/>
      </c>
      <c r="J362" s="255" t="str">
        <f t="shared" si="334"/>
        <v/>
      </c>
      <c r="K362" s="255" t="str">
        <f t="shared" si="321"/>
        <v/>
      </c>
      <c r="L362" s="255" t="str">
        <f t="shared" si="322"/>
        <v/>
      </c>
      <c r="M362" s="255" t="str">
        <f t="shared" si="335"/>
        <v/>
      </c>
      <c r="N362" s="255" t="str">
        <f t="shared" si="323"/>
        <v/>
      </c>
      <c r="O362" s="255" t="str">
        <f t="shared" si="324"/>
        <v/>
      </c>
      <c r="P362" s="255" t="str">
        <f t="shared" si="325"/>
        <v/>
      </c>
      <c r="Q362" s="255" t="str">
        <f t="shared" si="326"/>
        <v/>
      </c>
      <c r="R362" s="255" t="str">
        <f t="shared" si="327"/>
        <v/>
      </c>
      <c r="S362" s="243" t="str">
        <f>IF($N296=FALSE,"",Pressure_1_R3!G7*C362)</f>
        <v/>
      </c>
      <c r="T362" s="243" t="str">
        <f t="shared" si="328"/>
        <v/>
      </c>
      <c r="U362" s="243" t="str">
        <f t="shared" si="329"/>
        <v/>
      </c>
      <c r="V362" s="243" t="str">
        <f t="shared" si="330"/>
        <v/>
      </c>
      <c r="W362" s="266" t="str">
        <f t="shared" si="331"/>
        <v/>
      </c>
    </row>
    <row r="363" spans="2:23" ht="15" customHeight="1">
      <c r="B363" s="258">
        <f t="shared" si="318"/>
        <v>5</v>
      </c>
      <c r="C363" s="258" t="str">
        <f t="shared" si="319"/>
        <v/>
      </c>
      <c r="D363" s="255" t="str">
        <f t="shared" si="319"/>
        <v/>
      </c>
      <c r="E363" s="255" t="str">
        <f>IF($N297=FALSE,"",표준압력!U212)</f>
        <v/>
      </c>
      <c r="F363" s="255" t="str">
        <f>IF($N297=FALSE,"",Pressure_1_R3!L8*C$287)</f>
        <v/>
      </c>
      <c r="G363" s="255" t="str">
        <f t="shared" si="332"/>
        <v/>
      </c>
      <c r="H363" s="255" t="str">
        <f t="shared" si="320"/>
        <v/>
      </c>
      <c r="I363" s="255" t="str">
        <f t="shared" si="333"/>
        <v/>
      </c>
      <c r="J363" s="255" t="str">
        <f t="shared" si="334"/>
        <v/>
      </c>
      <c r="K363" s="255" t="str">
        <f t="shared" si="321"/>
        <v/>
      </c>
      <c r="L363" s="255" t="str">
        <f t="shared" si="322"/>
        <v/>
      </c>
      <c r="M363" s="255" t="str">
        <f t="shared" si="335"/>
        <v/>
      </c>
      <c r="N363" s="255" t="str">
        <f t="shared" si="323"/>
        <v/>
      </c>
      <c r="O363" s="255" t="str">
        <f t="shared" si="324"/>
        <v/>
      </c>
      <c r="P363" s="255" t="str">
        <f t="shared" si="325"/>
        <v/>
      </c>
      <c r="Q363" s="255" t="str">
        <f t="shared" si="326"/>
        <v/>
      </c>
      <c r="R363" s="255" t="str">
        <f t="shared" si="327"/>
        <v/>
      </c>
      <c r="S363" s="243" t="str">
        <f>IF($N297=FALSE,"",Pressure_1_R3!G8*C363)</f>
        <v/>
      </c>
      <c r="T363" s="243" t="str">
        <f t="shared" si="328"/>
        <v/>
      </c>
      <c r="U363" s="243" t="str">
        <f t="shared" si="329"/>
        <v/>
      </c>
      <c r="V363" s="243" t="str">
        <f t="shared" si="330"/>
        <v/>
      </c>
      <c r="W363" s="266" t="str">
        <f t="shared" si="331"/>
        <v/>
      </c>
    </row>
    <row r="364" spans="2:23" ht="15" customHeight="1">
      <c r="B364" s="258">
        <f t="shared" si="318"/>
        <v>6</v>
      </c>
      <c r="C364" s="258" t="str">
        <f t="shared" si="319"/>
        <v/>
      </c>
      <c r="D364" s="255" t="str">
        <f t="shared" si="319"/>
        <v/>
      </c>
      <c r="E364" s="255" t="str">
        <f>IF($N298=FALSE,"",표준압력!U213)</f>
        <v/>
      </c>
      <c r="F364" s="255" t="str">
        <f>IF($N298=FALSE,"",Pressure_1_R3!L9*C$287)</f>
        <v/>
      </c>
      <c r="G364" s="255" t="str">
        <f t="shared" si="332"/>
        <v/>
      </c>
      <c r="H364" s="255" t="str">
        <f t="shared" si="320"/>
        <v/>
      </c>
      <c r="I364" s="255" t="str">
        <f t="shared" si="333"/>
        <v/>
      </c>
      <c r="J364" s="255" t="str">
        <f t="shared" si="334"/>
        <v/>
      </c>
      <c r="K364" s="255" t="str">
        <f t="shared" si="321"/>
        <v/>
      </c>
      <c r="L364" s="255" t="str">
        <f t="shared" si="322"/>
        <v/>
      </c>
      <c r="M364" s="255" t="str">
        <f t="shared" si="335"/>
        <v/>
      </c>
      <c r="N364" s="255" t="str">
        <f t="shared" si="323"/>
        <v/>
      </c>
      <c r="O364" s="255" t="str">
        <f t="shared" si="324"/>
        <v/>
      </c>
      <c r="P364" s="255" t="str">
        <f t="shared" si="325"/>
        <v/>
      </c>
      <c r="Q364" s="255" t="str">
        <f t="shared" si="326"/>
        <v/>
      </c>
      <c r="R364" s="255" t="str">
        <f t="shared" si="327"/>
        <v/>
      </c>
      <c r="S364" s="243" t="str">
        <f>IF($N298=FALSE,"",Pressure_1_R3!G9*C364)</f>
        <v/>
      </c>
      <c r="T364" s="243" t="str">
        <f t="shared" si="328"/>
        <v/>
      </c>
      <c r="U364" s="243" t="str">
        <f t="shared" si="329"/>
        <v/>
      </c>
      <c r="V364" s="243" t="str">
        <f t="shared" si="330"/>
        <v/>
      </c>
      <c r="W364" s="266" t="str">
        <f t="shared" si="331"/>
        <v/>
      </c>
    </row>
    <row r="365" spans="2:23" ht="15" customHeight="1">
      <c r="B365" s="258">
        <f t="shared" si="318"/>
        <v>7</v>
      </c>
      <c r="C365" s="258" t="str">
        <f t="shared" si="319"/>
        <v/>
      </c>
      <c r="D365" s="255" t="str">
        <f t="shared" si="319"/>
        <v/>
      </c>
      <c r="E365" s="255" t="str">
        <f>IF($N299=FALSE,"",표준압력!U214)</f>
        <v/>
      </c>
      <c r="F365" s="255" t="str">
        <f>IF($N299=FALSE,"",Pressure_1_R3!L10*C$287)</f>
        <v/>
      </c>
      <c r="G365" s="255" t="str">
        <f t="shared" si="332"/>
        <v/>
      </c>
      <c r="H365" s="255" t="str">
        <f t="shared" si="320"/>
        <v/>
      </c>
      <c r="I365" s="255" t="str">
        <f t="shared" si="333"/>
        <v/>
      </c>
      <c r="J365" s="255" t="str">
        <f t="shared" si="334"/>
        <v/>
      </c>
      <c r="K365" s="255" t="str">
        <f t="shared" si="321"/>
        <v/>
      </c>
      <c r="L365" s="255" t="str">
        <f t="shared" si="322"/>
        <v/>
      </c>
      <c r="M365" s="255" t="str">
        <f t="shared" si="335"/>
        <v/>
      </c>
      <c r="N365" s="255" t="str">
        <f t="shared" si="323"/>
        <v/>
      </c>
      <c r="O365" s="255" t="str">
        <f t="shared" si="324"/>
        <v/>
      </c>
      <c r="P365" s="255" t="str">
        <f t="shared" si="325"/>
        <v/>
      </c>
      <c r="Q365" s="255" t="str">
        <f t="shared" si="326"/>
        <v/>
      </c>
      <c r="R365" s="255" t="str">
        <f t="shared" si="327"/>
        <v/>
      </c>
      <c r="S365" s="243" t="str">
        <f>IF($N299=FALSE,"",Pressure_1_R3!G10*C365)</f>
        <v/>
      </c>
      <c r="T365" s="243" t="str">
        <f t="shared" si="328"/>
        <v/>
      </c>
      <c r="U365" s="243" t="str">
        <f t="shared" si="329"/>
        <v/>
      </c>
      <c r="V365" s="243" t="str">
        <f t="shared" si="330"/>
        <v/>
      </c>
      <c r="W365" s="266" t="str">
        <f t="shared" si="331"/>
        <v/>
      </c>
    </row>
    <row r="366" spans="2:23" ht="15" customHeight="1">
      <c r="B366" s="258">
        <f t="shared" si="318"/>
        <v>8</v>
      </c>
      <c r="C366" s="258" t="str">
        <f t="shared" si="319"/>
        <v/>
      </c>
      <c r="D366" s="255" t="str">
        <f t="shared" si="319"/>
        <v/>
      </c>
      <c r="E366" s="255" t="str">
        <f>IF($N300=FALSE,"",표준압력!U215)</f>
        <v/>
      </c>
      <c r="F366" s="255" t="str">
        <f>IF($N300=FALSE,"",Pressure_1_R3!L11*C$287)</f>
        <v/>
      </c>
      <c r="G366" s="255" t="str">
        <f t="shared" si="332"/>
        <v/>
      </c>
      <c r="H366" s="255" t="str">
        <f t="shared" si="320"/>
        <v/>
      </c>
      <c r="I366" s="255" t="str">
        <f t="shared" si="333"/>
        <v/>
      </c>
      <c r="J366" s="255" t="str">
        <f t="shared" si="334"/>
        <v/>
      </c>
      <c r="K366" s="255" t="str">
        <f t="shared" si="321"/>
        <v/>
      </c>
      <c r="L366" s="255" t="str">
        <f t="shared" si="322"/>
        <v/>
      </c>
      <c r="M366" s="255" t="str">
        <f t="shared" si="335"/>
        <v/>
      </c>
      <c r="N366" s="255" t="str">
        <f t="shared" si="323"/>
        <v/>
      </c>
      <c r="O366" s="255" t="str">
        <f t="shared" si="324"/>
        <v/>
      </c>
      <c r="P366" s="255" t="str">
        <f t="shared" si="325"/>
        <v/>
      </c>
      <c r="Q366" s="255" t="str">
        <f t="shared" si="326"/>
        <v/>
      </c>
      <c r="R366" s="255" t="str">
        <f t="shared" si="327"/>
        <v/>
      </c>
      <c r="S366" s="243" t="str">
        <f>IF($N300=FALSE,"",Pressure_1_R3!G11*C366)</f>
        <v/>
      </c>
      <c r="T366" s="243" t="str">
        <f t="shared" si="328"/>
        <v/>
      </c>
      <c r="U366" s="243" t="str">
        <f t="shared" si="329"/>
        <v/>
      </c>
      <c r="V366" s="243" t="str">
        <f t="shared" si="330"/>
        <v/>
      </c>
      <c r="W366" s="266" t="str">
        <f t="shared" si="331"/>
        <v/>
      </c>
    </row>
    <row r="367" spans="2:23" ht="15" customHeight="1">
      <c r="B367" s="258">
        <f t="shared" si="318"/>
        <v>9</v>
      </c>
      <c r="C367" s="258" t="str">
        <f t="shared" si="319"/>
        <v/>
      </c>
      <c r="D367" s="255" t="str">
        <f t="shared" si="319"/>
        <v/>
      </c>
      <c r="E367" s="255" t="str">
        <f>IF($N301=FALSE,"",표준압력!U216)</f>
        <v/>
      </c>
      <c r="F367" s="255" t="str">
        <f>IF($N301=FALSE,"",Pressure_1_R3!L12*C$287)</f>
        <v/>
      </c>
      <c r="G367" s="255" t="str">
        <f t="shared" si="332"/>
        <v/>
      </c>
      <c r="H367" s="255" t="str">
        <f t="shared" si="320"/>
        <v/>
      </c>
      <c r="I367" s="255" t="str">
        <f t="shared" si="333"/>
        <v/>
      </c>
      <c r="J367" s="255" t="str">
        <f t="shared" si="334"/>
        <v/>
      </c>
      <c r="K367" s="255" t="str">
        <f t="shared" si="321"/>
        <v/>
      </c>
      <c r="L367" s="255" t="str">
        <f t="shared" si="322"/>
        <v/>
      </c>
      <c r="M367" s="255" t="str">
        <f t="shared" si="335"/>
        <v/>
      </c>
      <c r="N367" s="255" t="str">
        <f t="shared" si="323"/>
        <v/>
      </c>
      <c r="O367" s="255" t="str">
        <f t="shared" si="324"/>
        <v/>
      </c>
      <c r="P367" s="255" t="str">
        <f t="shared" si="325"/>
        <v/>
      </c>
      <c r="Q367" s="255" t="str">
        <f t="shared" si="326"/>
        <v/>
      </c>
      <c r="R367" s="255" t="str">
        <f t="shared" si="327"/>
        <v/>
      </c>
      <c r="S367" s="243" t="str">
        <f>IF($N301=FALSE,"",Pressure_1_R3!G12*C367)</f>
        <v/>
      </c>
      <c r="T367" s="243" t="str">
        <f t="shared" si="328"/>
        <v/>
      </c>
      <c r="U367" s="243" t="str">
        <f t="shared" si="329"/>
        <v/>
      </c>
      <c r="V367" s="243" t="str">
        <f t="shared" si="330"/>
        <v/>
      </c>
      <c r="W367" s="266" t="str">
        <f t="shared" si="331"/>
        <v/>
      </c>
    </row>
    <row r="368" spans="2:23" ht="15" customHeight="1">
      <c r="B368" s="258">
        <f t="shared" si="318"/>
        <v>10</v>
      </c>
      <c r="C368" s="258" t="str">
        <f t="shared" si="319"/>
        <v/>
      </c>
      <c r="D368" s="255" t="str">
        <f t="shared" si="319"/>
        <v/>
      </c>
      <c r="E368" s="255" t="str">
        <f>IF($N302=FALSE,"",표준압력!U217)</f>
        <v/>
      </c>
      <c r="F368" s="255" t="str">
        <f>IF($N302=FALSE,"",Pressure_1_R3!L13*C$287)</f>
        <v/>
      </c>
      <c r="G368" s="255" t="str">
        <f t="shared" si="332"/>
        <v/>
      </c>
      <c r="H368" s="255" t="str">
        <f t="shared" si="320"/>
        <v/>
      </c>
      <c r="I368" s="255" t="str">
        <f t="shared" si="333"/>
        <v/>
      </c>
      <c r="J368" s="255" t="str">
        <f t="shared" si="334"/>
        <v/>
      </c>
      <c r="K368" s="255" t="str">
        <f t="shared" si="321"/>
        <v/>
      </c>
      <c r="L368" s="255" t="str">
        <f t="shared" si="322"/>
        <v/>
      </c>
      <c r="M368" s="255" t="str">
        <f t="shared" si="335"/>
        <v/>
      </c>
      <c r="N368" s="255" t="str">
        <f t="shared" si="323"/>
        <v/>
      </c>
      <c r="O368" s="255" t="str">
        <f t="shared" si="324"/>
        <v/>
      </c>
      <c r="P368" s="255" t="str">
        <f t="shared" si="325"/>
        <v/>
      </c>
      <c r="Q368" s="255" t="str">
        <f t="shared" si="326"/>
        <v/>
      </c>
      <c r="R368" s="255" t="str">
        <f t="shared" si="327"/>
        <v/>
      </c>
      <c r="S368" s="243" t="str">
        <f>IF($N302=FALSE,"",Pressure_1_R3!G13*C368)</f>
        <v/>
      </c>
      <c r="T368" s="243" t="str">
        <f t="shared" si="328"/>
        <v/>
      </c>
      <c r="U368" s="243" t="str">
        <f t="shared" si="329"/>
        <v/>
      </c>
      <c r="V368" s="243" t="str">
        <f t="shared" si="330"/>
        <v/>
      </c>
      <c r="W368" s="266" t="str">
        <f t="shared" si="331"/>
        <v/>
      </c>
    </row>
    <row r="369" spans="2:23" ht="15" customHeight="1">
      <c r="B369" s="258">
        <f t="shared" si="318"/>
        <v>11</v>
      </c>
      <c r="C369" s="258" t="str">
        <f t="shared" si="319"/>
        <v/>
      </c>
      <c r="D369" s="255" t="str">
        <f t="shared" si="319"/>
        <v/>
      </c>
      <c r="E369" s="255" t="str">
        <f>IF($N303=FALSE,"",표준압력!U218)</f>
        <v/>
      </c>
      <c r="F369" s="255" t="str">
        <f>IF($N303=FALSE,"",Pressure_1_R3!L14*C$287)</f>
        <v/>
      </c>
      <c r="G369" s="255" t="str">
        <f t="shared" si="332"/>
        <v/>
      </c>
      <c r="H369" s="255" t="str">
        <f t="shared" si="320"/>
        <v/>
      </c>
      <c r="I369" s="255" t="str">
        <f t="shared" si="333"/>
        <v/>
      </c>
      <c r="J369" s="255" t="str">
        <f t="shared" si="334"/>
        <v/>
      </c>
      <c r="K369" s="255" t="str">
        <f t="shared" si="321"/>
        <v/>
      </c>
      <c r="L369" s="255" t="str">
        <f t="shared" si="322"/>
        <v/>
      </c>
      <c r="M369" s="255" t="str">
        <f t="shared" si="335"/>
        <v/>
      </c>
      <c r="N369" s="255" t="str">
        <f t="shared" si="323"/>
        <v/>
      </c>
      <c r="O369" s="255" t="str">
        <f t="shared" si="324"/>
        <v/>
      </c>
      <c r="P369" s="255" t="str">
        <f t="shared" si="325"/>
        <v/>
      </c>
      <c r="Q369" s="255" t="str">
        <f t="shared" si="326"/>
        <v/>
      </c>
      <c r="R369" s="255" t="str">
        <f t="shared" si="327"/>
        <v/>
      </c>
      <c r="S369" s="243" t="str">
        <f>IF($N303=FALSE,"",Pressure_1_R3!G14*C369)</f>
        <v/>
      </c>
      <c r="T369" s="243" t="str">
        <f t="shared" si="328"/>
        <v/>
      </c>
      <c r="U369" s="243" t="str">
        <f t="shared" si="329"/>
        <v/>
      </c>
      <c r="V369" s="243" t="str">
        <f t="shared" si="330"/>
        <v/>
      </c>
      <c r="W369" s="266" t="str">
        <f t="shared" si="331"/>
        <v/>
      </c>
    </row>
    <row r="370" spans="2:23" ht="15" customHeight="1">
      <c r="B370" s="258">
        <f t="shared" si="318"/>
        <v>12</v>
      </c>
      <c r="C370" s="258" t="str">
        <f t="shared" si="319"/>
        <v/>
      </c>
      <c r="D370" s="255" t="str">
        <f t="shared" si="319"/>
        <v/>
      </c>
      <c r="E370" s="255" t="str">
        <f>IF($N304=FALSE,"",표준압력!U219)</f>
        <v/>
      </c>
      <c r="F370" s="255" t="str">
        <f>IF($N304=FALSE,"",Pressure_1_R3!L15*C$287)</f>
        <v/>
      </c>
      <c r="G370" s="255" t="str">
        <f t="shared" si="332"/>
        <v/>
      </c>
      <c r="H370" s="255" t="str">
        <f t="shared" si="320"/>
        <v/>
      </c>
      <c r="I370" s="255" t="str">
        <f t="shared" si="333"/>
        <v/>
      </c>
      <c r="J370" s="255" t="str">
        <f t="shared" si="334"/>
        <v/>
      </c>
      <c r="K370" s="255" t="str">
        <f t="shared" si="321"/>
        <v/>
      </c>
      <c r="L370" s="255" t="str">
        <f t="shared" si="322"/>
        <v/>
      </c>
      <c r="M370" s="255" t="str">
        <f t="shared" si="335"/>
        <v/>
      </c>
      <c r="N370" s="255" t="str">
        <f t="shared" si="323"/>
        <v/>
      </c>
      <c r="O370" s="255" t="str">
        <f t="shared" si="324"/>
        <v/>
      </c>
      <c r="P370" s="255" t="str">
        <f t="shared" si="325"/>
        <v/>
      </c>
      <c r="Q370" s="255" t="str">
        <f t="shared" si="326"/>
        <v/>
      </c>
      <c r="R370" s="255" t="str">
        <f t="shared" si="327"/>
        <v/>
      </c>
      <c r="S370" s="243" t="str">
        <f>IF($N304=FALSE,"",Pressure_1_R3!G15*C370)</f>
        <v/>
      </c>
      <c r="T370" s="243" t="str">
        <f t="shared" si="328"/>
        <v/>
      </c>
      <c r="U370" s="243" t="str">
        <f t="shared" si="329"/>
        <v/>
      </c>
      <c r="V370" s="243" t="str">
        <f t="shared" si="330"/>
        <v/>
      </c>
      <c r="W370" s="266" t="str">
        <f t="shared" si="331"/>
        <v/>
      </c>
    </row>
    <row r="371" spans="2:23" ht="15" customHeight="1">
      <c r="B371" s="258">
        <f t="shared" si="318"/>
        <v>13</v>
      </c>
      <c r="C371" s="258" t="str">
        <f t="shared" si="319"/>
        <v/>
      </c>
      <c r="D371" s="255" t="str">
        <f t="shared" si="319"/>
        <v/>
      </c>
      <c r="E371" s="255" t="str">
        <f>IF($N305=FALSE,"",표준압력!U220)</f>
        <v/>
      </c>
      <c r="F371" s="255" t="str">
        <f>IF($N305=FALSE,"",Pressure_1_R3!L16*C$287)</f>
        <v/>
      </c>
      <c r="G371" s="255" t="str">
        <f t="shared" si="332"/>
        <v/>
      </c>
      <c r="H371" s="255" t="str">
        <f t="shared" si="320"/>
        <v/>
      </c>
      <c r="I371" s="255" t="str">
        <f t="shared" si="333"/>
        <v/>
      </c>
      <c r="J371" s="255" t="str">
        <f t="shared" si="334"/>
        <v/>
      </c>
      <c r="K371" s="255" t="str">
        <f t="shared" si="321"/>
        <v/>
      </c>
      <c r="L371" s="255" t="str">
        <f t="shared" si="322"/>
        <v/>
      </c>
      <c r="M371" s="255" t="str">
        <f t="shared" si="335"/>
        <v/>
      </c>
      <c r="N371" s="255" t="str">
        <f t="shared" si="323"/>
        <v/>
      </c>
      <c r="O371" s="255" t="str">
        <f t="shared" si="324"/>
        <v/>
      </c>
      <c r="P371" s="255" t="str">
        <f t="shared" si="325"/>
        <v/>
      </c>
      <c r="Q371" s="255" t="str">
        <f t="shared" si="326"/>
        <v/>
      </c>
      <c r="R371" s="255" t="str">
        <f t="shared" si="327"/>
        <v/>
      </c>
      <c r="S371" s="243" t="str">
        <f>IF($N305=FALSE,"",Pressure_1_R3!G16*C371)</f>
        <v/>
      </c>
      <c r="T371" s="243" t="str">
        <f t="shared" si="328"/>
        <v/>
      </c>
      <c r="U371" s="243" t="str">
        <f t="shared" si="329"/>
        <v/>
      </c>
      <c r="V371" s="243" t="str">
        <f t="shared" si="330"/>
        <v/>
      </c>
      <c r="W371" s="266" t="str">
        <f t="shared" si="331"/>
        <v/>
      </c>
    </row>
    <row r="372" spans="2:23" ht="15" customHeight="1">
      <c r="B372" s="258">
        <f t="shared" si="318"/>
        <v>14</v>
      </c>
      <c r="C372" s="258" t="str">
        <f t="shared" si="319"/>
        <v/>
      </c>
      <c r="D372" s="255" t="str">
        <f t="shared" si="319"/>
        <v/>
      </c>
      <c r="E372" s="255" t="str">
        <f>IF($N306=FALSE,"",표준압력!U221)</f>
        <v/>
      </c>
      <c r="F372" s="255" t="str">
        <f>IF($N306=FALSE,"",Pressure_1_R3!L17*C$287)</f>
        <v/>
      </c>
      <c r="G372" s="255" t="str">
        <f t="shared" si="332"/>
        <v/>
      </c>
      <c r="H372" s="255" t="str">
        <f t="shared" si="320"/>
        <v/>
      </c>
      <c r="I372" s="255" t="str">
        <f t="shared" si="333"/>
        <v/>
      </c>
      <c r="J372" s="255" t="str">
        <f t="shared" si="334"/>
        <v/>
      </c>
      <c r="K372" s="255" t="str">
        <f t="shared" si="321"/>
        <v/>
      </c>
      <c r="L372" s="255" t="str">
        <f t="shared" si="322"/>
        <v/>
      </c>
      <c r="M372" s="255" t="str">
        <f t="shared" si="335"/>
        <v/>
      </c>
      <c r="N372" s="255" t="str">
        <f t="shared" si="323"/>
        <v/>
      </c>
      <c r="O372" s="255" t="str">
        <f t="shared" si="324"/>
        <v/>
      </c>
      <c r="P372" s="255" t="str">
        <f t="shared" si="325"/>
        <v/>
      </c>
      <c r="Q372" s="255" t="str">
        <f t="shared" si="326"/>
        <v/>
      </c>
      <c r="R372" s="255" t="str">
        <f t="shared" si="327"/>
        <v/>
      </c>
      <c r="S372" s="243" t="str">
        <f>IF($N306=FALSE,"",Pressure_1_R3!G17*C372)</f>
        <v/>
      </c>
      <c r="T372" s="243" t="str">
        <f t="shared" si="328"/>
        <v/>
      </c>
      <c r="U372" s="243" t="str">
        <f t="shared" si="329"/>
        <v/>
      </c>
      <c r="V372" s="243" t="str">
        <f t="shared" si="330"/>
        <v/>
      </c>
      <c r="W372" s="266" t="str">
        <f t="shared" si="331"/>
        <v/>
      </c>
    </row>
    <row r="373" spans="2:23" ht="15" customHeight="1">
      <c r="B373" s="258">
        <f t="shared" ref="B373:B388" si="336">C307</f>
        <v>15</v>
      </c>
      <c r="C373" s="258" t="str">
        <f t="shared" ref="C373:D373" si="337">IF($N307=FALSE,"",D307)</f>
        <v/>
      </c>
      <c r="D373" s="255" t="str">
        <f t="shared" si="337"/>
        <v/>
      </c>
      <c r="E373" s="255" t="str">
        <f>IF($N307=FALSE,"",표준압력!U222)</f>
        <v/>
      </c>
      <c r="F373" s="255" t="str">
        <f>IF($N307=FALSE,"",Pressure_1_R3!L18*C$287)</f>
        <v/>
      </c>
      <c r="G373" s="255" t="str">
        <f t="shared" si="332"/>
        <v/>
      </c>
      <c r="H373" s="255" t="str">
        <f t="shared" ref="H373:H388" si="338">IF($N307=FALSE,"",ROUND(D373,M$393)-G373)</f>
        <v/>
      </c>
      <c r="I373" s="255" t="str">
        <f t="shared" si="333"/>
        <v/>
      </c>
      <c r="J373" s="255" t="str">
        <f t="shared" si="334"/>
        <v/>
      </c>
      <c r="K373" s="255" t="str">
        <f t="shared" ref="K373:K388" si="339">IF($N307=FALSE,"",E373/2)</f>
        <v/>
      </c>
      <c r="L373" s="255" t="str">
        <f t="shared" ref="L373:L388" si="340">IF($N307=FALSE,"",F373/2/SQRT(3))</f>
        <v/>
      </c>
      <c r="M373" s="255" t="str">
        <f t="shared" si="335"/>
        <v/>
      </c>
      <c r="N373" s="255" t="str">
        <f t="shared" ref="N373:N388" si="341">IF($N307=FALSE,"",IF(J373=0,MAX(J$359:J$388),J373)/2/SQRT(3))</f>
        <v/>
      </c>
      <c r="O373" s="255" t="str">
        <f t="shared" ref="O373:O388" si="342">IF($N307=FALSE,"",I373/2/SQRT(3))</f>
        <v/>
      </c>
      <c r="P373" s="255" t="str">
        <f t="shared" ref="P373:P388" si="343">IF($N307=FALSE,"",SQRT(SUMSQ(L373:O373)))</f>
        <v/>
      </c>
      <c r="Q373" s="255" t="str">
        <f t="shared" ref="Q373:Q388" si="344">IF($N307=FALSE,"",SQRT(SUMSQ(K373,P373)))</f>
        <v/>
      </c>
      <c r="R373" s="255" t="str">
        <f t="shared" ref="R373:R388" si="345">IF($N307=FALSE,"",Q373*2)</f>
        <v/>
      </c>
      <c r="S373" s="243" t="str">
        <f>IF($N307=FALSE,"",Pressure_1_R3!G18*C373)</f>
        <v/>
      </c>
      <c r="T373" s="243" t="str">
        <f t="shared" ref="T373:T388" si="346">IF($N307=FALSE,"",MAX(R373:S373))</f>
        <v/>
      </c>
      <c r="U373" s="243" t="str">
        <f t="shared" ref="U373:U388" si="347">IF($N307=FALSE,"",IF(((T373-ROUND(T373,M$393))/T373*100)&gt;=5,TRUE,FALSE))</f>
        <v/>
      </c>
      <c r="V373" s="243" t="str">
        <f t="shared" ref="V373:V388" si="348">IF($N307=FALSE,"",IF(ROUND(T373,M$393)=0,ROUNDUP(T373,M$393),IF(U373=TRUE,ROUNDUP(T373,M$393),ROUND(T373,M$393))))</f>
        <v/>
      </c>
      <c r="W373" s="266" t="str">
        <f t="shared" ref="W373:W388" si="349">IF($N307=FALSE,"",IF(R373=T373,0,1))</f>
        <v/>
      </c>
    </row>
    <row r="374" spans="2:23" ht="15" customHeight="1">
      <c r="B374" s="258">
        <f t="shared" si="336"/>
        <v>16</v>
      </c>
      <c r="C374" s="258" t="str">
        <f t="shared" ref="C374:D374" si="350">IF($N308=FALSE,"",D308)</f>
        <v/>
      </c>
      <c r="D374" s="255" t="str">
        <f t="shared" si="350"/>
        <v/>
      </c>
      <c r="E374" s="255" t="str">
        <f>IF($N308=FALSE,"",표준압력!U223)</f>
        <v/>
      </c>
      <c r="F374" s="255" t="str">
        <f>IF($N308=FALSE,"",Pressure_1_R3!L19*C$287)</f>
        <v/>
      </c>
      <c r="G374" s="255" t="str">
        <f t="shared" si="332"/>
        <v/>
      </c>
      <c r="H374" s="255" t="str">
        <f t="shared" si="338"/>
        <v/>
      </c>
      <c r="I374" s="255" t="str">
        <f t="shared" si="333"/>
        <v/>
      </c>
      <c r="J374" s="255" t="str">
        <f t="shared" si="334"/>
        <v/>
      </c>
      <c r="K374" s="255" t="str">
        <f t="shared" si="339"/>
        <v/>
      </c>
      <c r="L374" s="255" t="str">
        <f t="shared" si="340"/>
        <v/>
      </c>
      <c r="M374" s="255" t="str">
        <f t="shared" si="335"/>
        <v/>
      </c>
      <c r="N374" s="255" t="str">
        <f t="shared" si="341"/>
        <v/>
      </c>
      <c r="O374" s="255" t="str">
        <f t="shared" si="342"/>
        <v/>
      </c>
      <c r="P374" s="255" t="str">
        <f t="shared" si="343"/>
        <v/>
      </c>
      <c r="Q374" s="255" t="str">
        <f t="shared" si="344"/>
        <v/>
      </c>
      <c r="R374" s="255" t="str">
        <f t="shared" si="345"/>
        <v/>
      </c>
      <c r="S374" s="243" t="str">
        <f>IF($N308=FALSE,"",Pressure_1_R3!G19*C374)</f>
        <v/>
      </c>
      <c r="T374" s="243" t="str">
        <f t="shared" si="346"/>
        <v/>
      </c>
      <c r="U374" s="243" t="str">
        <f t="shared" si="347"/>
        <v/>
      </c>
      <c r="V374" s="243" t="str">
        <f t="shared" si="348"/>
        <v/>
      </c>
      <c r="W374" s="266" t="str">
        <f t="shared" si="349"/>
        <v/>
      </c>
    </row>
    <row r="375" spans="2:23" ht="15" customHeight="1">
      <c r="B375" s="258">
        <f t="shared" si="336"/>
        <v>17</v>
      </c>
      <c r="C375" s="258" t="str">
        <f t="shared" ref="C375:D375" si="351">IF($N309=FALSE,"",D309)</f>
        <v/>
      </c>
      <c r="D375" s="255" t="str">
        <f t="shared" si="351"/>
        <v/>
      </c>
      <c r="E375" s="255" t="str">
        <f>IF($N309=FALSE,"",표준압력!U224)</f>
        <v/>
      </c>
      <c r="F375" s="255" t="str">
        <f>IF($N309=FALSE,"",Pressure_1_R3!L20*C$287)</f>
        <v/>
      </c>
      <c r="G375" s="255" t="str">
        <f t="shared" si="332"/>
        <v/>
      </c>
      <c r="H375" s="255" t="str">
        <f t="shared" si="338"/>
        <v/>
      </c>
      <c r="I375" s="255" t="str">
        <f t="shared" si="333"/>
        <v/>
      </c>
      <c r="J375" s="255" t="str">
        <f t="shared" si="334"/>
        <v/>
      </c>
      <c r="K375" s="255" t="str">
        <f t="shared" si="339"/>
        <v/>
      </c>
      <c r="L375" s="255" t="str">
        <f t="shared" si="340"/>
        <v/>
      </c>
      <c r="M375" s="255" t="str">
        <f t="shared" si="335"/>
        <v/>
      </c>
      <c r="N375" s="255" t="str">
        <f t="shared" si="341"/>
        <v/>
      </c>
      <c r="O375" s="255" t="str">
        <f t="shared" si="342"/>
        <v/>
      </c>
      <c r="P375" s="255" t="str">
        <f t="shared" si="343"/>
        <v/>
      </c>
      <c r="Q375" s="255" t="str">
        <f t="shared" si="344"/>
        <v/>
      </c>
      <c r="R375" s="255" t="str">
        <f t="shared" si="345"/>
        <v/>
      </c>
      <c r="S375" s="243" t="str">
        <f>IF($N309=FALSE,"",Pressure_1_R3!G20*C375)</f>
        <v/>
      </c>
      <c r="T375" s="243" t="str">
        <f t="shared" si="346"/>
        <v/>
      </c>
      <c r="U375" s="243" t="str">
        <f t="shared" si="347"/>
        <v/>
      </c>
      <c r="V375" s="243" t="str">
        <f t="shared" si="348"/>
        <v/>
      </c>
      <c r="W375" s="266" t="str">
        <f t="shared" si="349"/>
        <v/>
      </c>
    </row>
    <row r="376" spans="2:23" ht="15" customHeight="1">
      <c r="B376" s="258">
        <f t="shared" si="336"/>
        <v>18</v>
      </c>
      <c r="C376" s="258" t="str">
        <f t="shared" ref="C376:D376" si="352">IF($N310=FALSE,"",D310)</f>
        <v/>
      </c>
      <c r="D376" s="255" t="str">
        <f t="shared" si="352"/>
        <v/>
      </c>
      <c r="E376" s="255" t="str">
        <f>IF($N310=FALSE,"",표준압력!U225)</f>
        <v/>
      </c>
      <c r="F376" s="255" t="str">
        <f>IF($N310=FALSE,"",Pressure_1_R3!L21*C$287)</f>
        <v/>
      </c>
      <c r="G376" s="255" t="str">
        <f t="shared" si="332"/>
        <v/>
      </c>
      <c r="H376" s="255" t="str">
        <f t="shared" si="338"/>
        <v/>
      </c>
      <c r="I376" s="255" t="str">
        <f t="shared" si="333"/>
        <v/>
      </c>
      <c r="J376" s="255" t="str">
        <f t="shared" si="334"/>
        <v/>
      </c>
      <c r="K376" s="255" t="str">
        <f t="shared" si="339"/>
        <v/>
      </c>
      <c r="L376" s="255" t="str">
        <f t="shared" si="340"/>
        <v/>
      </c>
      <c r="M376" s="255" t="str">
        <f t="shared" si="335"/>
        <v/>
      </c>
      <c r="N376" s="255" t="str">
        <f t="shared" si="341"/>
        <v/>
      </c>
      <c r="O376" s="255" t="str">
        <f t="shared" si="342"/>
        <v/>
      </c>
      <c r="P376" s="255" t="str">
        <f t="shared" si="343"/>
        <v/>
      </c>
      <c r="Q376" s="255" t="str">
        <f t="shared" si="344"/>
        <v/>
      </c>
      <c r="R376" s="255" t="str">
        <f t="shared" si="345"/>
        <v/>
      </c>
      <c r="S376" s="243" t="str">
        <f>IF($N310=FALSE,"",Pressure_1_R3!G21*C376)</f>
        <v/>
      </c>
      <c r="T376" s="243" t="str">
        <f t="shared" si="346"/>
        <v/>
      </c>
      <c r="U376" s="243" t="str">
        <f t="shared" si="347"/>
        <v/>
      </c>
      <c r="V376" s="243" t="str">
        <f t="shared" si="348"/>
        <v/>
      </c>
      <c r="W376" s="266" t="str">
        <f t="shared" si="349"/>
        <v/>
      </c>
    </row>
    <row r="377" spans="2:23" ht="15" customHeight="1">
      <c r="B377" s="258">
        <f t="shared" si="336"/>
        <v>19</v>
      </c>
      <c r="C377" s="258" t="str">
        <f t="shared" ref="C377:D377" si="353">IF($N311=FALSE,"",D311)</f>
        <v/>
      </c>
      <c r="D377" s="255" t="str">
        <f t="shared" si="353"/>
        <v/>
      </c>
      <c r="E377" s="255" t="str">
        <f>IF($N311=FALSE,"",표준압력!U226)</f>
        <v/>
      </c>
      <c r="F377" s="255" t="str">
        <f>IF($N311=FALSE,"",Pressure_1_R3!L22*C$287)</f>
        <v/>
      </c>
      <c r="G377" s="255" t="str">
        <f t="shared" si="332"/>
        <v/>
      </c>
      <c r="H377" s="255" t="str">
        <f t="shared" si="338"/>
        <v/>
      </c>
      <c r="I377" s="255" t="str">
        <f t="shared" si="333"/>
        <v/>
      </c>
      <c r="J377" s="255" t="str">
        <f t="shared" si="334"/>
        <v/>
      </c>
      <c r="K377" s="255" t="str">
        <f t="shared" si="339"/>
        <v/>
      </c>
      <c r="L377" s="255" t="str">
        <f t="shared" si="340"/>
        <v/>
      </c>
      <c r="M377" s="255" t="str">
        <f t="shared" si="335"/>
        <v/>
      </c>
      <c r="N377" s="255" t="str">
        <f t="shared" si="341"/>
        <v/>
      </c>
      <c r="O377" s="255" t="str">
        <f t="shared" si="342"/>
        <v/>
      </c>
      <c r="P377" s="255" t="str">
        <f t="shared" si="343"/>
        <v/>
      </c>
      <c r="Q377" s="255" t="str">
        <f t="shared" si="344"/>
        <v/>
      </c>
      <c r="R377" s="255" t="str">
        <f t="shared" si="345"/>
        <v/>
      </c>
      <c r="S377" s="243" t="str">
        <f>IF($N311=FALSE,"",Pressure_1_R3!G22*C377)</f>
        <v/>
      </c>
      <c r="T377" s="243" t="str">
        <f t="shared" si="346"/>
        <v/>
      </c>
      <c r="U377" s="243" t="str">
        <f t="shared" si="347"/>
        <v/>
      </c>
      <c r="V377" s="243" t="str">
        <f t="shared" si="348"/>
        <v/>
      </c>
      <c r="W377" s="266" t="str">
        <f t="shared" si="349"/>
        <v/>
      </c>
    </row>
    <row r="378" spans="2:23" ht="15" customHeight="1">
      <c r="B378" s="258">
        <f t="shared" si="336"/>
        <v>20</v>
      </c>
      <c r="C378" s="258" t="str">
        <f t="shared" ref="C378:D378" si="354">IF($N312=FALSE,"",D312)</f>
        <v/>
      </c>
      <c r="D378" s="255" t="str">
        <f t="shared" si="354"/>
        <v/>
      </c>
      <c r="E378" s="255" t="str">
        <f>IF($N312=FALSE,"",표준압력!U227)</f>
        <v/>
      </c>
      <c r="F378" s="255" t="str">
        <f>IF($N312=FALSE,"",Pressure_1_R3!L23*C$287)</f>
        <v/>
      </c>
      <c r="G378" s="255" t="str">
        <f t="shared" si="332"/>
        <v/>
      </c>
      <c r="H378" s="255" t="str">
        <f t="shared" si="338"/>
        <v/>
      </c>
      <c r="I378" s="255" t="str">
        <f t="shared" si="333"/>
        <v/>
      </c>
      <c r="J378" s="255" t="str">
        <f t="shared" si="334"/>
        <v/>
      </c>
      <c r="K378" s="255" t="str">
        <f t="shared" si="339"/>
        <v/>
      </c>
      <c r="L378" s="255" t="str">
        <f t="shared" si="340"/>
        <v/>
      </c>
      <c r="M378" s="255" t="str">
        <f t="shared" si="335"/>
        <v/>
      </c>
      <c r="N378" s="255" t="str">
        <f t="shared" si="341"/>
        <v/>
      </c>
      <c r="O378" s="255" t="str">
        <f t="shared" si="342"/>
        <v/>
      </c>
      <c r="P378" s="255" t="str">
        <f t="shared" si="343"/>
        <v/>
      </c>
      <c r="Q378" s="255" t="str">
        <f t="shared" si="344"/>
        <v/>
      </c>
      <c r="R378" s="255" t="str">
        <f t="shared" si="345"/>
        <v/>
      </c>
      <c r="S378" s="243" t="str">
        <f>IF($N312=FALSE,"",Pressure_1_R3!G23*C378)</f>
        <v/>
      </c>
      <c r="T378" s="243" t="str">
        <f t="shared" si="346"/>
        <v/>
      </c>
      <c r="U378" s="243" t="str">
        <f t="shared" si="347"/>
        <v/>
      </c>
      <c r="V378" s="243" t="str">
        <f t="shared" si="348"/>
        <v/>
      </c>
      <c r="W378" s="266" t="str">
        <f t="shared" si="349"/>
        <v/>
      </c>
    </row>
    <row r="379" spans="2:23" ht="15" customHeight="1">
      <c r="B379" s="258">
        <f t="shared" si="336"/>
        <v>21</v>
      </c>
      <c r="C379" s="258" t="str">
        <f t="shared" ref="C379:D379" si="355">IF($N313=FALSE,"",D313)</f>
        <v/>
      </c>
      <c r="D379" s="255" t="str">
        <f t="shared" si="355"/>
        <v/>
      </c>
      <c r="E379" s="255" t="str">
        <f>IF($N313=FALSE,"",표준압력!U228)</f>
        <v/>
      </c>
      <c r="F379" s="255" t="str">
        <f>IF($N313=FALSE,"",Pressure_1_R3!L24*C$287)</f>
        <v/>
      </c>
      <c r="G379" s="255" t="str">
        <f t="shared" si="332"/>
        <v/>
      </c>
      <c r="H379" s="255" t="str">
        <f t="shared" si="338"/>
        <v/>
      </c>
      <c r="I379" s="255" t="str">
        <f t="shared" si="333"/>
        <v/>
      </c>
      <c r="J379" s="255" t="str">
        <f t="shared" si="334"/>
        <v/>
      </c>
      <c r="K379" s="255" t="str">
        <f t="shared" si="339"/>
        <v/>
      </c>
      <c r="L379" s="255" t="str">
        <f t="shared" si="340"/>
        <v/>
      </c>
      <c r="M379" s="255" t="str">
        <f t="shared" si="335"/>
        <v/>
      </c>
      <c r="N379" s="255" t="str">
        <f t="shared" si="341"/>
        <v/>
      </c>
      <c r="O379" s="255" t="str">
        <f t="shared" si="342"/>
        <v/>
      </c>
      <c r="P379" s="255" t="str">
        <f t="shared" si="343"/>
        <v/>
      </c>
      <c r="Q379" s="255" t="str">
        <f t="shared" si="344"/>
        <v/>
      </c>
      <c r="R379" s="255" t="str">
        <f t="shared" si="345"/>
        <v/>
      </c>
      <c r="S379" s="243" t="str">
        <f>IF($N313=FALSE,"",Pressure_1_R3!G24*C379)</f>
        <v/>
      </c>
      <c r="T379" s="243" t="str">
        <f t="shared" si="346"/>
        <v/>
      </c>
      <c r="U379" s="243" t="str">
        <f t="shared" si="347"/>
        <v/>
      </c>
      <c r="V379" s="243" t="str">
        <f t="shared" si="348"/>
        <v/>
      </c>
      <c r="W379" s="266" t="str">
        <f t="shared" si="349"/>
        <v/>
      </c>
    </row>
    <row r="380" spans="2:23" ht="15" customHeight="1">
      <c r="B380" s="258">
        <f t="shared" si="336"/>
        <v>22</v>
      </c>
      <c r="C380" s="258" t="str">
        <f t="shared" ref="C380:D380" si="356">IF($N314=FALSE,"",D314)</f>
        <v/>
      </c>
      <c r="D380" s="255" t="str">
        <f t="shared" si="356"/>
        <v/>
      </c>
      <c r="E380" s="255" t="str">
        <f>IF($N314=FALSE,"",표준압력!U229)</f>
        <v/>
      </c>
      <c r="F380" s="255" t="str">
        <f>IF($N314=FALSE,"",Pressure_1_R3!L25*C$287)</f>
        <v/>
      </c>
      <c r="G380" s="255" t="str">
        <f t="shared" si="332"/>
        <v/>
      </c>
      <c r="H380" s="255" t="str">
        <f t="shared" si="338"/>
        <v/>
      </c>
      <c r="I380" s="255" t="str">
        <f t="shared" si="333"/>
        <v/>
      </c>
      <c r="J380" s="255" t="str">
        <f t="shared" si="334"/>
        <v/>
      </c>
      <c r="K380" s="255" t="str">
        <f t="shared" si="339"/>
        <v/>
      </c>
      <c r="L380" s="255" t="str">
        <f t="shared" si="340"/>
        <v/>
      </c>
      <c r="M380" s="255" t="str">
        <f t="shared" si="335"/>
        <v/>
      </c>
      <c r="N380" s="255" t="str">
        <f t="shared" si="341"/>
        <v/>
      </c>
      <c r="O380" s="255" t="str">
        <f t="shared" si="342"/>
        <v/>
      </c>
      <c r="P380" s="255" t="str">
        <f t="shared" si="343"/>
        <v/>
      </c>
      <c r="Q380" s="255" t="str">
        <f t="shared" si="344"/>
        <v/>
      </c>
      <c r="R380" s="255" t="str">
        <f t="shared" si="345"/>
        <v/>
      </c>
      <c r="S380" s="243" t="str">
        <f>IF($N314=FALSE,"",Pressure_1_R3!G25*C380)</f>
        <v/>
      </c>
      <c r="T380" s="243" t="str">
        <f t="shared" si="346"/>
        <v/>
      </c>
      <c r="U380" s="243" t="str">
        <f t="shared" si="347"/>
        <v/>
      </c>
      <c r="V380" s="243" t="str">
        <f t="shared" si="348"/>
        <v/>
      </c>
      <c r="W380" s="266" t="str">
        <f t="shared" si="349"/>
        <v/>
      </c>
    </row>
    <row r="381" spans="2:23" ht="15" customHeight="1">
      <c r="B381" s="258">
        <f t="shared" si="336"/>
        <v>23</v>
      </c>
      <c r="C381" s="258" t="str">
        <f t="shared" ref="C381:D381" si="357">IF($N315=FALSE,"",D315)</f>
        <v/>
      </c>
      <c r="D381" s="255" t="str">
        <f t="shared" si="357"/>
        <v/>
      </c>
      <c r="E381" s="255" t="str">
        <f>IF($N315=FALSE,"",표준압력!U230)</f>
        <v/>
      </c>
      <c r="F381" s="255" t="str">
        <f>IF($N315=FALSE,"",Pressure_1_R3!L26*C$287)</f>
        <v/>
      </c>
      <c r="G381" s="255" t="str">
        <f t="shared" si="332"/>
        <v/>
      </c>
      <c r="H381" s="255" t="str">
        <f t="shared" si="338"/>
        <v/>
      </c>
      <c r="I381" s="255" t="str">
        <f t="shared" si="333"/>
        <v/>
      </c>
      <c r="J381" s="255" t="str">
        <f t="shared" si="334"/>
        <v/>
      </c>
      <c r="K381" s="255" t="str">
        <f t="shared" si="339"/>
        <v/>
      </c>
      <c r="L381" s="255" t="str">
        <f t="shared" si="340"/>
        <v/>
      </c>
      <c r="M381" s="255" t="str">
        <f t="shared" si="335"/>
        <v/>
      </c>
      <c r="N381" s="255" t="str">
        <f t="shared" si="341"/>
        <v/>
      </c>
      <c r="O381" s="255" t="str">
        <f t="shared" si="342"/>
        <v/>
      </c>
      <c r="P381" s="255" t="str">
        <f t="shared" si="343"/>
        <v/>
      </c>
      <c r="Q381" s="255" t="str">
        <f t="shared" si="344"/>
        <v/>
      </c>
      <c r="R381" s="255" t="str">
        <f t="shared" si="345"/>
        <v/>
      </c>
      <c r="S381" s="243" t="str">
        <f>IF($N315=FALSE,"",Pressure_1_R3!G26*C381)</f>
        <v/>
      </c>
      <c r="T381" s="243" t="str">
        <f t="shared" si="346"/>
        <v/>
      </c>
      <c r="U381" s="243" t="str">
        <f t="shared" si="347"/>
        <v/>
      </c>
      <c r="V381" s="243" t="str">
        <f t="shared" si="348"/>
        <v/>
      </c>
      <c r="W381" s="266" t="str">
        <f t="shared" si="349"/>
        <v/>
      </c>
    </row>
    <row r="382" spans="2:23" ht="15" customHeight="1">
      <c r="B382" s="258">
        <f t="shared" si="336"/>
        <v>24</v>
      </c>
      <c r="C382" s="258" t="str">
        <f t="shared" ref="C382:D382" si="358">IF($N316=FALSE,"",D316)</f>
        <v/>
      </c>
      <c r="D382" s="255" t="str">
        <f t="shared" si="358"/>
        <v/>
      </c>
      <c r="E382" s="255" t="str">
        <f>IF($N316=FALSE,"",표준압력!U231)</f>
        <v/>
      </c>
      <c r="F382" s="255" t="str">
        <f>IF($N316=FALSE,"",Pressure_1_R3!L27*C$287)</f>
        <v/>
      </c>
      <c r="G382" s="255" t="str">
        <f t="shared" si="332"/>
        <v/>
      </c>
      <c r="H382" s="255" t="str">
        <f t="shared" si="338"/>
        <v/>
      </c>
      <c r="I382" s="255" t="str">
        <f t="shared" si="333"/>
        <v/>
      </c>
      <c r="J382" s="255" t="str">
        <f t="shared" si="334"/>
        <v/>
      </c>
      <c r="K382" s="255" t="str">
        <f t="shared" si="339"/>
        <v/>
      </c>
      <c r="L382" s="255" t="str">
        <f t="shared" si="340"/>
        <v/>
      </c>
      <c r="M382" s="255" t="str">
        <f t="shared" si="335"/>
        <v/>
      </c>
      <c r="N382" s="255" t="str">
        <f t="shared" si="341"/>
        <v/>
      </c>
      <c r="O382" s="255" t="str">
        <f t="shared" si="342"/>
        <v/>
      </c>
      <c r="P382" s="255" t="str">
        <f t="shared" si="343"/>
        <v/>
      </c>
      <c r="Q382" s="255" t="str">
        <f t="shared" si="344"/>
        <v/>
      </c>
      <c r="R382" s="255" t="str">
        <f t="shared" si="345"/>
        <v/>
      </c>
      <c r="S382" s="243" t="str">
        <f>IF($N316=FALSE,"",Pressure_1_R3!G27*C382)</f>
        <v/>
      </c>
      <c r="T382" s="243" t="str">
        <f t="shared" si="346"/>
        <v/>
      </c>
      <c r="U382" s="243" t="str">
        <f t="shared" si="347"/>
        <v/>
      </c>
      <c r="V382" s="243" t="str">
        <f t="shared" si="348"/>
        <v/>
      </c>
      <c r="W382" s="266" t="str">
        <f t="shared" si="349"/>
        <v/>
      </c>
    </row>
    <row r="383" spans="2:23" ht="15" customHeight="1">
      <c r="B383" s="258">
        <f t="shared" si="336"/>
        <v>25</v>
      </c>
      <c r="C383" s="258" t="str">
        <f t="shared" ref="C383:D383" si="359">IF($N317=FALSE,"",D317)</f>
        <v/>
      </c>
      <c r="D383" s="255" t="str">
        <f t="shared" si="359"/>
        <v/>
      </c>
      <c r="E383" s="255" t="str">
        <f>IF($N317=FALSE,"",표준압력!U232)</f>
        <v/>
      </c>
      <c r="F383" s="255" t="str">
        <f>IF($N317=FALSE,"",Pressure_1_R3!L28*C$287)</f>
        <v/>
      </c>
      <c r="G383" s="255" t="str">
        <f t="shared" si="332"/>
        <v/>
      </c>
      <c r="H383" s="255" t="str">
        <f t="shared" si="338"/>
        <v/>
      </c>
      <c r="I383" s="255" t="str">
        <f t="shared" si="333"/>
        <v/>
      </c>
      <c r="J383" s="255" t="str">
        <f t="shared" si="334"/>
        <v/>
      </c>
      <c r="K383" s="255" t="str">
        <f t="shared" si="339"/>
        <v/>
      </c>
      <c r="L383" s="255" t="str">
        <f t="shared" si="340"/>
        <v/>
      </c>
      <c r="M383" s="255" t="str">
        <f t="shared" si="335"/>
        <v/>
      </c>
      <c r="N383" s="255" t="str">
        <f t="shared" si="341"/>
        <v/>
      </c>
      <c r="O383" s="255" t="str">
        <f t="shared" si="342"/>
        <v/>
      </c>
      <c r="P383" s="255" t="str">
        <f t="shared" si="343"/>
        <v/>
      </c>
      <c r="Q383" s="255" t="str">
        <f t="shared" si="344"/>
        <v/>
      </c>
      <c r="R383" s="255" t="str">
        <f t="shared" si="345"/>
        <v/>
      </c>
      <c r="S383" s="243" t="str">
        <f>IF($N317=FALSE,"",Pressure_1_R3!G28*C383)</f>
        <v/>
      </c>
      <c r="T383" s="243" t="str">
        <f t="shared" si="346"/>
        <v/>
      </c>
      <c r="U383" s="243" t="str">
        <f t="shared" si="347"/>
        <v/>
      </c>
      <c r="V383" s="243" t="str">
        <f t="shared" si="348"/>
        <v/>
      </c>
      <c r="W383" s="266" t="str">
        <f t="shared" si="349"/>
        <v/>
      </c>
    </row>
    <row r="384" spans="2:23" ht="15" customHeight="1">
      <c r="B384" s="258">
        <f t="shared" si="336"/>
        <v>26</v>
      </c>
      <c r="C384" s="258" t="str">
        <f t="shared" ref="C384:D384" si="360">IF($N318=FALSE,"",D318)</f>
        <v/>
      </c>
      <c r="D384" s="255" t="str">
        <f t="shared" si="360"/>
        <v/>
      </c>
      <c r="E384" s="255" t="str">
        <f>IF($N318=FALSE,"",표준압력!U233)</f>
        <v/>
      </c>
      <c r="F384" s="255" t="str">
        <f>IF($N318=FALSE,"",Pressure_1_R3!L29*C$287)</f>
        <v/>
      </c>
      <c r="G384" s="255" t="str">
        <f t="shared" si="332"/>
        <v/>
      </c>
      <c r="H384" s="255" t="str">
        <f t="shared" si="338"/>
        <v/>
      </c>
      <c r="I384" s="255" t="str">
        <f t="shared" si="333"/>
        <v/>
      </c>
      <c r="J384" s="255" t="str">
        <f t="shared" si="334"/>
        <v/>
      </c>
      <c r="K384" s="255" t="str">
        <f t="shared" si="339"/>
        <v/>
      </c>
      <c r="L384" s="255" t="str">
        <f t="shared" si="340"/>
        <v/>
      </c>
      <c r="M384" s="255" t="str">
        <f t="shared" si="335"/>
        <v/>
      </c>
      <c r="N384" s="255" t="str">
        <f t="shared" si="341"/>
        <v/>
      </c>
      <c r="O384" s="255" t="str">
        <f t="shared" si="342"/>
        <v/>
      </c>
      <c r="P384" s="255" t="str">
        <f t="shared" si="343"/>
        <v/>
      </c>
      <c r="Q384" s="255" t="str">
        <f t="shared" si="344"/>
        <v/>
      </c>
      <c r="R384" s="255" t="str">
        <f t="shared" si="345"/>
        <v/>
      </c>
      <c r="S384" s="243" t="str">
        <f>IF($N318=FALSE,"",Pressure_1_R3!G29*C384)</f>
        <v/>
      </c>
      <c r="T384" s="243" t="str">
        <f t="shared" si="346"/>
        <v/>
      </c>
      <c r="U384" s="243" t="str">
        <f t="shared" si="347"/>
        <v/>
      </c>
      <c r="V384" s="243" t="str">
        <f t="shared" si="348"/>
        <v/>
      </c>
      <c r="W384" s="266" t="str">
        <f t="shared" si="349"/>
        <v/>
      </c>
    </row>
    <row r="385" spans="2:24" ht="15" customHeight="1">
      <c r="B385" s="258">
        <f t="shared" si="336"/>
        <v>27</v>
      </c>
      <c r="C385" s="258" t="str">
        <f t="shared" ref="C385:D385" si="361">IF($N319=FALSE,"",D319)</f>
        <v/>
      </c>
      <c r="D385" s="255" t="str">
        <f t="shared" si="361"/>
        <v/>
      </c>
      <c r="E385" s="255" t="str">
        <f>IF($N319=FALSE,"",표준압력!U234)</f>
        <v/>
      </c>
      <c r="F385" s="255" t="str">
        <f>IF($N319=FALSE,"",Pressure_1_R3!L30*C$287)</f>
        <v/>
      </c>
      <c r="G385" s="255" t="str">
        <f t="shared" si="332"/>
        <v/>
      </c>
      <c r="H385" s="255" t="str">
        <f t="shared" si="338"/>
        <v/>
      </c>
      <c r="I385" s="255" t="str">
        <f t="shared" si="333"/>
        <v/>
      </c>
      <c r="J385" s="255" t="str">
        <f t="shared" si="334"/>
        <v/>
      </c>
      <c r="K385" s="255" t="str">
        <f t="shared" si="339"/>
        <v/>
      </c>
      <c r="L385" s="255" t="str">
        <f t="shared" si="340"/>
        <v/>
      </c>
      <c r="M385" s="255" t="str">
        <f t="shared" si="335"/>
        <v/>
      </c>
      <c r="N385" s="255" t="str">
        <f t="shared" si="341"/>
        <v/>
      </c>
      <c r="O385" s="255" t="str">
        <f t="shared" si="342"/>
        <v/>
      </c>
      <c r="P385" s="255" t="str">
        <f t="shared" si="343"/>
        <v/>
      </c>
      <c r="Q385" s="255" t="str">
        <f t="shared" si="344"/>
        <v/>
      </c>
      <c r="R385" s="255" t="str">
        <f t="shared" si="345"/>
        <v/>
      </c>
      <c r="S385" s="243" t="str">
        <f>IF($N319=FALSE,"",Pressure_1_R3!G30*C385)</f>
        <v/>
      </c>
      <c r="T385" s="243" t="str">
        <f t="shared" si="346"/>
        <v/>
      </c>
      <c r="U385" s="243" t="str">
        <f t="shared" si="347"/>
        <v/>
      </c>
      <c r="V385" s="243" t="str">
        <f t="shared" si="348"/>
        <v/>
      </c>
      <c r="W385" s="266" t="str">
        <f t="shared" si="349"/>
        <v/>
      </c>
    </row>
    <row r="386" spans="2:24" ht="15" customHeight="1">
      <c r="B386" s="258">
        <f t="shared" si="336"/>
        <v>28</v>
      </c>
      <c r="C386" s="258" t="str">
        <f t="shared" ref="C386:D386" si="362">IF($N320=FALSE,"",D320)</f>
        <v/>
      </c>
      <c r="D386" s="255" t="str">
        <f t="shared" si="362"/>
        <v/>
      </c>
      <c r="E386" s="255" t="str">
        <f>IF($N320=FALSE,"",표준압력!U235)</f>
        <v/>
      </c>
      <c r="F386" s="255" t="str">
        <f>IF($N320=FALSE,"",Pressure_1_R3!L31*C$287)</f>
        <v/>
      </c>
      <c r="G386" s="255" t="str">
        <f t="shared" si="332"/>
        <v/>
      </c>
      <c r="H386" s="255" t="str">
        <f t="shared" si="338"/>
        <v/>
      </c>
      <c r="I386" s="255" t="str">
        <f t="shared" si="333"/>
        <v/>
      </c>
      <c r="J386" s="255" t="str">
        <f t="shared" si="334"/>
        <v/>
      </c>
      <c r="K386" s="255" t="str">
        <f t="shared" si="339"/>
        <v/>
      </c>
      <c r="L386" s="255" t="str">
        <f t="shared" si="340"/>
        <v/>
      </c>
      <c r="M386" s="255" t="str">
        <f t="shared" si="335"/>
        <v/>
      </c>
      <c r="N386" s="255" t="str">
        <f t="shared" si="341"/>
        <v/>
      </c>
      <c r="O386" s="255" t="str">
        <f t="shared" si="342"/>
        <v/>
      </c>
      <c r="P386" s="255" t="str">
        <f t="shared" si="343"/>
        <v/>
      </c>
      <c r="Q386" s="255" t="str">
        <f t="shared" si="344"/>
        <v/>
      </c>
      <c r="R386" s="255" t="str">
        <f t="shared" si="345"/>
        <v/>
      </c>
      <c r="S386" s="243" t="str">
        <f>IF($N320=FALSE,"",Pressure_1_R3!G31*C386)</f>
        <v/>
      </c>
      <c r="T386" s="243" t="str">
        <f t="shared" si="346"/>
        <v/>
      </c>
      <c r="U386" s="243" t="str">
        <f t="shared" si="347"/>
        <v/>
      </c>
      <c r="V386" s="243" t="str">
        <f t="shared" si="348"/>
        <v/>
      </c>
      <c r="W386" s="266" t="str">
        <f t="shared" si="349"/>
        <v/>
      </c>
    </row>
    <row r="387" spans="2:24" ht="15" customHeight="1">
      <c r="B387" s="258">
        <f t="shared" si="336"/>
        <v>29</v>
      </c>
      <c r="C387" s="258" t="str">
        <f t="shared" ref="C387:D387" si="363">IF($N321=FALSE,"",D321)</f>
        <v/>
      </c>
      <c r="D387" s="255" t="str">
        <f t="shared" si="363"/>
        <v/>
      </c>
      <c r="E387" s="255" t="str">
        <f>IF($N321=FALSE,"",표준압력!U236)</f>
        <v/>
      </c>
      <c r="F387" s="255" t="str">
        <f>IF($N321=FALSE,"",Pressure_1_R3!L32*C$287)</f>
        <v/>
      </c>
      <c r="G387" s="255" t="str">
        <f t="shared" si="332"/>
        <v/>
      </c>
      <c r="H387" s="255" t="str">
        <f t="shared" si="338"/>
        <v/>
      </c>
      <c r="I387" s="255" t="str">
        <f t="shared" si="333"/>
        <v/>
      </c>
      <c r="J387" s="255" t="str">
        <f t="shared" si="334"/>
        <v/>
      </c>
      <c r="K387" s="255" t="str">
        <f t="shared" si="339"/>
        <v/>
      </c>
      <c r="L387" s="255" t="str">
        <f t="shared" si="340"/>
        <v/>
      </c>
      <c r="M387" s="255" t="str">
        <f t="shared" si="335"/>
        <v/>
      </c>
      <c r="N387" s="255" t="str">
        <f t="shared" si="341"/>
        <v/>
      </c>
      <c r="O387" s="255" t="str">
        <f t="shared" si="342"/>
        <v/>
      </c>
      <c r="P387" s="255" t="str">
        <f t="shared" si="343"/>
        <v/>
      </c>
      <c r="Q387" s="255" t="str">
        <f t="shared" si="344"/>
        <v/>
      </c>
      <c r="R387" s="255" t="str">
        <f t="shared" si="345"/>
        <v/>
      </c>
      <c r="S387" s="243" t="str">
        <f>IF($N321=FALSE,"",Pressure_1_R3!G32*C387)</f>
        <v/>
      </c>
      <c r="T387" s="243" t="str">
        <f t="shared" si="346"/>
        <v/>
      </c>
      <c r="U387" s="243" t="str">
        <f t="shared" si="347"/>
        <v/>
      </c>
      <c r="V387" s="243" t="str">
        <f t="shared" si="348"/>
        <v/>
      </c>
      <c r="W387" s="266" t="str">
        <f t="shared" si="349"/>
        <v/>
      </c>
    </row>
    <row r="388" spans="2:24" ht="15" customHeight="1" thickBot="1">
      <c r="B388" s="258">
        <f t="shared" si="336"/>
        <v>30</v>
      </c>
      <c r="C388" s="258" t="str">
        <f t="shared" ref="C388:D388" si="364">IF($N322=FALSE,"",D322)</f>
        <v/>
      </c>
      <c r="D388" s="255" t="str">
        <f t="shared" si="364"/>
        <v/>
      </c>
      <c r="E388" s="255" t="str">
        <f>IF($N322=FALSE,"",표준압력!U237)</f>
        <v/>
      </c>
      <c r="F388" s="255" t="str">
        <f>IF($N322=FALSE,"",Pressure_1_R3!L33*C$287)</f>
        <v/>
      </c>
      <c r="G388" s="255" t="str">
        <f t="shared" si="332"/>
        <v/>
      </c>
      <c r="H388" s="255" t="str">
        <f t="shared" si="338"/>
        <v/>
      </c>
      <c r="I388" s="255" t="str">
        <f t="shared" si="333"/>
        <v/>
      </c>
      <c r="J388" s="255" t="str">
        <f t="shared" si="334"/>
        <v/>
      </c>
      <c r="K388" s="255" t="str">
        <f t="shared" si="339"/>
        <v/>
      </c>
      <c r="L388" s="255" t="str">
        <f t="shared" si="340"/>
        <v/>
      </c>
      <c r="M388" s="255" t="str">
        <f t="shared" si="335"/>
        <v/>
      </c>
      <c r="N388" s="255" t="str">
        <f t="shared" si="341"/>
        <v/>
      </c>
      <c r="O388" s="255" t="str">
        <f t="shared" si="342"/>
        <v/>
      </c>
      <c r="P388" s="255" t="str">
        <f t="shared" si="343"/>
        <v/>
      </c>
      <c r="Q388" s="255" t="str">
        <f t="shared" si="344"/>
        <v/>
      </c>
      <c r="R388" s="255" t="str">
        <f t="shared" si="345"/>
        <v/>
      </c>
      <c r="S388" s="243" t="str">
        <f>IF($N322=FALSE,"",Pressure_1_R3!G33*C388)</f>
        <v/>
      </c>
      <c r="T388" s="243" t="str">
        <f t="shared" si="346"/>
        <v/>
      </c>
      <c r="U388" s="243" t="str">
        <f t="shared" si="347"/>
        <v/>
      </c>
      <c r="V388" s="243" t="str">
        <f t="shared" si="348"/>
        <v/>
      </c>
      <c r="W388" s="266" t="str">
        <f t="shared" si="349"/>
        <v/>
      </c>
    </row>
    <row r="389" spans="2:24" ht="15" customHeight="1" thickBot="1">
      <c r="R389" s="242"/>
      <c r="U389" s="257"/>
      <c r="W389" s="267" t="str">
        <f>IF($N308=FALSE,"",IF(SUM(W359:W388)=0,"","초과"))</f>
        <v/>
      </c>
    </row>
    <row r="390" spans="2:24" ht="15" customHeight="1">
      <c r="B390" s="246" t="s">
        <v>576</v>
      </c>
      <c r="H390" s="246" t="s">
        <v>577</v>
      </c>
      <c r="U390" s="257"/>
      <c r="V390" s="257"/>
    </row>
    <row r="391" spans="2:24" ht="15" customHeight="1">
      <c r="B391" s="777" t="s">
        <v>560</v>
      </c>
      <c r="C391" s="742" t="s">
        <v>375</v>
      </c>
      <c r="D391" s="747" t="s">
        <v>746</v>
      </c>
      <c r="E391" s="778"/>
      <c r="F391" s="748"/>
      <c r="H391" s="779" t="s">
        <v>693</v>
      </c>
      <c r="I391" s="780"/>
      <c r="J391" s="781"/>
      <c r="K391" s="749" t="s">
        <v>649</v>
      </c>
      <c r="M391" s="261" t="s">
        <v>694</v>
      </c>
      <c r="N391" s="766" t="s">
        <v>582</v>
      </c>
      <c r="O391" s="767"/>
      <c r="P391" s="767"/>
      <c r="Q391" s="767"/>
      <c r="R391" s="768"/>
      <c r="T391" s="260" t="s">
        <v>652</v>
      </c>
      <c r="U391" s="260" t="s">
        <v>584</v>
      </c>
      <c r="V391" s="260" t="s">
        <v>695</v>
      </c>
      <c r="W391" s="260" t="s">
        <v>652</v>
      </c>
      <c r="X391" s="260" t="s">
        <v>696</v>
      </c>
    </row>
    <row r="392" spans="2:24" ht="15" customHeight="1">
      <c r="B392" s="777"/>
      <c r="C392" s="742"/>
      <c r="D392" s="372" t="s">
        <v>588</v>
      </c>
      <c r="E392" s="372" t="s">
        <v>589</v>
      </c>
      <c r="F392" s="372" t="s">
        <v>654</v>
      </c>
      <c r="H392" s="373" t="s">
        <v>697</v>
      </c>
      <c r="I392" s="373" t="s">
        <v>592</v>
      </c>
      <c r="J392" s="373" t="s">
        <v>698</v>
      </c>
      <c r="K392" s="750"/>
      <c r="M392" s="268" t="s">
        <v>657</v>
      </c>
      <c r="N392" s="269" t="s">
        <v>178</v>
      </c>
      <c r="O392" s="372" t="s">
        <v>826</v>
      </c>
      <c r="P392" s="372" t="s">
        <v>827</v>
      </c>
      <c r="Q392" s="372" t="s">
        <v>828</v>
      </c>
      <c r="R392" s="372" t="s">
        <v>102</v>
      </c>
      <c r="T392" s="262"/>
      <c r="U392" s="262" t="s">
        <v>145</v>
      </c>
      <c r="V392" s="260" t="s">
        <v>699</v>
      </c>
      <c r="W392" s="262"/>
      <c r="X392" s="262" t="s">
        <v>145</v>
      </c>
    </row>
    <row r="393" spans="2:24" ht="15" customHeight="1">
      <c r="B393" s="777"/>
      <c r="C393" s="378">
        <f>D358</f>
        <v>0</v>
      </c>
      <c r="D393" s="378">
        <f>G358</f>
        <v>0</v>
      </c>
      <c r="E393" s="378">
        <f>H358</f>
        <v>0</v>
      </c>
      <c r="F393" s="378">
        <f>V358</f>
        <v>0</v>
      </c>
      <c r="H393" s="373">
        <f>D393</f>
        <v>0</v>
      </c>
      <c r="I393" s="373">
        <f>H393</f>
        <v>0</v>
      </c>
      <c r="J393" s="373">
        <f>I393</f>
        <v>0</v>
      </c>
      <c r="K393" s="339" t="str">
        <f>IF(TYPE(MATCH("FAIL",K394:K423,0))=16,"","FAIL")</f>
        <v/>
      </c>
      <c r="M393" s="270">
        <f ca="1">IF(M$3=TRUE,MIN(M394:M423),IF(TYPE(MATCH(F287,AA290:AH290,0))=16,MIN(M394:M423),MIN(M394:M423,H287)))</f>
        <v>0</v>
      </c>
      <c r="N393" s="271">
        <f ca="1">OFFSET(U392,MATCH(M393,V393:V403,0),0)</f>
        <v>0</v>
      </c>
      <c r="O393" s="271">
        <f ca="1">N393</f>
        <v>0</v>
      </c>
      <c r="P393" s="271">
        <f ca="1">O393</f>
        <v>0</v>
      </c>
      <c r="Q393" s="271">
        <f ca="1">P393</f>
        <v>0</v>
      </c>
      <c r="R393" s="271" t="str">
        <f ca="1">OFFSET(U392,MATCH(M393+1,V393:V403,0),0)</f>
        <v>0.0</v>
      </c>
      <c r="T393" s="385">
        <v>1E-8</v>
      </c>
      <c r="U393" s="385" t="s">
        <v>962</v>
      </c>
      <c r="V393" s="385">
        <v>8</v>
      </c>
      <c r="W393" s="88">
        <v>0</v>
      </c>
      <c r="X393" s="88"/>
    </row>
    <row r="394" spans="2:24" ht="15" customHeight="1">
      <c r="B394" s="243">
        <f t="shared" ref="B394:B407" si="365">B359</f>
        <v>1</v>
      </c>
      <c r="C394" s="263" t="str">
        <f t="shared" ref="C394:C407" si="366">IF($N293=FALSE,"",TEXT(ROUND(D359,$M$393),N394))</f>
        <v/>
      </c>
      <c r="D394" s="263" t="str">
        <f t="shared" ref="D394:D407" si="367">IF($N293=FALSE,"-",TEXT(G359,O394))</f>
        <v>-</v>
      </c>
      <c r="E394" s="263" t="str">
        <f t="shared" ref="E394:E407" si="368">IF($N293=FALSE,"-",TEXT(ROUND(H359,$M$393),P394))</f>
        <v>-</v>
      </c>
      <c r="F394" s="263" t="str">
        <f t="shared" ref="F394:F407" si="369">IF($N293=FALSE,"",TEXT(IF(M$3=TRUE,ROUND(V359,$M$393),ROUNDUP(V359,$M$393)),Q394))</f>
        <v/>
      </c>
      <c r="H394" s="272" t="str">
        <f>IF($N293=FALSE,"",ROUND(Pressure_1_R3!N4*$C$287,M$393+1))</f>
        <v/>
      </c>
      <c r="I394" s="272" t="str">
        <f>IF($N293=FALSE,"",ROUND(Pressure_1_R3!O4*$C$287,M$393+1))</f>
        <v/>
      </c>
      <c r="J394" s="272" t="str">
        <f t="shared" ref="J394:J407" si="370">IF($N293=FALSE,"","± "&amp;TEXT((I394-H394)/2,R394))</f>
        <v/>
      </c>
      <c r="K394" s="273" t="str">
        <f t="shared" ref="K394:K407" si="371">IF($N293=FALSE,"-",IF(AND(H394&lt;=G359,G359&lt;=I394),"PASS","FAIL"))</f>
        <v>-</v>
      </c>
      <c r="M394" s="258" t="str">
        <f t="shared" ref="M394:M407" ca="1" si="372">IF($N293=FALSE,"",OFFSET(V$392,COUNTIF(T$393:T$403,"&lt;="&amp;T359),0)+N$3)</f>
        <v/>
      </c>
      <c r="N394" s="258" t="str">
        <f t="shared" ref="N394:N407" ca="1" si="373">IF($N293=FALSE,"",SUBSTITUTE(OFFSET($X$392,COUNTIF($W$393:$W$402,"&lt;="&amp;ABS(C359)),0),0,"")&amp;N$393)</f>
        <v/>
      </c>
      <c r="O394" s="258" t="str">
        <f t="shared" ref="O394:O407" ca="1" si="374">IF($N293=FALSE,"",SUBSTITUTE(OFFSET($X$392,COUNTIF($W$393:$W$402,"&lt;="&amp;ABS(G359)),0),0,"")&amp;O$393)</f>
        <v/>
      </c>
      <c r="P394" s="258" t="str">
        <f t="shared" ref="P394:P407" ca="1" si="375">IF($N293=FALSE,"",SUBSTITUTE(OFFSET($X$392,COUNTIF($W$393:$W$402,"&lt;="&amp;ABS(H359)),0),0,"")&amp;P$393)</f>
        <v/>
      </c>
      <c r="Q394" s="258" t="str">
        <f t="shared" ref="Q394:R407" si="376">IF($N293=FALSE,"",Q$393)</f>
        <v/>
      </c>
      <c r="R394" s="258" t="str">
        <f t="shared" si="376"/>
        <v/>
      </c>
      <c r="T394" s="385">
        <v>9.9999999999999995E-8</v>
      </c>
      <c r="U394" s="385" t="s">
        <v>974</v>
      </c>
      <c r="V394" s="385">
        <v>7</v>
      </c>
      <c r="W394" s="88">
        <v>1</v>
      </c>
      <c r="X394" s="88"/>
    </row>
    <row r="395" spans="2:24" ht="15" customHeight="1">
      <c r="B395" s="243">
        <f t="shared" si="365"/>
        <v>2</v>
      </c>
      <c r="C395" s="263" t="str">
        <f t="shared" si="366"/>
        <v/>
      </c>
      <c r="D395" s="263" t="str">
        <f t="shared" si="367"/>
        <v>-</v>
      </c>
      <c r="E395" s="263" t="str">
        <f t="shared" si="368"/>
        <v>-</v>
      </c>
      <c r="F395" s="263" t="str">
        <f t="shared" si="369"/>
        <v/>
      </c>
      <c r="H395" s="272" t="str">
        <f>IF($N294=FALSE,"",ROUND(Pressure_1_R3!N5*$C$287,M$393+1))</f>
        <v/>
      </c>
      <c r="I395" s="272" t="str">
        <f>IF($N294=FALSE,"",ROUND(Pressure_1_R3!O5*$C$287,M$393+1))</f>
        <v/>
      </c>
      <c r="J395" s="272" t="str">
        <f t="shared" si="370"/>
        <v/>
      </c>
      <c r="K395" s="273" t="str">
        <f t="shared" si="371"/>
        <v>-</v>
      </c>
      <c r="M395" s="258" t="str">
        <f t="shared" ca="1" si="372"/>
        <v/>
      </c>
      <c r="N395" s="258" t="str">
        <f t="shared" ca="1" si="373"/>
        <v/>
      </c>
      <c r="O395" s="258" t="str">
        <f t="shared" ca="1" si="374"/>
        <v/>
      </c>
      <c r="P395" s="258" t="str">
        <f t="shared" ca="1" si="375"/>
        <v/>
      </c>
      <c r="Q395" s="258" t="str">
        <f t="shared" si="376"/>
        <v/>
      </c>
      <c r="R395" s="258" t="str">
        <f t="shared" si="376"/>
        <v/>
      </c>
      <c r="T395" s="385">
        <v>9.9999999999999995E-7</v>
      </c>
      <c r="U395" s="385" t="s">
        <v>964</v>
      </c>
      <c r="V395" s="385">
        <v>6</v>
      </c>
      <c r="W395" s="88">
        <v>10</v>
      </c>
      <c r="X395" s="88" t="s">
        <v>146</v>
      </c>
    </row>
    <row r="396" spans="2:24" ht="15" customHeight="1">
      <c r="B396" s="243">
        <f t="shared" si="365"/>
        <v>3</v>
      </c>
      <c r="C396" s="263" t="str">
        <f t="shared" si="366"/>
        <v/>
      </c>
      <c r="D396" s="263" t="str">
        <f t="shared" si="367"/>
        <v>-</v>
      </c>
      <c r="E396" s="263" t="str">
        <f t="shared" si="368"/>
        <v>-</v>
      </c>
      <c r="F396" s="263" t="str">
        <f t="shared" si="369"/>
        <v/>
      </c>
      <c r="H396" s="272" t="str">
        <f>IF($N295=FALSE,"",ROUND(Pressure_1_R3!N6*$C$287,M$393+1))</f>
        <v/>
      </c>
      <c r="I396" s="272" t="str">
        <f>IF($N295=FALSE,"",ROUND(Pressure_1_R3!O6*$C$287,M$393+1))</f>
        <v/>
      </c>
      <c r="J396" s="272" t="str">
        <f t="shared" si="370"/>
        <v/>
      </c>
      <c r="K396" s="273" t="str">
        <f t="shared" si="371"/>
        <v>-</v>
      </c>
      <c r="M396" s="258" t="str">
        <f t="shared" ca="1" si="372"/>
        <v/>
      </c>
      <c r="N396" s="258" t="str">
        <f t="shared" ca="1" si="373"/>
        <v/>
      </c>
      <c r="O396" s="258" t="str">
        <f t="shared" ca="1" si="374"/>
        <v/>
      </c>
      <c r="P396" s="258" t="str">
        <f t="shared" ca="1" si="375"/>
        <v/>
      </c>
      <c r="Q396" s="258" t="str">
        <f t="shared" si="376"/>
        <v/>
      </c>
      <c r="R396" s="258" t="str">
        <f t="shared" si="376"/>
        <v/>
      </c>
      <c r="T396" s="385">
        <v>1.0000000000000001E-5</v>
      </c>
      <c r="U396" s="385" t="s">
        <v>965</v>
      </c>
      <c r="V396" s="385">
        <v>5</v>
      </c>
      <c r="W396" s="88">
        <v>100</v>
      </c>
      <c r="X396" s="88" t="s">
        <v>147</v>
      </c>
    </row>
    <row r="397" spans="2:24" ht="15" customHeight="1">
      <c r="B397" s="243">
        <f t="shared" si="365"/>
        <v>4</v>
      </c>
      <c r="C397" s="263" t="str">
        <f t="shared" si="366"/>
        <v/>
      </c>
      <c r="D397" s="263" t="str">
        <f t="shared" si="367"/>
        <v>-</v>
      </c>
      <c r="E397" s="263" t="str">
        <f t="shared" si="368"/>
        <v>-</v>
      </c>
      <c r="F397" s="263" t="str">
        <f t="shared" si="369"/>
        <v/>
      </c>
      <c r="H397" s="272" t="str">
        <f>IF($N296=FALSE,"",ROUND(Pressure_1_R3!N7*$C$287,M$393+1))</f>
        <v/>
      </c>
      <c r="I397" s="272" t="str">
        <f>IF($N296=FALSE,"",ROUND(Pressure_1_R3!O7*$C$287,M$393+1))</f>
        <v/>
      </c>
      <c r="J397" s="272" t="str">
        <f t="shared" si="370"/>
        <v/>
      </c>
      <c r="K397" s="273" t="str">
        <f t="shared" si="371"/>
        <v>-</v>
      </c>
      <c r="M397" s="258" t="str">
        <f t="shared" ca="1" si="372"/>
        <v/>
      </c>
      <c r="N397" s="258" t="str">
        <f t="shared" ca="1" si="373"/>
        <v/>
      </c>
      <c r="O397" s="258" t="str">
        <f t="shared" ca="1" si="374"/>
        <v/>
      </c>
      <c r="P397" s="258" t="str">
        <f t="shared" ca="1" si="375"/>
        <v/>
      </c>
      <c r="Q397" s="258" t="str">
        <f t="shared" si="376"/>
        <v/>
      </c>
      <c r="R397" s="258" t="str">
        <f t="shared" si="376"/>
        <v/>
      </c>
      <c r="T397" s="385">
        <v>1E-4</v>
      </c>
      <c r="U397" s="385" t="s">
        <v>966</v>
      </c>
      <c r="V397" s="385">
        <v>4</v>
      </c>
      <c r="W397" s="88">
        <v>1000</v>
      </c>
      <c r="X397" s="88" t="s">
        <v>148</v>
      </c>
    </row>
    <row r="398" spans="2:24" ht="15" customHeight="1">
      <c r="B398" s="243">
        <f t="shared" si="365"/>
        <v>5</v>
      </c>
      <c r="C398" s="263" t="str">
        <f t="shared" si="366"/>
        <v/>
      </c>
      <c r="D398" s="263" t="str">
        <f t="shared" si="367"/>
        <v>-</v>
      </c>
      <c r="E398" s="263" t="str">
        <f t="shared" si="368"/>
        <v>-</v>
      </c>
      <c r="F398" s="263" t="str">
        <f t="shared" si="369"/>
        <v/>
      </c>
      <c r="H398" s="272" t="str">
        <f>IF($N297=FALSE,"",ROUND(Pressure_1_R3!N8*$C$287,M$393+1))</f>
        <v/>
      </c>
      <c r="I398" s="272" t="str">
        <f>IF($N297=FALSE,"",ROUND(Pressure_1_R3!O8*$C$287,M$393+1))</f>
        <v/>
      </c>
      <c r="J398" s="272" t="str">
        <f t="shared" si="370"/>
        <v/>
      </c>
      <c r="K398" s="273" t="str">
        <f t="shared" si="371"/>
        <v>-</v>
      </c>
      <c r="M398" s="258" t="str">
        <f t="shared" ca="1" si="372"/>
        <v/>
      </c>
      <c r="N398" s="258" t="str">
        <f t="shared" ca="1" si="373"/>
        <v/>
      </c>
      <c r="O398" s="258" t="str">
        <f t="shared" ca="1" si="374"/>
        <v/>
      </c>
      <c r="P398" s="258" t="str">
        <f t="shared" ca="1" si="375"/>
        <v/>
      </c>
      <c r="Q398" s="258" t="str">
        <f t="shared" si="376"/>
        <v/>
      </c>
      <c r="R398" s="258" t="str">
        <f t="shared" si="376"/>
        <v/>
      </c>
      <c r="T398" s="385">
        <v>1E-3</v>
      </c>
      <c r="U398" s="386" t="s">
        <v>967</v>
      </c>
      <c r="V398" s="385">
        <v>3</v>
      </c>
      <c r="W398" s="88">
        <v>10000</v>
      </c>
      <c r="X398" s="88" t="s">
        <v>149</v>
      </c>
    </row>
    <row r="399" spans="2:24" ht="15" customHeight="1">
      <c r="B399" s="243">
        <f t="shared" si="365"/>
        <v>6</v>
      </c>
      <c r="C399" s="263" t="str">
        <f t="shared" si="366"/>
        <v/>
      </c>
      <c r="D399" s="263" t="str">
        <f t="shared" si="367"/>
        <v>-</v>
      </c>
      <c r="E399" s="263" t="str">
        <f t="shared" si="368"/>
        <v>-</v>
      </c>
      <c r="F399" s="263" t="str">
        <f t="shared" si="369"/>
        <v/>
      </c>
      <c r="H399" s="272" t="str">
        <f>IF($N298=FALSE,"",ROUND(Pressure_1_R3!N9*$C$287,M$393+1))</f>
        <v/>
      </c>
      <c r="I399" s="272" t="str">
        <f>IF($N298=FALSE,"",ROUND(Pressure_1_R3!O9*$C$287,M$393+1))</f>
        <v/>
      </c>
      <c r="J399" s="272" t="str">
        <f t="shared" si="370"/>
        <v/>
      </c>
      <c r="K399" s="273" t="str">
        <f t="shared" si="371"/>
        <v>-</v>
      </c>
      <c r="M399" s="258" t="str">
        <f t="shared" ca="1" si="372"/>
        <v/>
      </c>
      <c r="N399" s="258" t="str">
        <f t="shared" ca="1" si="373"/>
        <v/>
      </c>
      <c r="O399" s="258" t="str">
        <f t="shared" ca="1" si="374"/>
        <v/>
      </c>
      <c r="P399" s="258" t="str">
        <f t="shared" ca="1" si="375"/>
        <v/>
      </c>
      <c r="Q399" s="258" t="str">
        <f t="shared" si="376"/>
        <v/>
      </c>
      <c r="R399" s="258" t="str">
        <f t="shared" si="376"/>
        <v/>
      </c>
      <c r="T399" s="385">
        <v>0.01</v>
      </c>
      <c r="U399" s="386" t="s">
        <v>975</v>
      </c>
      <c r="V399" s="385">
        <v>2</v>
      </c>
      <c r="W399" s="88">
        <v>100000</v>
      </c>
      <c r="X399" s="88" t="s">
        <v>150</v>
      </c>
    </row>
    <row r="400" spans="2:24" ht="15" customHeight="1">
      <c r="B400" s="243">
        <f t="shared" si="365"/>
        <v>7</v>
      </c>
      <c r="C400" s="263" t="str">
        <f t="shared" si="366"/>
        <v/>
      </c>
      <c r="D400" s="263" t="str">
        <f t="shared" si="367"/>
        <v>-</v>
      </c>
      <c r="E400" s="263" t="str">
        <f t="shared" si="368"/>
        <v>-</v>
      </c>
      <c r="F400" s="263" t="str">
        <f t="shared" si="369"/>
        <v/>
      </c>
      <c r="H400" s="272" t="str">
        <f>IF($N299=FALSE,"",ROUND(Pressure_1_R3!N10*$C$287,M$393+1))</f>
        <v/>
      </c>
      <c r="I400" s="272" t="str">
        <f>IF($N299=FALSE,"",ROUND(Pressure_1_R3!O10*$C$287,M$393+1))</f>
        <v/>
      </c>
      <c r="J400" s="272" t="str">
        <f t="shared" si="370"/>
        <v/>
      </c>
      <c r="K400" s="273" t="str">
        <f t="shared" si="371"/>
        <v>-</v>
      </c>
      <c r="M400" s="258" t="str">
        <f t="shared" ca="1" si="372"/>
        <v/>
      </c>
      <c r="N400" s="258" t="str">
        <f t="shared" ca="1" si="373"/>
        <v/>
      </c>
      <c r="O400" s="258" t="str">
        <f t="shared" ca="1" si="374"/>
        <v/>
      </c>
      <c r="P400" s="258" t="str">
        <f t="shared" ca="1" si="375"/>
        <v/>
      </c>
      <c r="Q400" s="258" t="str">
        <f t="shared" si="376"/>
        <v/>
      </c>
      <c r="R400" s="258" t="str">
        <f t="shared" si="376"/>
        <v/>
      </c>
      <c r="T400" s="385">
        <v>0.1</v>
      </c>
      <c r="U400" s="386" t="s">
        <v>976</v>
      </c>
      <c r="V400" s="385">
        <v>1</v>
      </c>
      <c r="W400" s="88">
        <v>1000000</v>
      </c>
      <c r="X400" s="88" t="s">
        <v>151</v>
      </c>
    </row>
    <row r="401" spans="2:24" ht="15" customHeight="1">
      <c r="B401" s="243">
        <f t="shared" si="365"/>
        <v>8</v>
      </c>
      <c r="C401" s="263" t="str">
        <f t="shared" si="366"/>
        <v/>
      </c>
      <c r="D401" s="263" t="str">
        <f t="shared" si="367"/>
        <v>-</v>
      </c>
      <c r="E401" s="263" t="str">
        <f t="shared" si="368"/>
        <v>-</v>
      </c>
      <c r="F401" s="263" t="str">
        <f t="shared" si="369"/>
        <v/>
      </c>
      <c r="H401" s="272" t="str">
        <f>IF($N300=FALSE,"",ROUND(Pressure_1_R3!N11*$C$287,M$393+1))</f>
        <v/>
      </c>
      <c r="I401" s="272" t="str">
        <f>IF($N300=FALSE,"",ROUND(Pressure_1_R3!O11*$C$287,M$393+1))</f>
        <v/>
      </c>
      <c r="J401" s="272" t="str">
        <f t="shared" si="370"/>
        <v/>
      </c>
      <c r="K401" s="273" t="str">
        <f t="shared" si="371"/>
        <v>-</v>
      </c>
      <c r="M401" s="258" t="str">
        <f t="shared" ca="1" si="372"/>
        <v/>
      </c>
      <c r="N401" s="258" t="str">
        <f t="shared" ca="1" si="373"/>
        <v/>
      </c>
      <c r="O401" s="258" t="str">
        <f t="shared" ca="1" si="374"/>
        <v/>
      </c>
      <c r="P401" s="258" t="str">
        <f t="shared" ca="1" si="375"/>
        <v/>
      </c>
      <c r="Q401" s="258" t="str">
        <f t="shared" si="376"/>
        <v/>
      </c>
      <c r="R401" s="258" t="str">
        <f t="shared" si="376"/>
        <v/>
      </c>
      <c r="T401" s="385">
        <v>1</v>
      </c>
      <c r="U401" s="385">
        <v>0</v>
      </c>
      <c r="V401" s="385">
        <v>0</v>
      </c>
      <c r="W401" s="88">
        <v>10000000</v>
      </c>
      <c r="X401" s="88" t="s">
        <v>152</v>
      </c>
    </row>
    <row r="402" spans="2:24" ht="15" customHeight="1">
      <c r="B402" s="243">
        <f t="shared" si="365"/>
        <v>9</v>
      </c>
      <c r="C402" s="263" t="str">
        <f t="shared" si="366"/>
        <v/>
      </c>
      <c r="D402" s="263" t="str">
        <f t="shared" si="367"/>
        <v>-</v>
      </c>
      <c r="E402" s="263" t="str">
        <f t="shared" si="368"/>
        <v>-</v>
      </c>
      <c r="F402" s="263" t="str">
        <f t="shared" si="369"/>
        <v/>
      </c>
      <c r="H402" s="272" t="str">
        <f>IF($N301=FALSE,"",ROUND(Pressure_1_R3!N12*$C$287,M$393+1))</f>
        <v/>
      </c>
      <c r="I402" s="272" t="str">
        <f>IF($N301=FALSE,"",ROUND(Pressure_1_R3!O12*$C$287,M$393+1))</f>
        <v/>
      </c>
      <c r="J402" s="272" t="str">
        <f t="shared" si="370"/>
        <v/>
      </c>
      <c r="K402" s="273" t="str">
        <f t="shared" si="371"/>
        <v>-</v>
      </c>
      <c r="M402" s="258" t="str">
        <f t="shared" ca="1" si="372"/>
        <v/>
      </c>
      <c r="N402" s="258" t="str">
        <f t="shared" ca="1" si="373"/>
        <v/>
      </c>
      <c r="O402" s="258" t="str">
        <f t="shared" ca="1" si="374"/>
        <v/>
      </c>
      <c r="P402" s="258" t="str">
        <f t="shared" ca="1" si="375"/>
        <v/>
      </c>
      <c r="Q402" s="258" t="str">
        <f t="shared" si="376"/>
        <v/>
      </c>
      <c r="R402" s="258" t="str">
        <f t="shared" si="376"/>
        <v/>
      </c>
      <c r="T402" s="385">
        <v>10</v>
      </c>
      <c r="U402" s="385">
        <v>0</v>
      </c>
      <c r="V402" s="385">
        <v>-1</v>
      </c>
      <c r="W402" s="88"/>
      <c r="X402" s="88"/>
    </row>
    <row r="403" spans="2:24" ht="15" customHeight="1">
      <c r="B403" s="243">
        <f t="shared" si="365"/>
        <v>10</v>
      </c>
      <c r="C403" s="263" t="str">
        <f t="shared" si="366"/>
        <v/>
      </c>
      <c r="D403" s="263" t="str">
        <f t="shared" si="367"/>
        <v>-</v>
      </c>
      <c r="E403" s="263" t="str">
        <f t="shared" si="368"/>
        <v>-</v>
      </c>
      <c r="F403" s="263" t="str">
        <f t="shared" si="369"/>
        <v/>
      </c>
      <c r="H403" s="272" t="str">
        <f>IF($N302=FALSE,"",ROUND(Pressure_1_R3!N13*$C$287,M$393+1))</f>
        <v/>
      </c>
      <c r="I403" s="272" t="str">
        <f>IF($N302=FALSE,"",ROUND(Pressure_1_R3!O13*$C$287,M$393+1))</f>
        <v/>
      </c>
      <c r="J403" s="272" t="str">
        <f t="shared" si="370"/>
        <v/>
      </c>
      <c r="K403" s="273" t="str">
        <f t="shared" si="371"/>
        <v>-</v>
      </c>
      <c r="M403" s="258" t="str">
        <f t="shared" ca="1" si="372"/>
        <v/>
      </c>
      <c r="N403" s="258" t="str">
        <f t="shared" ca="1" si="373"/>
        <v/>
      </c>
      <c r="O403" s="258" t="str">
        <f t="shared" ca="1" si="374"/>
        <v/>
      </c>
      <c r="P403" s="258" t="str">
        <f t="shared" ca="1" si="375"/>
        <v/>
      </c>
      <c r="Q403" s="258" t="str">
        <f t="shared" si="376"/>
        <v/>
      </c>
      <c r="R403" s="258" t="str">
        <f t="shared" si="376"/>
        <v/>
      </c>
      <c r="T403" s="385">
        <v>100</v>
      </c>
      <c r="U403" s="385">
        <v>0</v>
      </c>
      <c r="V403" s="385">
        <v>-2</v>
      </c>
    </row>
    <row r="404" spans="2:24" ht="15" customHeight="1">
      <c r="B404" s="243">
        <f t="shared" si="365"/>
        <v>11</v>
      </c>
      <c r="C404" s="263" t="str">
        <f t="shared" si="366"/>
        <v/>
      </c>
      <c r="D404" s="263" t="str">
        <f t="shared" si="367"/>
        <v>-</v>
      </c>
      <c r="E404" s="263" t="str">
        <f t="shared" si="368"/>
        <v>-</v>
      </c>
      <c r="F404" s="263" t="str">
        <f t="shared" si="369"/>
        <v/>
      </c>
      <c r="H404" s="272" t="str">
        <f>IF($N303=FALSE,"",ROUND(Pressure_1_R3!N14*$C$287,M$393+1))</f>
        <v/>
      </c>
      <c r="I404" s="272" t="str">
        <f>IF($N303=FALSE,"",ROUND(Pressure_1_R3!O14*$C$287,M$393+1))</f>
        <v/>
      </c>
      <c r="J404" s="272" t="str">
        <f t="shared" si="370"/>
        <v/>
      </c>
      <c r="K404" s="273" t="str">
        <f t="shared" si="371"/>
        <v>-</v>
      </c>
      <c r="M404" s="258" t="str">
        <f t="shared" ca="1" si="372"/>
        <v/>
      </c>
      <c r="N404" s="258" t="str">
        <f t="shared" ca="1" si="373"/>
        <v/>
      </c>
      <c r="O404" s="258" t="str">
        <f t="shared" ca="1" si="374"/>
        <v/>
      </c>
      <c r="P404" s="258" t="str">
        <f t="shared" ca="1" si="375"/>
        <v/>
      </c>
      <c r="Q404" s="258" t="str">
        <f t="shared" si="376"/>
        <v/>
      </c>
      <c r="R404" s="258" t="str">
        <f t="shared" si="376"/>
        <v/>
      </c>
    </row>
    <row r="405" spans="2:24" ht="15" customHeight="1">
      <c r="B405" s="243">
        <f t="shared" si="365"/>
        <v>12</v>
      </c>
      <c r="C405" s="263" t="str">
        <f t="shared" si="366"/>
        <v/>
      </c>
      <c r="D405" s="263" t="str">
        <f t="shared" si="367"/>
        <v>-</v>
      </c>
      <c r="E405" s="263" t="str">
        <f t="shared" si="368"/>
        <v>-</v>
      </c>
      <c r="F405" s="263" t="str">
        <f t="shared" si="369"/>
        <v/>
      </c>
      <c r="H405" s="272" t="str">
        <f>IF($N304=FALSE,"",ROUND(Pressure_1_R3!N15*$C$287,M$393+1))</f>
        <v/>
      </c>
      <c r="I405" s="272" t="str">
        <f>IF($N304=FALSE,"",ROUND(Pressure_1_R3!O15*$C$287,M$393+1))</f>
        <v/>
      </c>
      <c r="J405" s="272" t="str">
        <f t="shared" si="370"/>
        <v/>
      </c>
      <c r="K405" s="273" t="str">
        <f t="shared" si="371"/>
        <v>-</v>
      </c>
      <c r="M405" s="258" t="str">
        <f t="shared" ca="1" si="372"/>
        <v/>
      </c>
      <c r="N405" s="258" t="str">
        <f t="shared" ca="1" si="373"/>
        <v/>
      </c>
      <c r="O405" s="258" t="str">
        <f t="shared" ca="1" si="374"/>
        <v/>
      </c>
      <c r="P405" s="258" t="str">
        <f t="shared" ca="1" si="375"/>
        <v/>
      </c>
      <c r="Q405" s="258" t="str">
        <f t="shared" si="376"/>
        <v/>
      </c>
      <c r="R405" s="258" t="str">
        <f t="shared" si="376"/>
        <v/>
      </c>
      <c r="T405" s="246" t="s">
        <v>702</v>
      </c>
      <c r="U405" s="257"/>
    </row>
    <row r="406" spans="2:24" ht="15" customHeight="1">
      <c r="B406" s="243">
        <f t="shared" si="365"/>
        <v>13</v>
      </c>
      <c r="C406" s="263" t="str">
        <f t="shared" si="366"/>
        <v/>
      </c>
      <c r="D406" s="263" t="str">
        <f t="shared" si="367"/>
        <v>-</v>
      </c>
      <c r="E406" s="263" t="str">
        <f t="shared" si="368"/>
        <v>-</v>
      </c>
      <c r="F406" s="263" t="str">
        <f t="shared" si="369"/>
        <v/>
      </c>
      <c r="H406" s="272" t="str">
        <f>IF($N305=FALSE,"",ROUND(Pressure_1_R3!N16*$C$287,M$393+1))</f>
        <v/>
      </c>
      <c r="I406" s="272" t="str">
        <f>IF($N305=FALSE,"",ROUND(Pressure_1_R3!O16*$C$287,M$393+1))</f>
        <v/>
      </c>
      <c r="J406" s="272" t="str">
        <f t="shared" si="370"/>
        <v/>
      </c>
      <c r="K406" s="273" t="str">
        <f t="shared" si="371"/>
        <v>-</v>
      </c>
      <c r="M406" s="258" t="str">
        <f t="shared" ca="1" si="372"/>
        <v/>
      </c>
      <c r="N406" s="258" t="str">
        <f t="shared" ca="1" si="373"/>
        <v/>
      </c>
      <c r="O406" s="258" t="str">
        <f t="shared" ca="1" si="374"/>
        <v/>
      </c>
      <c r="P406" s="258" t="str">
        <f t="shared" ca="1" si="375"/>
        <v/>
      </c>
      <c r="Q406" s="258" t="str">
        <f t="shared" si="376"/>
        <v/>
      </c>
      <c r="R406" s="258" t="str">
        <f t="shared" si="376"/>
        <v/>
      </c>
      <c r="T406" s="764" t="s">
        <v>703</v>
      </c>
      <c r="U406" s="765"/>
    </row>
    <row r="407" spans="2:24" ht="15" customHeight="1">
      <c r="B407" s="243">
        <f t="shared" si="365"/>
        <v>14</v>
      </c>
      <c r="C407" s="263" t="str">
        <f t="shared" si="366"/>
        <v/>
      </c>
      <c r="D407" s="263" t="str">
        <f t="shared" si="367"/>
        <v>-</v>
      </c>
      <c r="E407" s="263" t="str">
        <f t="shared" si="368"/>
        <v>-</v>
      </c>
      <c r="F407" s="263" t="str">
        <f t="shared" si="369"/>
        <v/>
      </c>
      <c r="H407" s="272" t="str">
        <f>IF($N306=FALSE,"",ROUND(Pressure_1_R3!N17*$C$287,M$393+1))</f>
        <v/>
      </c>
      <c r="I407" s="272" t="str">
        <f>IF($N306=FALSE,"",ROUND(Pressure_1_R3!O17*$C$287,M$393+1))</f>
        <v/>
      </c>
      <c r="J407" s="272" t="str">
        <f t="shared" si="370"/>
        <v/>
      </c>
      <c r="K407" s="273" t="str">
        <f t="shared" si="371"/>
        <v>-</v>
      </c>
      <c r="M407" s="258" t="str">
        <f t="shared" ca="1" si="372"/>
        <v/>
      </c>
      <c r="N407" s="258" t="str">
        <f t="shared" ca="1" si="373"/>
        <v/>
      </c>
      <c r="O407" s="258" t="str">
        <f t="shared" ca="1" si="374"/>
        <v/>
      </c>
      <c r="P407" s="258" t="str">
        <f t="shared" ca="1" si="375"/>
        <v/>
      </c>
      <c r="Q407" s="258" t="str">
        <f t="shared" si="376"/>
        <v/>
      </c>
      <c r="R407" s="258" t="str">
        <f t="shared" si="376"/>
        <v/>
      </c>
      <c r="T407" s="264" t="s">
        <v>704</v>
      </c>
      <c r="U407" s="265" t="e">
        <f>SLOPE(D359:D388,G359:G388)</f>
        <v>#DIV/0!</v>
      </c>
    </row>
    <row r="408" spans="2:24" ht="15" customHeight="1">
      <c r="B408" s="243">
        <f t="shared" ref="B408:B423" si="377">B373</f>
        <v>15</v>
      </c>
      <c r="C408" s="263" t="str">
        <f t="shared" ref="C408:C423" si="378">IF($N307=FALSE,"",TEXT(ROUND(D373,$M$393),N408))</f>
        <v/>
      </c>
      <c r="D408" s="263" t="str">
        <f t="shared" ref="D408:D423" si="379">IF($N307=FALSE,"-",TEXT(G373,O408))</f>
        <v>-</v>
      </c>
      <c r="E408" s="263" t="str">
        <f t="shared" ref="E408:E423" si="380">IF($N307=FALSE,"-",TEXT(ROUND(H373,$M$393),P408))</f>
        <v>-</v>
      </c>
      <c r="F408" s="263" t="str">
        <f t="shared" ref="F408:F423" si="381">IF($N307=FALSE,"",TEXT(IF(M$3=TRUE,ROUND(V373,$M$393),ROUNDUP(V373,$M$393)),Q408))</f>
        <v/>
      </c>
      <c r="H408" s="272" t="str">
        <f>IF($N307=FALSE,"",ROUND(Pressure_1_R3!N18*$C$287,M$393+1))</f>
        <v/>
      </c>
      <c r="I408" s="272" t="str">
        <f>IF($N307=FALSE,"",ROUND(Pressure_1_R3!O18*$C$287,M$393+1))</f>
        <v/>
      </c>
      <c r="J408" s="272" t="str">
        <f t="shared" ref="J408:J423" si="382">IF($N307=FALSE,"","± "&amp;TEXT((I408-H408)/2,R408))</f>
        <v/>
      </c>
      <c r="K408" s="273" t="str">
        <f t="shared" ref="K408:K423" si="383">IF($N307=FALSE,"-",IF(AND(H408&lt;=G373,G373&lt;=I408),"PASS","FAIL"))</f>
        <v>-</v>
      </c>
      <c r="M408" s="258" t="str">
        <f t="shared" ref="M408:M423" ca="1" si="384">IF($N307=FALSE,"",OFFSET(V$392,COUNTIF(T$393:T$403,"&lt;="&amp;T373),0)+N$3)</f>
        <v/>
      </c>
      <c r="N408" s="258" t="str">
        <f t="shared" ref="N408:N423" ca="1" si="385">IF($N307=FALSE,"",SUBSTITUTE(OFFSET($X$392,COUNTIF($W$393:$W$402,"&lt;="&amp;ABS(C373)),0),0,"")&amp;N$393)</f>
        <v/>
      </c>
      <c r="O408" s="258" t="str">
        <f t="shared" ref="O408:P408" ca="1" si="386">IF($N307=FALSE,"",SUBSTITUTE(OFFSET($X$392,COUNTIF($W$393:$W$402,"&lt;="&amp;ABS(G373)),0),0,"")&amp;O$393)</f>
        <v/>
      </c>
      <c r="P408" s="258" t="str">
        <f t="shared" ca="1" si="386"/>
        <v/>
      </c>
      <c r="Q408" s="258" t="str">
        <f t="shared" ref="Q408:R408" si="387">IF($N307=FALSE,"",Q$393)</f>
        <v/>
      </c>
      <c r="R408" s="258" t="str">
        <f t="shared" si="387"/>
        <v/>
      </c>
      <c r="S408" s="242"/>
      <c r="T408" s="264" t="s">
        <v>705</v>
      </c>
      <c r="U408" s="265" t="e">
        <f>INTERCEPT(D359:D388,G359:G388)</f>
        <v>#DIV/0!</v>
      </c>
    </row>
    <row r="409" spans="2:24" ht="15" customHeight="1">
      <c r="B409" s="243">
        <f t="shared" si="377"/>
        <v>16</v>
      </c>
      <c r="C409" s="263" t="str">
        <f t="shared" si="378"/>
        <v/>
      </c>
      <c r="D409" s="263" t="str">
        <f t="shared" si="379"/>
        <v>-</v>
      </c>
      <c r="E409" s="263" t="str">
        <f t="shared" si="380"/>
        <v>-</v>
      </c>
      <c r="F409" s="263" t="str">
        <f t="shared" si="381"/>
        <v/>
      </c>
      <c r="H409" s="272" t="str">
        <f>IF($N308=FALSE,"",ROUND(Pressure_1_R3!N19*$C$287,M$393+1))</f>
        <v/>
      </c>
      <c r="I409" s="272" t="str">
        <f>IF($N308=FALSE,"",ROUND(Pressure_1_R3!O19*$C$287,M$393+1))</f>
        <v/>
      </c>
      <c r="J409" s="272" t="str">
        <f t="shared" si="382"/>
        <v/>
      </c>
      <c r="K409" s="273" t="str">
        <f t="shared" si="383"/>
        <v>-</v>
      </c>
      <c r="M409" s="258" t="str">
        <f t="shared" ca="1" si="384"/>
        <v/>
      </c>
      <c r="N409" s="258" t="str">
        <f t="shared" ca="1" si="385"/>
        <v/>
      </c>
      <c r="O409" s="258" t="str">
        <f t="shared" ref="O409:P409" ca="1" si="388">IF($N308=FALSE,"",SUBSTITUTE(OFFSET($X$392,COUNTIF($W$393:$W$402,"&lt;="&amp;ABS(G374)),0),0,"")&amp;O$393)</f>
        <v/>
      </c>
      <c r="P409" s="258" t="str">
        <f t="shared" ca="1" si="388"/>
        <v/>
      </c>
      <c r="Q409" s="258" t="str">
        <f t="shared" ref="Q409:R409" si="389">IF($N308=FALSE,"",Q$393)</f>
        <v/>
      </c>
      <c r="R409" s="258" t="str">
        <f t="shared" si="389"/>
        <v/>
      </c>
      <c r="S409" s="242"/>
      <c r="T409" s="464"/>
      <c r="U409" s="465"/>
    </row>
    <row r="410" spans="2:24" ht="15" customHeight="1">
      <c r="B410" s="243">
        <f t="shared" si="377"/>
        <v>17</v>
      </c>
      <c r="C410" s="263" t="str">
        <f t="shared" si="378"/>
        <v/>
      </c>
      <c r="D410" s="263" t="str">
        <f t="shared" si="379"/>
        <v>-</v>
      </c>
      <c r="E410" s="263" t="str">
        <f t="shared" si="380"/>
        <v>-</v>
      </c>
      <c r="F410" s="263" t="str">
        <f t="shared" si="381"/>
        <v/>
      </c>
      <c r="H410" s="272" t="str">
        <f>IF($N309=FALSE,"",ROUND(Pressure_1_R3!N20*$C$287,M$393+1))</f>
        <v/>
      </c>
      <c r="I410" s="272" t="str">
        <f>IF($N309=FALSE,"",ROUND(Pressure_1_R3!O20*$C$287,M$393+1))</f>
        <v/>
      </c>
      <c r="J410" s="272" t="str">
        <f t="shared" si="382"/>
        <v/>
      </c>
      <c r="K410" s="273" t="str">
        <f t="shared" si="383"/>
        <v>-</v>
      </c>
      <c r="M410" s="258" t="str">
        <f t="shared" ca="1" si="384"/>
        <v/>
      </c>
      <c r="N410" s="258" t="str">
        <f t="shared" ca="1" si="385"/>
        <v/>
      </c>
      <c r="O410" s="258" t="str">
        <f t="shared" ref="O410:P410" ca="1" si="390">IF($N309=FALSE,"",SUBSTITUTE(OFFSET($X$392,COUNTIF($W$393:$W$402,"&lt;="&amp;ABS(G375)),0),0,"")&amp;O$393)</f>
        <v/>
      </c>
      <c r="P410" s="258" t="str">
        <f t="shared" ca="1" si="390"/>
        <v/>
      </c>
      <c r="Q410" s="258" t="str">
        <f t="shared" ref="Q410:R410" si="391">IF($N309=FALSE,"",Q$393)</f>
        <v/>
      </c>
      <c r="R410" s="258" t="str">
        <f t="shared" si="391"/>
        <v/>
      </c>
      <c r="S410" s="242"/>
      <c r="T410" s="464"/>
      <c r="U410" s="465"/>
    </row>
    <row r="411" spans="2:24" ht="15" customHeight="1">
      <c r="B411" s="243">
        <f t="shared" si="377"/>
        <v>18</v>
      </c>
      <c r="C411" s="263" t="str">
        <f t="shared" si="378"/>
        <v/>
      </c>
      <c r="D411" s="263" t="str">
        <f t="shared" si="379"/>
        <v>-</v>
      </c>
      <c r="E411" s="263" t="str">
        <f t="shared" si="380"/>
        <v>-</v>
      </c>
      <c r="F411" s="263" t="str">
        <f t="shared" si="381"/>
        <v/>
      </c>
      <c r="H411" s="272" t="str">
        <f>IF($N310=FALSE,"",ROUND(Pressure_1_R3!N21*$C$287,M$393+1))</f>
        <v/>
      </c>
      <c r="I411" s="272" t="str">
        <f>IF($N310=FALSE,"",ROUND(Pressure_1_R3!O21*$C$287,M$393+1))</f>
        <v/>
      </c>
      <c r="J411" s="272" t="str">
        <f t="shared" si="382"/>
        <v/>
      </c>
      <c r="K411" s="273" t="str">
        <f t="shared" si="383"/>
        <v>-</v>
      </c>
      <c r="M411" s="258" t="str">
        <f t="shared" ca="1" si="384"/>
        <v/>
      </c>
      <c r="N411" s="258" t="str">
        <f t="shared" ca="1" si="385"/>
        <v/>
      </c>
      <c r="O411" s="258" t="str">
        <f t="shared" ref="O411:P411" ca="1" si="392">IF($N310=FALSE,"",SUBSTITUTE(OFFSET($X$392,COUNTIF($W$393:$W$402,"&lt;="&amp;ABS(G376)),0),0,"")&amp;O$393)</f>
        <v/>
      </c>
      <c r="P411" s="258" t="str">
        <f t="shared" ca="1" si="392"/>
        <v/>
      </c>
      <c r="Q411" s="258" t="str">
        <f t="shared" ref="Q411:R411" si="393">IF($N310=FALSE,"",Q$393)</f>
        <v/>
      </c>
      <c r="R411" s="258" t="str">
        <f t="shared" si="393"/>
        <v/>
      </c>
      <c r="S411" s="242"/>
      <c r="T411" s="464"/>
      <c r="U411" s="465"/>
    </row>
    <row r="412" spans="2:24" ht="15" customHeight="1">
      <c r="B412" s="243">
        <f t="shared" si="377"/>
        <v>19</v>
      </c>
      <c r="C412" s="263" t="str">
        <f t="shared" si="378"/>
        <v/>
      </c>
      <c r="D412" s="263" t="str">
        <f t="shared" si="379"/>
        <v>-</v>
      </c>
      <c r="E412" s="263" t="str">
        <f t="shared" si="380"/>
        <v>-</v>
      </c>
      <c r="F412" s="263" t="str">
        <f t="shared" si="381"/>
        <v/>
      </c>
      <c r="H412" s="272" t="str">
        <f>IF($N311=FALSE,"",ROUND(Pressure_1_R3!N22*$C$287,M$393+1))</f>
        <v/>
      </c>
      <c r="I412" s="272" t="str">
        <f>IF($N311=FALSE,"",ROUND(Pressure_1_R3!O22*$C$287,M$393+1))</f>
        <v/>
      </c>
      <c r="J412" s="272" t="str">
        <f t="shared" si="382"/>
        <v/>
      </c>
      <c r="K412" s="273" t="str">
        <f t="shared" si="383"/>
        <v>-</v>
      </c>
      <c r="M412" s="258" t="str">
        <f t="shared" ca="1" si="384"/>
        <v/>
      </c>
      <c r="N412" s="258" t="str">
        <f t="shared" ca="1" si="385"/>
        <v/>
      </c>
      <c r="O412" s="258" t="str">
        <f t="shared" ref="O412:P412" ca="1" si="394">IF($N311=FALSE,"",SUBSTITUTE(OFFSET($X$392,COUNTIF($W$393:$W$402,"&lt;="&amp;ABS(G377)),0),0,"")&amp;O$393)</f>
        <v/>
      </c>
      <c r="P412" s="258" t="str">
        <f t="shared" ca="1" si="394"/>
        <v/>
      </c>
      <c r="Q412" s="258" t="str">
        <f t="shared" ref="Q412:R412" si="395">IF($N311=FALSE,"",Q$393)</f>
        <v/>
      </c>
      <c r="R412" s="258" t="str">
        <f t="shared" si="395"/>
        <v/>
      </c>
      <c r="S412" s="242"/>
      <c r="T412" s="464"/>
      <c r="U412" s="465"/>
    </row>
    <row r="413" spans="2:24" ht="15" customHeight="1">
      <c r="B413" s="243">
        <f t="shared" si="377"/>
        <v>20</v>
      </c>
      <c r="C413" s="263" t="str">
        <f t="shared" si="378"/>
        <v/>
      </c>
      <c r="D413" s="263" t="str">
        <f t="shared" si="379"/>
        <v>-</v>
      </c>
      <c r="E413" s="263" t="str">
        <f t="shared" si="380"/>
        <v>-</v>
      </c>
      <c r="F413" s="263" t="str">
        <f t="shared" si="381"/>
        <v/>
      </c>
      <c r="H413" s="272" t="str">
        <f>IF($N312=FALSE,"",ROUND(Pressure_1_R3!N23*$C$287,M$393+1))</f>
        <v/>
      </c>
      <c r="I413" s="272" t="str">
        <f>IF($N312=FALSE,"",ROUND(Pressure_1_R3!O23*$C$287,M$393+1))</f>
        <v/>
      </c>
      <c r="J413" s="272" t="str">
        <f t="shared" si="382"/>
        <v/>
      </c>
      <c r="K413" s="273" t="str">
        <f t="shared" si="383"/>
        <v>-</v>
      </c>
      <c r="M413" s="258" t="str">
        <f t="shared" ca="1" si="384"/>
        <v/>
      </c>
      <c r="N413" s="258" t="str">
        <f t="shared" ca="1" si="385"/>
        <v/>
      </c>
      <c r="O413" s="258" t="str">
        <f t="shared" ref="O413:P413" ca="1" si="396">IF($N312=FALSE,"",SUBSTITUTE(OFFSET($X$392,COUNTIF($W$393:$W$402,"&lt;="&amp;ABS(G378)),0),0,"")&amp;O$393)</f>
        <v/>
      </c>
      <c r="P413" s="258" t="str">
        <f t="shared" ca="1" si="396"/>
        <v/>
      </c>
      <c r="Q413" s="258" t="str">
        <f t="shared" ref="Q413:R413" si="397">IF($N312=FALSE,"",Q$393)</f>
        <v/>
      </c>
      <c r="R413" s="258" t="str">
        <f t="shared" si="397"/>
        <v/>
      </c>
      <c r="S413" s="242"/>
      <c r="T413" s="464"/>
      <c r="U413" s="465"/>
    </row>
    <row r="414" spans="2:24" ht="15" customHeight="1">
      <c r="B414" s="243">
        <f t="shared" si="377"/>
        <v>21</v>
      </c>
      <c r="C414" s="263" t="str">
        <f t="shared" si="378"/>
        <v/>
      </c>
      <c r="D414" s="263" t="str">
        <f t="shared" si="379"/>
        <v>-</v>
      </c>
      <c r="E414" s="263" t="str">
        <f t="shared" si="380"/>
        <v>-</v>
      </c>
      <c r="F414" s="263" t="str">
        <f t="shared" si="381"/>
        <v/>
      </c>
      <c r="H414" s="272" t="str">
        <f>IF($N313=FALSE,"",ROUND(Pressure_1_R3!N24*$C$287,M$393+1))</f>
        <v/>
      </c>
      <c r="I414" s="272" t="str">
        <f>IF($N313=FALSE,"",ROUND(Pressure_1_R3!O24*$C$287,M$393+1))</f>
        <v/>
      </c>
      <c r="J414" s="272" t="str">
        <f t="shared" si="382"/>
        <v/>
      </c>
      <c r="K414" s="273" t="str">
        <f t="shared" si="383"/>
        <v>-</v>
      </c>
      <c r="M414" s="258" t="str">
        <f t="shared" ca="1" si="384"/>
        <v/>
      </c>
      <c r="N414" s="258" t="str">
        <f t="shared" ca="1" si="385"/>
        <v/>
      </c>
      <c r="O414" s="258" t="str">
        <f t="shared" ref="O414:P414" ca="1" si="398">IF($N313=FALSE,"",SUBSTITUTE(OFFSET($X$392,COUNTIF($W$393:$W$402,"&lt;="&amp;ABS(G379)),0),0,"")&amp;O$393)</f>
        <v/>
      </c>
      <c r="P414" s="258" t="str">
        <f t="shared" ca="1" si="398"/>
        <v/>
      </c>
      <c r="Q414" s="258" t="str">
        <f t="shared" ref="Q414:R414" si="399">IF($N313=FALSE,"",Q$393)</f>
        <v/>
      </c>
      <c r="R414" s="258" t="str">
        <f t="shared" si="399"/>
        <v/>
      </c>
      <c r="S414" s="242"/>
      <c r="T414" s="464"/>
      <c r="U414" s="465"/>
    </row>
    <row r="415" spans="2:24" ht="15" customHeight="1">
      <c r="B415" s="243">
        <f t="shared" si="377"/>
        <v>22</v>
      </c>
      <c r="C415" s="263" t="str">
        <f t="shared" si="378"/>
        <v/>
      </c>
      <c r="D415" s="263" t="str">
        <f t="shared" si="379"/>
        <v>-</v>
      </c>
      <c r="E415" s="263" t="str">
        <f t="shared" si="380"/>
        <v>-</v>
      </c>
      <c r="F415" s="263" t="str">
        <f t="shared" si="381"/>
        <v/>
      </c>
      <c r="H415" s="272" t="str">
        <f>IF($N314=FALSE,"",ROUND(Pressure_1_R3!N25*$C$287,M$393+1))</f>
        <v/>
      </c>
      <c r="I415" s="272" t="str">
        <f>IF($N314=FALSE,"",ROUND(Pressure_1_R3!O25*$C$287,M$393+1))</f>
        <v/>
      </c>
      <c r="J415" s="272" t="str">
        <f t="shared" si="382"/>
        <v/>
      </c>
      <c r="K415" s="273" t="str">
        <f t="shared" si="383"/>
        <v>-</v>
      </c>
      <c r="M415" s="258" t="str">
        <f t="shared" ca="1" si="384"/>
        <v/>
      </c>
      <c r="N415" s="258" t="str">
        <f t="shared" ca="1" si="385"/>
        <v/>
      </c>
      <c r="O415" s="258" t="str">
        <f t="shared" ref="O415:P415" ca="1" si="400">IF($N314=FALSE,"",SUBSTITUTE(OFFSET($X$392,COUNTIF($W$393:$W$402,"&lt;="&amp;ABS(G380)),0),0,"")&amp;O$393)</f>
        <v/>
      </c>
      <c r="P415" s="258" t="str">
        <f t="shared" ca="1" si="400"/>
        <v/>
      </c>
      <c r="Q415" s="258" t="str">
        <f t="shared" ref="Q415:R415" si="401">IF($N314=FALSE,"",Q$393)</f>
        <v/>
      </c>
      <c r="R415" s="258" t="str">
        <f t="shared" si="401"/>
        <v/>
      </c>
      <c r="S415" s="242"/>
      <c r="T415" s="464"/>
      <c r="U415" s="465"/>
    </row>
    <row r="416" spans="2:24" ht="15" customHeight="1">
      <c r="B416" s="243">
        <f t="shared" si="377"/>
        <v>23</v>
      </c>
      <c r="C416" s="263" t="str">
        <f t="shared" si="378"/>
        <v/>
      </c>
      <c r="D416" s="263" t="str">
        <f t="shared" si="379"/>
        <v>-</v>
      </c>
      <c r="E416" s="263" t="str">
        <f t="shared" si="380"/>
        <v>-</v>
      </c>
      <c r="F416" s="263" t="str">
        <f t="shared" si="381"/>
        <v/>
      </c>
      <c r="H416" s="272" t="str">
        <f>IF($N315=FALSE,"",ROUND(Pressure_1_R3!N26*$C$287,M$393+1))</f>
        <v/>
      </c>
      <c r="I416" s="272" t="str">
        <f>IF($N315=FALSE,"",ROUND(Pressure_1_R3!O26*$C$287,M$393+1))</f>
        <v/>
      </c>
      <c r="J416" s="272" t="str">
        <f t="shared" si="382"/>
        <v/>
      </c>
      <c r="K416" s="273" t="str">
        <f t="shared" si="383"/>
        <v>-</v>
      </c>
      <c r="M416" s="258" t="str">
        <f t="shared" ca="1" si="384"/>
        <v/>
      </c>
      <c r="N416" s="258" t="str">
        <f t="shared" ca="1" si="385"/>
        <v/>
      </c>
      <c r="O416" s="258" t="str">
        <f t="shared" ref="O416:P416" ca="1" si="402">IF($N315=FALSE,"",SUBSTITUTE(OFFSET($X$392,COUNTIF($W$393:$W$402,"&lt;="&amp;ABS(G381)),0),0,"")&amp;O$393)</f>
        <v/>
      </c>
      <c r="P416" s="258" t="str">
        <f t="shared" ca="1" si="402"/>
        <v/>
      </c>
      <c r="Q416" s="258" t="str">
        <f t="shared" ref="Q416:R416" si="403">IF($N315=FALSE,"",Q$393)</f>
        <v/>
      </c>
      <c r="R416" s="258" t="str">
        <f t="shared" si="403"/>
        <v/>
      </c>
      <c r="S416" s="242"/>
      <c r="T416" s="464"/>
      <c r="U416" s="465"/>
    </row>
    <row r="417" spans="1:34" ht="15" customHeight="1">
      <c r="B417" s="243">
        <f t="shared" si="377"/>
        <v>24</v>
      </c>
      <c r="C417" s="263" t="str">
        <f t="shared" si="378"/>
        <v/>
      </c>
      <c r="D417" s="263" t="str">
        <f t="shared" si="379"/>
        <v>-</v>
      </c>
      <c r="E417" s="263" t="str">
        <f t="shared" si="380"/>
        <v>-</v>
      </c>
      <c r="F417" s="263" t="str">
        <f t="shared" si="381"/>
        <v/>
      </c>
      <c r="H417" s="272" t="str">
        <f>IF($N316=FALSE,"",ROUND(Pressure_1_R3!N27*$C$287,M$393+1))</f>
        <v/>
      </c>
      <c r="I417" s="272" t="str">
        <f>IF($N316=FALSE,"",ROUND(Pressure_1_R3!O27*$C$287,M$393+1))</f>
        <v/>
      </c>
      <c r="J417" s="272" t="str">
        <f t="shared" si="382"/>
        <v/>
      </c>
      <c r="K417" s="273" t="str">
        <f t="shared" si="383"/>
        <v>-</v>
      </c>
      <c r="M417" s="258" t="str">
        <f t="shared" ca="1" si="384"/>
        <v/>
      </c>
      <c r="N417" s="258" t="str">
        <f t="shared" ca="1" si="385"/>
        <v/>
      </c>
      <c r="O417" s="258" t="str">
        <f t="shared" ref="O417:P417" ca="1" si="404">IF($N316=FALSE,"",SUBSTITUTE(OFFSET($X$392,COUNTIF($W$393:$W$402,"&lt;="&amp;ABS(G382)),0),0,"")&amp;O$393)</f>
        <v/>
      </c>
      <c r="P417" s="258" t="str">
        <f t="shared" ca="1" si="404"/>
        <v/>
      </c>
      <c r="Q417" s="258" t="str">
        <f t="shared" ref="Q417:R417" si="405">IF($N316=FALSE,"",Q$393)</f>
        <v/>
      </c>
      <c r="R417" s="258" t="str">
        <f t="shared" si="405"/>
        <v/>
      </c>
      <c r="S417" s="242"/>
      <c r="T417" s="464"/>
      <c r="U417" s="465"/>
    </row>
    <row r="418" spans="1:34" ht="15" customHeight="1">
      <c r="B418" s="243">
        <f t="shared" si="377"/>
        <v>25</v>
      </c>
      <c r="C418" s="263" t="str">
        <f t="shared" si="378"/>
        <v/>
      </c>
      <c r="D418" s="263" t="str">
        <f t="shared" si="379"/>
        <v>-</v>
      </c>
      <c r="E418" s="263" t="str">
        <f t="shared" si="380"/>
        <v>-</v>
      </c>
      <c r="F418" s="263" t="str">
        <f t="shared" si="381"/>
        <v/>
      </c>
      <c r="H418" s="272" t="str">
        <f>IF($N317=FALSE,"",ROUND(Pressure_1_R3!N28*$C$287,M$393+1))</f>
        <v/>
      </c>
      <c r="I418" s="272" t="str">
        <f>IF($N317=FALSE,"",ROUND(Pressure_1_R3!O28*$C$287,M$393+1))</f>
        <v/>
      </c>
      <c r="J418" s="272" t="str">
        <f t="shared" si="382"/>
        <v/>
      </c>
      <c r="K418" s="273" t="str">
        <f t="shared" si="383"/>
        <v>-</v>
      </c>
      <c r="M418" s="258" t="str">
        <f t="shared" ca="1" si="384"/>
        <v/>
      </c>
      <c r="N418" s="258" t="str">
        <f t="shared" ca="1" si="385"/>
        <v/>
      </c>
      <c r="O418" s="258" t="str">
        <f t="shared" ref="O418:P418" ca="1" si="406">IF($N317=FALSE,"",SUBSTITUTE(OFFSET($X$392,COUNTIF($W$393:$W$402,"&lt;="&amp;ABS(G383)),0),0,"")&amp;O$393)</f>
        <v/>
      </c>
      <c r="P418" s="258" t="str">
        <f t="shared" ca="1" si="406"/>
        <v/>
      </c>
      <c r="Q418" s="258" t="str">
        <f t="shared" ref="Q418:R418" si="407">IF($N317=FALSE,"",Q$393)</f>
        <v/>
      </c>
      <c r="R418" s="258" t="str">
        <f t="shared" si="407"/>
        <v/>
      </c>
      <c r="S418" s="242"/>
      <c r="T418" s="464"/>
      <c r="U418" s="465"/>
    </row>
    <row r="419" spans="1:34" ht="15" customHeight="1">
      <c r="B419" s="243">
        <f t="shared" si="377"/>
        <v>26</v>
      </c>
      <c r="C419" s="263" t="str">
        <f t="shared" si="378"/>
        <v/>
      </c>
      <c r="D419" s="263" t="str">
        <f t="shared" si="379"/>
        <v>-</v>
      </c>
      <c r="E419" s="263" t="str">
        <f t="shared" si="380"/>
        <v>-</v>
      </c>
      <c r="F419" s="263" t="str">
        <f t="shared" si="381"/>
        <v/>
      </c>
      <c r="H419" s="272" t="str">
        <f>IF($N318=FALSE,"",ROUND(Pressure_1_R3!N29*$C$287,M$393+1))</f>
        <v/>
      </c>
      <c r="I419" s="272" t="str">
        <f>IF($N318=FALSE,"",ROUND(Pressure_1_R3!O29*$C$287,M$393+1))</f>
        <v/>
      </c>
      <c r="J419" s="272" t="str">
        <f t="shared" si="382"/>
        <v/>
      </c>
      <c r="K419" s="273" t="str">
        <f t="shared" si="383"/>
        <v>-</v>
      </c>
      <c r="M419" s="258" t="str">
        <f t="shared" ca="1" si="384"/>
        <v/>
      </c>
      <c r="N419" s="258" t="str">
        <f t="shared" ca="1" si="385"/>
        <v/>
      </c>
      <c r="O419" s="258" t="str">
        <f t="shared" ref="O419:P419" ca="1" si="408">IF($N318=FALSE,"",SUBSTITUTE(OFFSET($X$392,COUNTIF($W$393:$W$402,"&lt;="&amp;ABS(G384)),0),0,"")&amp;O$393)</f>
        <v/>
      </c>
      <c r="P419" s="258" t="str">
        <f t="shared" ca="1" si="408"/>
        <v/>
      </c>
      <c r="Q419" s="258" t="str">
        <f t="shared" ref="Q419:R419" si="409">IF($N318=FALSE,"",Q$393)</f>
        <v/>
      </c>
      <c r="R419" s="258" t="str">
        <f t="shared" si="409"/>
        <v/>
      </c>
      <c r="S419" s="242"/>
      <c r="T419" s="464"/>
      <c r="U419" s="465"/>
    </row>
    <row r="420" spans="1:34" ht="15" customHeight="1">
      <c r="B420" s="243">
        <f t="shared" si="377"/>
        <v>27</v>
      </c>
      <c r="C420" s="263" t="str">
        <f t="shared" si="378"/>
        <v/>
      </c>
      <c r="D420" s="263" t="str">
        <f t="shared" si="379"/>
        <v>-</v>
      </c>
      <c r="E420" s="263" t="str">
        <f t="shared" si="380"/>
        <v>-</v>
      </c>
      <c r="F420" s="263" t="str">
        <f t="shared" si="381"/>
        <v/>
      </c>
      <c r="H420" s="272" t="str">
        <f>IF($N319=FALSE,"",ROUND(Pressure_1_R3!N30*$C$287,M$393+1))</f>
        <v/>
      </c>
      <c r="I420" s="272" t="str">
        <f>IF($N319=FALSE,"",ROUND(Pressure_1_R3!O30*$C$287,M$393+1))</f>
        <v/>
      </c>
      <c r="J420" s="272" t="str">
        <f t="shared" si="382"/>
        <v/>
      </c>
      <c r="K420" s="273" t="str">
        <f t="shared" si="383"/>
        <v>-</v>
      </c>
      <c r="M420" s="258" t="str">
        <f t="shared" ca="1" si="384"/>
        <v/>
      </c>
      <c r="N420" s="258" t="str">
        <f t="shared" ca="1" si="385"/>
        <v/>
      </c>
      <c r="O420" s="258" t="str">
        <f t="shared" ref="O420:P420" ca="1" si="410">IF($N319=FALSE,"",SUBSTITUTE(OFFSET($X$392,COUNTIF($W$393:$W$402,"&lt;="&amp;ABS(G385)),0),0,"")&amp;O$393)</f>
        <v/>
      </c>
      <c r="P420" s="258" t="str">
        <f t="shared" ca="1" si="410"/>
        <v/>
      </c>
      <c r="Q420" s="258" t="str">
        <f t="shared" ref="Q420:R420" si="411">IF($N319=FALSE,"",Q$393)</f>
        <v/>
      </c>
      <c r="R420" s="258" t="str">
        <f t="shared" si="411"/>
        <v/>
      </c>
      <c r="S420" s="242"/>
      <c r="T420" s="464"/>
      <c r="U420" s="465"/>
    </row>
    <row r="421" spans="1:34" ht="15" customHeight="1">
      <c r="B421" s="243">
        <f t="shared" si="377"/>
        <v>28</v>
      </c>
      <c r="C421" s="263" t="str">
        <f t="shared" si="378"/>
        <v/>
      </c>
      <c r="D421" s="263" t="str">
        <f t="shared" si="379"/>
        <v>-</v>
      </c>
      <c r="E421" s="263" t="str">
        <f t="shared" si="380"/>
        <v>-</v>
      </c>
      <c r="F421" s="263" t="str">
        <f t="shared" si="381"/>
        <v/>
      </c>
      <c r="H421" s="272" t="str">
        <f>IF($N320=FALSE,"",ROUND(Pressure_1_R3!N31*$C$287,M$393+1))</f>
        <v/>
      </c>
      <c r="I421" s="272" t="str">
        <f>IF($N320=FALSE,"",ROUND(Pressure_1_R3!O31*$C$287,M$393+1))</f>
        <v/>
      </c>
      <c r="J421" s="272" t="str">
        <f t="shared" si="382"/>
        <v/>
      </c>
      <c r="K421" s="273" t="str">
        <f t="shared" si="383"/>
        <v>-</v>
      </c>
      <c r="M421" s="258" t="str">
        <f t="shared" ca="1" si="384"/>
        <v/>
      </c>
      <c r="N421" s="258" t="str">
        <f t="shared" ca="1" si="385"/>
        <v/>
      </c>
      <c r="O421" s="258" t="str">
        <f t="shared" ref="O421:P421" ca="1" si="412">IF($N320=FALSE,"",SUBSTITUTE(OFFSET($X$392,COUNTIF($W$393:$W$402,"&lt;="&amp;ABS(G386)),0),0,"")&amp;O$393)</f>
        <v/>
      </c>
      <c r="P421" s="258" t="str">
        <f t="shared" ca="1" si="412"/>
        <v/>
      </c>
      <c r="Q421" s="258" t="str">
        <f t="shared" ref="Q421:R421" si="413">IF($N320=FALSE,"",Q$393)</f>
        <v/>
      </c>
      <c r="R421" s="258" t="str">
        <f t="shared" si="413"/>
        <v/>
      </c>
      <c r="S421" s="242"/>
      <c r="T421" s="464"/>
      <c r="U421" s="465"/>
    </row>
    <row r="422" spans="1:34" ht="15" customHeight="1">
      <c r="B422" s="243">
        <f t="shared" si="377"/>
        <v>29</v>
      </c>
      <c r="C422" s="263" t="str">
        <f t="shared" si="378"/>
        <v/>
      </c>
      <c r="D422" s="263" t="str">
        <f t="shared" si="379"/>
        <v>-</v>
      </c>
      <c r="E422" s="263" t="str">
        <f t="shared" si="380"/>
        <v>-</v>
      </c>
      <c r="F422" s="263" t="str">
        <f t="shared" si="381"/>
        <v/>
      </c>
      <c r="H422" s="272" t="str">
        <f>IF($N321=FALSE,"",ROUND(Pressure_1_R3!N32*$C$287,M$393+1))</f>
        <v/>
      </c>
      <c r="I422" s="272" t="str">
        <f>IF($N321=FALSE,"",ROUND(Pressure_1_R3!O32*$C$287,M$393+1))</f>
        <v/>
      </c>
      <c r="J422" s="272" t="str">
        <f t="shared" si="382"/>
        <v/>
      </c>
      <c r="K422" s="273" t="str">
        <f t="shared" si="383"/>
        <v>-</v>
      </c>
      <c r="M422" s="258" t="str">
        <f t="shared" ca="1" si="384"/>
        <v/>
      </c>
      <c r="N422" s="258" t="str">
        <f t="shared" ca="1" si="385"/>
        <v/>
      </c>
      <c r="O422" s="258" t="str">
        <f t="shared" ref="O422:P422" ca="1" si="414">IF($N321=FALSE,"",SUBSTITUTE(OFFSET($X$392,COUNTIF($W$393:$W$402,"&lt;="&amp;ABS(G387)),0),0,"")&amp;O$393)</f>
        <v/>
      </c>
      <c r="P422" s="258" t="str">
        <f t="shared" ca="1" si="414"/>
        <v/>
      </c>
      <c r="Q422" s="258" t="str">
        <f t="shared" ref="Q422:R422" si="415">IF($N321=FALSE,"",Q$393)</f>
        <v/>
      </c>
      <c r="R422" s="258" t="str">
        <f t="shared" si="415"/>
        <v/>
      </c>
      <c r="S422" s="242"/>
      <c r="T422" s="464"/>
      <c r="U422" s="465"/>
    </row>
    <row r="423" spans="1:34" ht="15" customHeight="1">
      <c r="B423" s="243">
        <f t="shared" si="377"/>
        <v>30</v>
      </c>
      <c r="C423" s="263" t="str">
        <f t="shared" si="378"/>
        <v/>
      </c>
      <c r="D423" s="263" t="str">
        <f t="shared" si="379"/>
        <v>-</v>
      </c>
      <c r="E423" s="263" t="str">
        <f t="shared" si="380"/>
        <v>-</v>
      </c>
      <c r="F423" s="263" t="str">
        <f t="shared" si="381"/>
        <v/>
      </c>
      <c r="H423" s="272" t="str">
        <f>IF($N322=FALSE,"",ROUND(Pressure_1_R3!N33*$C$287,M$393+1))</f>
        <v/>
      </c>
      <c r="I423" s="272" t="str">
        <f>IF($N322=FALSE,"",ROUND(Pressure_1_R3!O33*$C$287,M$393+1))</f>
        <v/>
      </c>
      <c r="J423" s="272" t="str">
        <f t="shared" si="382"/>
        <v/>
      </c>
      <c r="K423" s="273" t="str">
        <f t="shared" si="383"/>
        <v>-</v>
      </c>
      <c r="M423" s="258" t="str">
        <f t="shared" ca="1" si="384"/>
        <v/>
      </c>
      <c r="N423" s="258" t="str">
        <f t="shared" ca="1" si="385"/>
        <v/>
      </c>
      <c r="O423" s="258" t="str">
        <f t="shared" ref="O423:P423" ca="1" si="416">IF($N322=FALSE,"",SUBSTITUTE(OFFSET($X$392,COUNTIF($W$393:$W$402,"&lt;="&amp;ABS(G388)),0),0,"")&amp;O$393)</f>
        <v/>
      </c>
      <c r="P423" s="258" t="str">
        <f t="shared" ca="1" si="416"/>
        <v/>
      </c>
      <c r="Q423" s="258" t="str">
        <f t="shared" ref="Q423:R423" si="417">IF($N322=FALSE,"",Q$393)</f>
        <v/>
      </c>
      <c r="R423" s="258" t="str">
        <f t="shared" si="417"/>
        <v/>
      </c>
      <c r="S423" s="242"/>
      <c r="T423" s="464"/>
      <c r="U423" s="465"/>
    </row>
    <row r="424" spans="1:34" ht="15" customHeight="1">
      <c r="B424" s="242"/>
      <c r="C424" s="242"/>
      <c r="D424" s="242"/>
      <c r="E424" s="242"/>
      <c r="T424" s="242"/>
    </row>
    <row r="425" spans="1:34" ht="15" customHeight="1">
      <c r="B425" s="242"/>
      <c r="C425" s="242"/>
      <c r="D425" s="242"/>
      <c r="E425" s="242"/>
      <c r="F425" s="259"/>
      <c r="T425" s="242"/>
    </row>
    <row r="426" spans="1:34" ht="15" customHeight="1">
      <c r="B426" s="242"/>
      <c r="C426" s="242"/>
      <c r="D426" s="242"/>
      <c r="E426" s="242"/>
      <c r="H426" s="259"/>
      <c r="I426" s="259"/>
      <c r="J426" s="259"/>
      <c r="K426" s="259"/>
      <c r="L426" s="259"/>
      <c r="M426" s="259"/>
      <c r="N426" s="259"/>
    </row>
    <row r="427" spans="1:34" ht="15" customHeight="1">
      <c r="A427" s="239" t="s">
        <v>706</v>
      </c>
      <c r="B427" s="240"/>
      <c r="C427" s="240"/>
      <c r="D427" s="240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</row>
    <row r="428" spans="1:34" ht="15" customHeight="1">
      <c r="B428" s="372" t="s">
        <v>707</v>
      </c>
      <c r="C428" s="378" t="s">
        <v>371</v>
      </c>
      <c r="D428" s="383" t="s">
        <v>945</v>
      </c>
      <c r="E428" s="378" t="s">
        <v>684</v>
      </c>
      <c r="F428" s="381" t="s">
        <v>942</v>
      </c>
      <c r="G428" s="344">
        <f>E434</f>
        <v>0</v>
      </c>
      <c r="H428" s="344" t="s">
        <v>984</v>
      </c>
      <c r="I428" s="378" t="s">
        <v>708</v>
      </c>
      <c r="J428" s="378" t="s">
        <v>709</v>
      </c>
      <c r="K428" s="241"/>
      <c r="L428" s="241"/>
      <c r="M428" s="241"/>
      <c r="N428" s="241"/>
      <c r="O428" s="241"/>
      <c r="P428" s="241"/>
      <c r="Q428" s="241"/>
      <c r="R428" s="241"/>
      <c r="S428" s="242"/>
      <c r="T428" s="242"/>
    </row>
    <row r="429" spans="1:34" ht="15" customHeight="1">
      <c r="B429" s="243">
        <f>COUNTIF(B435:B494,TRUE)/2</f>
        <v>0</v>
      </c>
      <c r="C429" s="248" t="e">
        <f ca="1">OFFSET(Z432,MATCH(F434,Z433:Z457,0),MATCH(E434,AA432:AH432,0))</f>
        <v>#N/A</v>
      </c>
      <c r="D429" s="248">
        <f>Pressure_1_R4!K4</f>
        <v>0</v>
      </c>
      <c r="E429" s="248">
        <f>Pressure_1_R4!L4</f>
        <v>0</v>
      </c>
      <c r="F429" s="248">
        <f>Pressure_1_R4!M4</f>
        <v>0</v>
      </c>
      <c r="G429" s="345" t="e">
        <f ca="1">E429*C429</f>
        <v>#N/A</v>
      </c>
      <c r="H429" s="345" t="str">
        <f ca="1">OFFSET(V534,COUNTIF(T535:T545,"&lt;="&amp;G429),0)</f>
        <v>자리수</v>
      </c>
      <c r="I429" s="248" t="e">
        <f ca="1">OFFSET(U534,MATCH(H429,V535:V545,0),0)</f>
        <v>#N/A</v>
      </c>
      <c r="J429" s="248">
        <f>Pressure_1_R4!J$4</f>
        <v>0</v>
      </c>
      <c r="K429" s="241"/>
      <c r="L429" s="241"/>
      <c r="M429" s="241"/>
      <c r="N429" s="241"/>
      <c r="O429" s="241"/>
      <c r="P429" s="241"/>
      <c r="Q429" s="241"/>
      <c r="R429" s="241"/>
      <c r="S429" s="242"/>
      <c r="T429" s="242"/>
    </row>
    <row r="430" spans="1:34" ht="15" customHeight="1">
      <c r="B430" s="240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2"/>
      <c r="S430" s="242"/>
      <c r="T430" s="242"/>
    </row>
    <row r="431" spans="1:34" s="247" customFormat="1" ht="15" customHeight="1">
      <c r="B431" s="246" t="s">
        <v>610</v>
      </c>
      <c r="C431" s="244"/>
      <c r="D431" s="244"/>
      <c r="E431" s="245"/>
      <c r="F431" s="244"/>
      <c r="G431" s="240"/>
      <c r="H431" s="244"/>
      <c r="I431" s="244"/>
      <c r="J431" s="244"/>
      <c r="K431" s="244"/>
      <c r="L431" s="244"/>
      <c r="M431" s="244"/>
      <c r="N431" s="246" t="s">
        <v>710</v>
      </c>
    </row>
    <row r="432" spans="1:34" s="241" customFormat="1" ht="15" customHeight="1">
      <c r="B432" s="773" t="s">
        <v>612</v>
      </c>
      <c r="C432" s="773" t="s">
        <v>613</v>
      </c>
      <c r="D432" s="782" t="s">
        <v>677</v>
      </c>
      <c r="E432" s="784" t="s">
        <v>379</v>
      </c>
      <c r="F432" s="773" t="s">
        <v>738</v>
      </c>
      <c r="G432" s="773"/>
      <c r="H432" s="773"/>
      <c r="I432" s="773" t="s">
        <v>711</v>
      </c>
      <c r="J432" s="774" t="s">
        <v>740</v>
      </c>
      <c r="K432" s="775"/>
      <c r="L432" s="776"/>
      <c r="M432" s="244"/>
      <c r="N432" s="773" t="s">
        <v>666</v>
      </c>
      <c r="O432" s="773" t="s">
        <v>615</v>
      </c>
      <c r="P432" s="773" t="s">
        <v>613</v>
      </c>
      <c r="Q432" s="774" t="s">
        <v>742</v>
      </c>
      <c r="R432" s="775"/>
      <c r="S432" s="775"/>
      <c r="T432" s="776"/>
      <c r="U432" s="774" t="s">
        <v>744</v>
      </c>
      <c r="V432" s="775"/>
      <c r="W432" s="775"/>
      <c r="X432" s="776"/>
      <c r="Z432" s="344" t="s">
        <v>847</v>
      </c>
      <c r="AA432" s="343" t="s">
        <v>887</v>
      </c>
      <c r="AB432" s="343" t="s">
        <v>904</v>
      </c>
      <c r="AC432" s="343" t="s">
        <v>882</v>
      </c>
      <c r="AD432" s="343" t="s">
        <v>883</v>
      </c>
      <c r="AE432" s="343" t="s">
        <v>884</v>
      </c>
      <c r="AF432" s="343" t="s">
        <v>885</v>
      </c>
      <c r="AG432" s="343" t="s">
        <v>886</v>
      </c>
      <c r="AH432" s="343" t="s">
        <v>900</v>
      </c>
    </row>
    <row r="433" spans="2:34" s="241" customFormat="1" ht="15" customHeight="1">
      <c r="B433" s="773"/>
      <c r="C433" s="773"/>
      <c r="D433" s="783"/>
      <c r="E433" s="784"/>
      <c r="F433" s="377" t="s">
        <v>617</v>
      </c>
      <c r="G433" s="377" t="s">
        <v>618</v>
      </c>
      <c r="H433" s="377" t="s">
        <v>0</v>
      </c>
      <c r="I433" s="773"/>
      <c r="J433" s="379" t="s">
        <v>617</v>
      </c>
      <c r="K433" s="379" t="s">
        <v>618</v>
      </c>
      <c r="L433" s="379" t="s">
        <v>621</v>
      </c>
      <c r="M433" s="244"/>
      <c r="N433" s="773"/>
      <c r="O433" s="773"/>
      <c r="P433" s="773"/>
      <c r="Q433" s="379" t="s">
        <v>617</v>
      </c>
      <c r="R433" s="379" t="s">
        <v>618</v>
      </c>
      <c r="S433" s="379" t="s">
        <v>621</v>
      </c>
      <c r="T433" s="379" t="s">
        <v>673</v>
      </c>
      <c r="U433" s="379" t="s">
        <v>674</v>
      </c>
      <c r="V433" s="379" t="s">
        <v>618</v>
      </c>
      <c r="W433" s="379" t="s">
        <v>554</v>
      </c>
      <c r="X433" s="379" t="s">
        <v>712</v>
      </c>
      <c r="Z433" s="343" t="s">
        <v>182</v>
      </c>
      <c r="AA433" s="345">
        <f t="shared" ref="AA433:AA447" si="418">AC433*1000</f>
        <v>1</v>
      </c>
      <c r="AB433" s="345">
        <f>AC433*10</f>
        <v>0.01</v>
      </c>
      <c r="AC433" s="345">
        <f t="shared" ref="AC433:AC447" si="419">AD433*1000</f>
        <v>1E-3</v>
      </c>
      <c r="AD433" s="345">
        <v>9.9999999999999995E-7</v>
      </c>
      <c r="AE433" s="345">
        <f t="shared" ref="AE433:AE447" si="420">AG433*1000</f>
        <v>1</v>
      </c>
      <c r="AF433" s="345">
        <f>AG433*10</f>
        <v>0.01</v>
      </c>
      <c r="AG433" s="345">
        <f t="shared" ref="AG433:AG447" si="421">AH433*1000</f>
        <v>1E-3</v>
      </c>
      <c r="AH433" s="345">
        <v>9.9999999999999995E-7</v>
      </c>
    </row>
    <row r="434" spans="2:34" s="241" customFormat="1" ht="15" customHeight="1">
      <c r="B434" s="773"/>
      <c r="C434" s="773"/>
      <c r="D434" s="379">
        <f>E434</f>
        <v>0</v>
      </c>
      <c r="E434" s="379">
        <f>표준압력!I301</f>
        <v>0</v>
      </c>
      <c r="F434" s="379">
        <f>F429</f>
        <v>0</v>
      </c>
      <c r="G434" s="379">
        <f>F434</f>
        <v>0</v>
      </c>
      <c r="H434" s="379">
        <f>G434</f>
        <v>0</v>
      </c>
      <c r="I434" s="773"/>
      <c r="J434" s="377">
        <f>$E434</f>
        <v>0</v>
      </c>
      <c r="K434" s="377">
        <f>$E434</f>
        <v>0</v>
      </c>
      <c r="L434" s="377">
        <f>$E434</f>
        <v>0</v>
      </c>
      <c r="M434" s="244"/>
      <c r="N434" s="773"/>
      <c r="O434" s="773"/>
      <c r="P434" s="773"/>
      <c r="Q434" s="377">
        <f>J434</f>
        <v>0</v>
      </c>
      <c r="R434" s="377">
        <f>K434</f>
        <v>0</v>
      </c>
      <c r="S434" s="377">
        <f>L434</f>
        <v>0</v>
      </c>
      <c r="T434" s="377">
        <f>S434</f>
        <v>0</v>
      </c>
      <c r="U434" s="377">
        <f>Q434</f>
        <v>0</v>
      </c>
      <c r="V434" s="377">
        <f>R434</f>
        <v>0</v>
      </c>
      <c r="W434" s="377">
        <f>S434</f>
        <v>0</v>
      </c>
      <c r="X434" s="377">
        <f>T434</f>
        <v>0</v>
      </c>
      <c r="Z434" s="343" t="s">
        <v>904</v>
      </c>
      <c r="AA434" s="345">
        <f t="shared" si="418"/>
        <v>100</v>
      </c>
      <c r="AB434" s="345">
        <f t="shared" ref="AB434:AB456" si="422">AC434*10</f>
        <v>1</v>
      </c>
      <c r="AC434" s="345">
        <f t="shared" si="419"/>
        <v>0.1</v>
      </c>
      <c r="AD434" s="345">
        <v>1E-4</v>
      </c>
      <c r="AE434" s="345">
        <f t="shared" si="420"/>
        <v>100</v>
      </c>
      <c r="AF434" s="345">
        <f t="shared" ref="AF434:AF456" si="423">AG434*10</f>
        <v>1</v>
      </c>
      <c r="AG434" s="345">
        <f t="shared" si="421"/>
        <v>0.1</v>
      </c>
      <c r="AH434" s="345">
        <v>1E-4</v>
      </c>
    </row>
    <row r="435" spans="2:34" s="241" customFormat="1" ht="15" customHeight="1">
      <c r="B435" s="249" t="b">
        <f>IF(Pressure_1_R4!U4="",FALSE,TRUE)</f>
        <v>0</v>
      </c>
      <c r="C435" s="250">
        <v>1</v>
      </c>
      <c r="D435" s="251" t="str">
        <f>IF($B435=FALSE,"",표준압력!G301)</f>
        <v/>
      </c>
      <c r="E435" s="251" t="str">
        <f>IF($B435=FALSE,"",표준압력!H301)</f>
        <v/>
      </c>
      <c r="F435" s="251" t="str">
        <f>IF($B435=FALSE,"",Pressure_1_R4!U4)</f>
        <v/>
      </c>
      <c r="G435" s="252" t="str">
        <f>IF($B435=FALSE,"",Pressure_1_R4!V4)</f>
        <v/>
      </c>
      <c r="H435" s="252" t="str">
        <f>IF($B435=FALSE,"",Pressure_1_R4!W4)</f>
        <v/>
      </c>
      <c r="I435" s="258" t="b">
        <f t="shared" ref="I435:I494" si="424">TYPE(G435)=1</f>
        <v>0</v>
      </c>
      <c r="J435" s="253" t="str">
        <f t="shared" ref="J435:J494" si="425">IF($B435=FALSE,"",F435*$C$429)</f>
        <v/>
      </c>
      <c r="K435" s="254" t="str">
        <f t="shared" ref="K435:L494" si="426">IF($B435=FALSE,"",IF(G435="ⅹ",J435,G435*$C$429))</f>
        <v/>
      </c>
      <c r="L435" s="254" t="str">
        <f t="shared" si="426"/>
        <v/>
      </c>
      <c r="M435" s="244"/>
      <c r="N435" s="255" t="b">
        <f t="shared" ref="N435:N494" si="427">IF($P435&gt;$B$429,FALSE,TRUE)</f>
        <v>0</v>
      </c>
      <c r="O435" s="410" t="s">
        <v>558</v>
      </c>
      <c r="P435" s="414">
        <v>1</v>
      </c>
      <c r="Q435" s="412" t="str">
        <f t="shared" ref="Q435:S449" si="428">IF($N435=FALSE,"",J435)</f>
        <v/>
      </c>
      <c r="R435" s="255" t="str">
        <f t="shared" si="428"/>
        <v/>
      </c>
      <c r="S435" s="255" t="str">
        <f t="shared" si="428"/>
        <v/>
      </c>
      <c r="T435" s="416" t="str">
        <f t="shared" ref="T435:T494" si="429">IF($N435=FALSE,"",AVERAGE(Q435:S435))</f>
        <v/>
      </c>
      <c r="U435" s="412" t="str">
        <f>IF($N435=FALSE,"",Q435-Q$435)</f>
        <v/>
      </c>
      <c r="V435" s="412" t="str">
        <f t="shared" ref="V435:V449" si="430">IF($N435=FALSE,"",R435-R$435)</f>
        <v/>
      </c>
      <c r="W435" s="412" t="str">
        <f t="shared" ref="W435:W449" si="431">IF($N435=FALSE,"",S435-S$435)</f>
        <v/>
      </c>
      <c r="X435" s="417" t="str">
        <f t="shared" ref="X435:X494" si="432">IF($N435=FALSE,"",MAX(U435:W435)-MIN(U435:W435))</f>
        <v/>
      </c>
      <c r="Z435" s="343" t="s">
        <v>888</v>
      </c>
      <c r="AA435" s="345">
        <f t="shared" si="418"/>
        <v>1000</v>
      </c>
      <c r="AB435" s="345">
        <f t="shared" si="422"/>
        <v>10</v>
      </c>
      <c r="AC435" s="345">
        <f t="shared" si="419"/>
        <v>1</v>
      </c>
      <c r="AD435" s="345">
        <v>1E-3</v>
      </c>
      <c r="AE435" s="345">
        <f t="shared" si="420"/>
        <v>1000</v>
      </c>
      <c r="AF435" s="345">
        <f t="shared" si="423"/>
        <v>10</v>
      </c>
      <c r="AG435" s="345">
        <f t="shared" si="421"/>
        <v>1</v>
      </c>
      <c r="AH435" s="345">
        <v>1E-3</v>
      </c>
    </row>
    <row r="436" spans="2:34" s="241" customFormat="1" ht="15" customHeight="1">
      <c r="B436" s="249" t="b">
        <f>IF(Pressure_1_R4!U5="",FALSE,TRUE)</f>
        <v>0</v>
      </c>
      <c r="C436" s="250">
        <v>2</v>
      </c>
      <c r="D436" s="251" t="str">
        <f>IF($B436=FALSE,"",표준압력!G302)</f>
        <v/>
      </c>
      <c r="E436" s="251" t="str">
        <f>IF($B436=FALSE,"",표준압력!H302)</f>
        <v/>
      </c>
      <c r="F436" s="251" t="str">
        <f>IF($B436=FALSE,"",Pressure_1_R4!U5)</f>
        <v/>
      </c>
      <c r="G436" s="252" t="str">
        <f>IF($B436=FALSE,"",Pressure_1_R4!V5)</f>
        <v/>
      </c>
      <c r="H436" s="252" t="str">
        <f>IF($B436=FALSE,"",Pressure_1_R4!W5)</f>
        <v/>
      </c>
      <c r="I436" s="258" t="b">
        <f t="shared" si="424"/>
        <v>0</v>
      </c>
      <c r="J436" s="253" t="str">
        <f t="shared" si="425"/>
        <v/>
      </c>
      <c r="K436" s="254" t="str">
        <f t="shared" si="426"/>
        <v/>
      </c>
      <c r="L436" s="254" t="str">
        <f t="shared" si="426"/>
        <v/>
      </c>
      <c r="M436" s="244"/>
      <c r="N436" s="255" t="b">
        <f t="shared" si="427"/>
        <v>0</v>
      </c>
      <c r="O436" s="410" t="s">
        <v>558</v>
      </c>
      <c r="P436" s="414">
        <v>2</v>
      </c>
      <c r="Q436" s="412" t="str">
        <f t="shared" si="428"/>
        <v/>
      </c>
      <c r="R436" s="255" t="str">
        <f t="shared" si="428"/>
        <v/>
      </c>
      <c r="S436" s="255" t="str">
        <f t="shared" si="428"/>
        <v/>
      </c>
      <c r="T436" s="416" t="str">
        <f t="shared" si="429"/>
        <v/>
      </c>
      <c r="U436" s="412" t="str">
        <f t="shared" ref="U436:U449" si="433">IF($N436=FALSE,"",Q436-Q$435)</f>
        <v/>
      </c>
      <c r="V436" s="412" t="str">
        <f t="shared" si="430"/>
        <v/>
      </c>
      <c r="W436" s="412" t="str">
        <f t="shared" si="431"/>
        <v/>
      </c>
      <c r="X436" s="417" t="str">
        <f t="shared" si="432"/>
        <v/>
      </c>
      <c r="Z436" s="343" t="s">
        <v>842</v>
      </c>
      <c r="AA436" s="345">
        <f t="shared" si="418"/>
        <v>1000000</v>
      </c>
      <c r="AB436" s="345">
        <f t="shared" si="422"/>
        <v>10000</v>
      </c>
      <c r="AC436" s="345">
        <f t="shared" si="419"/>
        <v>1000</v>
      </c>
      <c r="AD436" s="345">
        <v>1</v>
      </c>
      <c r="AE436" s="345">
        <f t="shared" si="420"/>
        <v>1000000</v>
      </c>
      <c r="AF436" s="345">
        <f t="shared" si="423"/>
        <v>10000</v>
      </c>
      <c r="AG436" s="345">
        <f t="shared" si="421"/>
        <v>1000</v>
      </c>
      <c r="AH436" s="345">
        <v>1</v>
      </c>
    </row>
    <row r="437" spans="2:34" s="241" customFormat="1" ht="15" customHeight="1">
      <c r="B437" s="249" t="b">
        <f>IF(Pressure_1_R4!U6="",FALSE,TRUE)</f>
        <v>0</v>
      </c>
      <c r="C437" s="250">
        <v>3</v>
      </c>
      <c r="D437" s="251" t="str">
        <f>IF($B437=FALSE,"",표준압력!G303)</f>
        <v/>
      </c>
      <c r="E437" s="251" t="str">
        <f>IF($B437=FALSE,"",표준압력!H303)</f>
        <v/>
      </c>
      <c r="F437" s="251" t="str">
        <f>IF($B437=FALSE,"",Pressure_1_R4!U6)</f>
        <v/>
      </c>
      <c r="G437" s="252" t="str">
        <f>IF($B437=FALSE,"",Pressure_1_R4!V6)</f>
        <v/>
      </c>
      <c r="H437" s="252" t="str">
        <f>IF($B437=FALSE,"",Pressure_1_R4!W6)</f>
        <v/>
      </c>
      <c r="I437" s="258" t="b">
        <f t="shared" si="424"/>
        <v>0</v>
      </c>
      <c r="J437" s="253" t="str">
        <f t="shared" si="425"/>
        <v/>
      </c>
      <c r="K437" s="254" t="str">
        <f t="shared" si="426"/>
        <v/>
      </c>
      <c r="L437" s="254" t="str">
        <f t="shared" si="426"/>
        <v/>
      </c>
      <c r="M437" s="244"/>
      <c r="N437" s="255" t="b">
        <f t="shared" si="427"/>
        <v>0</v>
      </c>
      <c r="O437" s="410" t="s">
        <v>558</v>
      </c>
      <c r="P437" s="414">
        <v>3</v>
      </c>
      <c r="Q437" s="412" t="str">
        <f t="shared" si="428"/>
        <v/>
      </c>
      <c r="R437" s="255" t="str">
        <f t="shared" si="428"/>
        <v/>
      </c>
      <c r="S437" s="255" t="str">
        <f t="shared" si="428"/>
        <v/>
      </c>
      <c r="T437" s="416" t="str">
        <f t="shared" si="429"/>
        <v/>
      </c>
      <c r="U437" s="412" t="str">
        <f t="shared" si="433"/>
        <v/>
      </c>
      <c r="V437" s="412" t="str">
        <f t="shared" si="430"/>
        <v/>
      </c>
      <c r="W437" s="412" t="str">
        <f t="shared" si="431"/>
        <v/>
      </c>
      <c r="X437" s="417" t="str">
        <f t="shared" si="432"/>
        <v/>
      </c>
      <c r="Z437" s="343" t="s">
        <v>905</v>
      </c>
      <c r="AA437" s="345">
        <f t="shared" si="418"/>
        <v>100</v>
      </c>
      <c r="AB437" s="345">
        <f t="shared" si="422"/>
        <v>1</v>
      </c>
      <c r="AC437" s="345">
        <f t="shared" si="419"/>
        <v>0.1</v>
      </c>
      <c r="AD437" s="345">
        <v>1E-4</v>
      </c>
      <c r="AE437" s="345">
        <f t="shared" si="420"/>
        <v>100</v>
      </c>
      <c r="AF437" s="345">
        <f t="shared" si="423"/>
        <v>1</v>
      </c>
      <c r="AG437" s="345">
        <f t="shared" si="421"/>
        <v>0.1</v>
      </c>
      <c r="AH437" s="345">
        <v>1E-4</v>
      </c>
    </row>
    <row r="438" spans="2:34" s="241" customFormat="1" ht="15" customHeight="1">
      <c r="B438" s="249" t="b">
        <f>IF(Pressure_1_R4!U7="",FALSE,TRUE)</f>
        <v>0</v>
      </c>
      <c r="C438" s="250">
        <v>4</v>
      </c>
      <c r="D438" s="251" t="str">
        <f>IF($B438=FALSE,"",표준압력!G304)</f>
        <v/>
      </c>
      <c r="E438" s="251" t="str">
        <f>IF($B438=FALSE,"",표준압력!H304)</f>
        <v/>
      </c>
      <c r="F438" s="251" t="str">
        <f>IF($B438=FALSE,"",Pressure_1_R4!U7)</f>
        <v/>
      </c>
      <c r="G438" s="252" t="str">
        <f>IF($B438=FALSE,"",Pressure_1_R4!V7)</f>
        <v/>
      </c>
      <c r="H438" s="252" t="str">
        <f>IF($B438=FALSE,"",Pressure_1_R4!W7)</f>
        <v/>
      </c>
      <c r="I438" s="258" t="b">
        <f t="shared" si="424"/>
        <v>0</v>
      </c>
      <c r="J438" s="253" t="str">
        <f t="shared" si="425"/>
        <v/>
      </c>
      <c r="K438" s="254" t="str">
        <f t="shared" si="426"/>
        <v/>
      </c>
      <c r="L438" s="254" t="str">
        <f t="shared" si="426"/>
        <v/>
      </c>
      <c r="M438" s="244"/>
      <c r="N438" s="255" t="b">
        <f t="shared" si="427"/>
        <v>0</v>
      </c>
      <c r="O438" s="410" t="s">
        <v>558</v>
      </c>
      <c r="P438" s="414">
        <v>4</v>
      </c>
      <c r="Q438" s="412" t="str">
        <f t="shared" si="428"/>
        <v/>
      </c>
      <c r="R438" s="255" t="str">
        <f t="shared" si="428"/>
        <v/>
      </c>
      <c r="S438" s="255" t="str">
        <f t="shared" si="428"/>
        <v/>
      </c>
      <c r="T438" s="416" t="str">
        <f t="shared" si="429"/>
        <v/>
      </c>
      <c r="U438" s="412" t="str">
        <f t="shared" si="433"/>
        <v/>
      </c>
      <c r="V438" s="412" t="str">
        <f t="shared" si="430"/>
        <v/>
      </c>
      <c r="W438" s="412" t="str">
        <f t="shared" si="431"/>
        <v/>
      </c>
      <c r="X438" s="417" t="str">
        <f t="shared" si="432"/>
        <v/>
      </c>
      <c r="Z438" s="343" t="s">
        <v>852</v>
      </c>
      <c r="AA438" s="345">
        <f t="shared" si="418"/>
        <v>100000</v>
      </c>
      <c r="AB438" s="345">
        <f t="shared" si="422"/>
        <v>1000</v>
      </c>
      <c r="AC438" s="345">
        <f t="shared" si="419"/>
        <v>100</v>
      </c>
      <c r="AD438" s="345">
        <v>0.1</v>
      </c>
      <c r="AE438" s="345">
        <f t="shared" si="420"/>
        <v>100000</v>
      </c>
      <c r="AF438" s="345">
        <f t="shared" si="423"/>
        <v>1000</v>
      </c>
      <c r="AG438" s="345">
        <f t="shared" si="421"/>
        <v>100</v>
      </c>
      <c r="AH438" s="345">
        <v>0.1</v>
      </c>
    </row>
    <row r="439" spans="2:34" s="241" customFormat="1" ht="15" customHeight="1">
      <c r="B439" s="249" t="b">
        <f>IF(Pressure_1_R4!U8="",FALSE,TRUE)</f>
        <v>0</v>
      </c>
      <c r="C439" s="250">
        <v>5</v>
      </c>
      <c r="D439" s="251" t="str">
        <f>IF($B439=FALSE,"",표준압력!G305)</f>
        <v/>
      </c>
      <c r="E439" s="251" t="str">
        <f>IF($B439=FALSE,"",표준압력!H305)</f>
        <v/>
      </c>
      <c r="F439" s="251" t="str">
        <f>IF($B439=FALSE,"",Pressure_1_R4!U8)</f>
        <v/>
      </c>
      <c r="G439" s="252" t="str">
        <f>IF($B439=FALSE,"",Pressure_1_R4!V8)</f>
        <v/>
      </c>
      <c r="H439" s="252" t="str">
        <f>IF($B439=FALSE,"",Pressure_1_R4!W8)</f>
        <v/>
      </c>
      <c r="I439" s="258" t="b">
        <f t="shared" si="424"/>
        <v>0</v>
      </c>
      <c r="J439" s="253" t="str">
        <f t="shared" si="425"/>
        <v/>
      </c>
      <c r="K439" s="254" t="str">
        <f t="shared" si="426"/>
        <v/>
      </c>
      <c r="L439" s="254" t="str">
        <f t="shared" si="426"/>
        <v/>
      </c>
      <c r="M439" s="244"/>
      <c r="N439" s="255" t="b">
        <f t="shared" si="427"/>
        <v>0</v>
      </c>
      <c r="O439" s="410" t="s">
        <v>558</v>
      </c>
      <c r="P439" s="414">
        <v>5</v>
      </c>
      <c r="Q439" s="412" t="str">
        <f t="shared" si="428"/>
        <v/>
      </c>
      <c r="R439" s="255" t="str">
        <f t="shared" si="428"/>
        <v/>
      </c>
      <c r="S439" s="255" t="str">
        <f t="shared" si="428"/>
        <v/>
      </c>
      <c r="T439" s="416" t="str">
        <f t="shared" si="429"/>
        <v/>
      </c>
      <c r="U439" s="412" t="str">
        <f t="shared" si="433"/>
        <v/>
      </c>
      <c r="V439" s="412" t="str">
        <f t="shared" si="430"/>
        <v/>
      </c>
      <c r="W439" s="412" t="str">
        <f t="shared" si="431"/>
        <v/>
      </c>
      <c r="X439" s="417" t="str">
        <f t="shared" si="432"/>
        <v/>
      </c>
      <c r="Z439" s="343" t="s">
        <v>906</v>
      </c>
      <c r="AA439" s="345">
        <f t="shared" si="418"/>
        <v>6894.7569999999996</v>
      </c>
      <c r="AB439" s="345">
        <f t="shared" si="422"/>
        <v>68.947569999999999</v>
      </c>
      <c r="AC439" s="345">
        <f t="shared" si="419"/>
        <v>6.8947569999999994</v>
      </c>
      <c r="AD439" s="345">
        <v>6.8947569999999996E-3</v>
      </c>
      <c r="AE439" s="345">
        <f t="shared" si="420"/>
        <v>6894.7569999999996</v>
      </c>
      <c r="AF439" s="345">
        <f t="shared" si="423"/>
        <v>68.947569999999999</v>
      </c>
      <c r="AG439" s="345">
        <f t="shared" si="421"/>
        <v>6.8947569999999994</v>
      </c>
      <c r="AH439" s="345">
        <v>6.8947569999999996E-3</v>
      </c>
    </row>
    <row r="440" spans="2:34" s="241" customFormat="1" ht="15" customHeight="1">
      <c r="B440" s="249" t="b">
        <f>IF(Pressure_1_R4!U9="",FALSE,TRUE)</f>
        <v>0</v>
      </c>
      <c r="C440" s="250">
        <v>6</v>
      </c>
      <c r="D440" s="251" t="str">
        <f>IF($B440=FALSE,"",표준압력!G306)</f>
        <v/>
      </c>
      <c r="E440" s="251" t="str">
        <f>IF($B440=FALSE,"",표준압력!H306)</f>
        <v/>
      </c>
      <c r="F440" s="251" t="str">
        <f>IF($B440=FALSE,"",Pressure_1_R4!U9)</f>
        <v/>
      </c>
      <c r="G440" s="252" t="str">
        <f>IF($B440=FALSE,"",Pressure_1_R4!V9)</f>
        <v/>
      </c>
      <c r="H440" s="252" t="str">
        <f>IF($B440=FALSE,"",Pressure_1_R4!W9)</f>
        <v/>
      </c>
      <c r="I440" s="258" t="b">
        <f t="shared" si="424"/>
        <v>0</v>
      </c>
      <c r="J440" s="253" t="str">
        <f t="shared" si="425"/>
        <v/>
      </c>
      <c r="K440" s="254" t="str">
        <f t="shared" si="426"/>
        <v/>
      </c>
      <c r="L440" s="254" t="str">
        <f t="shared" si="426"/>
        <v/>
      </c>
      <c r="M440" s="244"/>
      <c r="N440" s="255" t="b">
        <f t="shared" si="427"/>
        <v>0</v>
      </c>
      <c r="O440" s="410" t="s">
        <v>558</v>
      </c>
      <c r="P440" s="414">
        <v>6</v>
      </c>
      <c r="Q440" s="412" t="str">
        <f t="shared" si="428"/>
        <v/>
      </c>
      <c r="R440" s="255" t="str">
        <f t="shared" si="428"/>
        <v/>
      </c>
      <c r="S440" s="255" t="str">
        <f t="shared" si="428"/>
        <v/>
      </c>
      <c r="T440" s="416" t="str">
        <f t="shared" si="429"/>
        <v/>
      </c>
      <c r="U440" s="412" t="str">
        <f t="shared" si="433"/>
        <v/>
      </c>
      <c r="V440" s="412" t="str">
        <f t="shared" si="430"/>
        <v/>
      </c>
      <c r="W440" s="412" t="str">
        <f t="shared" si="431"/>
        <v/>
      </c>
      <c r="X440" s="417" t="str">
        <f t="shared" si="432"/>
        <v/>
      </c>
      <c r="Z440" s="343" t="s">
        <v>907</v>
      </c>
      <c r="AA440" s="345">
        <f t="shared" si="418"/>
        <v>98066.5</v>
      </c>
      <c r="AB440" s="345">
        <f t="shared" si="422"/>
        <v>980.66500000000008</v>
      </c>
      <c r="AC440" s="345">
        <f t="shared" si="419"/>
        <v>98.066500000000005</v>
      </c>
      <c r="AD440" s="345">
        <v>9.8066500000000001E-2</v>
      </c>
      <c r="AE440" s="345">
        <f t="shared" si="420"/>
        <v>98066.5</v>
      </c>
      <c r="AF440" s="345">
        <f t="shared" si="423"/>
        <v>980.66500000000008</v>
      </c>
      <c r="AG440" s="345">
        <f t="shared" si="421"/>
        <v>98.066500000000005</v>
      </c>
      <c r="AH440" s="345">
        <v>9.8066500000000001E-2</v>
      </c>
    </row>
    <row r="441" spans="2:34" s="241" customFormat="1" ht="15" customHeight="1">
      <c r="B441" s="249" t="b">
        <f>IF(Pressure_1_R4!U10="",FALSE,TRUE)</f>
        <v>0</v>
      </c>
      <c r="C441" s="250">
        <v>7</v>
      </c>
      <c r="D441" s="251" t="str">
        <f>IF($B441=FALSE,"",표준압력!G307)</f>
        <v/>
      </c>
      <c r="E441" s="251" t="str">
        <f>IF($B441=FALSE,"",표준압력!H307)</f>
        <v/>
      </c>
      <c r="F441" s="251" t="str">
        <f>IF($B441=FALSE,"",Pressure_1_R4!U10)</f>
        <v/>
      </c>
      <c r="G441" s="252" t="str">
        <f>IF($B441=FALSE,"",Pressure_1_R4!V10)</f>
        <v/>
      </c>
      <c r="H441" s="252" t="str">
        <f>IF($B441=FALSE,"",Pressure_1_R4!W10)</f>
        <v/>
      </c>
      <c r="I441" s="258" t="b">
        <f t="shared" si="424"/>
        <v>0</v>
      </c>
      <c r="J441" s="253" t="str">
        <f t="shared" si="425"/>
        <v/>
      </c>
      <c r="K441" s="254" t="str">
        <f t="shared" si="426"/>
        <v/>
      </c>
      <c r="L441" s="254" t="str">
        <f t="shared" si="426"/>
        <v/>
      </c>
      <c r="M441" s="244"/>
      <c r="N441" s="255" t="b">
        <f t="shared" si="427"/>
        <v>0</v>
      </c>
      <c r="O441" s="410" t="s">
        <v>558</v>
      </c>
      <c r="P441" s="414">
        <v>7</v>
      </c>
      <c r="Q441" s="412" t="str">
        <f t="shared" si="428"/>
        <v/>
      </c>
      <c r="R441" s="255" t="str">
        <f t="shared" si="428"/>
        <v/>
      </c>
      <c r="S441" s="255" t="str">
        <f t="shared" si="428"/>
        <v/>
      </c>
      <c r="T441" s="416" t="str">
        <f t="shared" si="429"/>
        <v/>
      </c>
      <c r="U441" s="412" t="str">
        <f t="shared" si="433"/>
        <v/>
      </c>
      <c r="V441" s="412" t="str">
        <f t="shared" si="430"/>
        <v/>
      </c>
      <c r="W441" s="412" t="str">
        <f t="shared" si="431"/>
        <v/>
      </c>
      <c r="X441" s="417" t="str">
        <f t="shared" si="432"/>
        <v/>
      </c>
      <c r="Z441" s="343" t="s">
        <v>144</v>
      </c>
      <c r="AA441" s="345">
        <f t="shared" si="418"/>
        <v>9.8066499999999994</v>
      </c>
      <c r="AB441" s="345">
        <f t="shared" si="422"/>
        <v>9.8066500000000001E-2</v>
      </c>
      <c r="AC441" s="345">
        <f t="shared" si="419"/>
        <v>9.8066500000000001E-3</v>
      </c>
      <c r="AD441" s="346">
        <v>9.8066500000000004E-6</v>
      </c>
      <c r="AE441" s="345">
        <f t="shared" si="420"/>
        <v>9.8066499999999994</v>
      </c>
      <c r="AF441" s="345">
        <f t="shared" si="423"/>
        <v>9.8066500000000001E-2</v>
      </c>
      <c r="AG441" s="345">
        <f t="shared" si="421"/>
        <v>9.8066500000000001E-3</v>
      </c>
      <c r="AH441" s="346">
        <v>9.8066500000000004E-6</v>
      </c>
    </row>
    <row r="442" spans="2:34" s="241" customFormat="1" ht="15" customHeight="1">
      <c r="B442" s="249" t="b">
        <f>IF(Pressure_1_R4!U11="",FALSE,TRUE)</f>
        <v>0</v>
      </c>
      <c r="C442" s="250">
        <v>8</v>
      </c>
      <c r="D442" s="251" t="str">
        <f>IF($B442=FALSE,"",표준압력!G308)</f>
        <v/>
      </c>
      <c r="E442" s="251" t="str">
        <f>IF($B442=FALSE,"",표준압력!H308)</f>
        <v/>
      </c>
      <c r="F442" s="251" t="str">
        <f>IF($B442=FALSE,"",Pressure_1_R4!U11)</f>
        <v/>
      </c>
      <c r="G442" s="252" t="str">
        <f>IF($B442=FALSE,"",Pressure_1_R4!V11)</f>
        <v/>
      </c>
      <c r="H442" s="252" t="str">
        <f>IF($B442=FALSE,"",Pressure_1_R4!W11)</f>
        <v/>
      </c>
      <c r="I442" s="258" t="b">
        <f t="shared" si="424"/>
        <v>0</v>
      </c>
      <c r="J442" s="253" t="str">
        <f t="shared" si="425"/>
        <v/>
      </c>
      <c r="K442" s="254" t="str">
        <f t="shared" si="426"/>
        <v/>
      </c>
      <c r="L442" s="254" t="str">
        <f t="shared" si="426"/>
        <v/>
      </c>
      <c r="M442" s="244"/>
      <c r="N442" s="255" t="b">
        <f t="shared" si="427"/>
        <v>0</v>
      </c>
      <c r="O442" s="410" t="s">
        <v>558</v>
      </c>
      <c r="P442" s="414">
        <v>8</v>
      </c>
      <c r="Q442" s="412" t="str">
        <f t="shared" si="428"/>
        <v/>
      </c>
      <c r="R442" s="255" t="str">
        <f t="shared" si="428"/>
        <v/>
      </c>
      <c r="S442" s="255" t="str">
        <f t="shared" si="428"/>
        <v/>
      </c>
      <c r="T442" s="416" t="str">
        <f t="shared" si="429"/>
        <v/>
      </c>
      <c r="U442" s="412" t="str">
        <f t="shared" si="433"/>
        <v/>
      </c>
      <c r="V442" s="412" t="str">
        <f t="shared" si="430"/>
        <v/>
      </c>
      <c r="W442" s="412" t="str">
        <f t="shared" si="431"/>
        <v/>
      </c>
      <c r="X442" s="417" t="str">
        <f t="shared" si="432"/>
        <v/>
      </c>
      <c r="Z442" s="343" t="s">
        <v>893</v>
      </c>
      <c r="AA442" s="345">
        <f t="shared" si="418"/>
        <v>3386.3889999999997</v>
      </c>
      <c r="AB442" s="345">
        <f t="shared" si="422"/>
        <v>33.863889999999998</v>
      </c>
      <c r="AC442" s="345">
        <f t="shared" si="419"/>
        <v>3.3863889999999999</v>
      </c>
      <c r="AD442" s="345">
        <v>3.3863890000000001E-3</v>
      </c>
      <c r="AE442" s="345">
        <f t="shared" si="420"/>
        <v>3386.3889999999997</v>
      </c>
      <c r="AF442" s="345">
        <f t="shared" si="423"/>
        <v>33.863889999999998</v>
      </c>
      <c r="AG442" s="345">
        <f t="shared" si="421"/>
        <v>3.3863889999999999</v>
      </c>
      <c r="AH442" s="345">
        <v>3.3863890000000001E-3</v>
      </c>
    </row>
    <row r="443" spans="2:34" s="241" customFormat="1" ht="15" customHeight="1">
      <c r="B443" s="249" t="b">
        <f>IF(Pressure_1_R4!U12="",FALSE,TRUE)</f>
        <v>0</v>
      </c>
      <c r="C443" s="250">
        <v>9</v>
      </c>
      <c r="D443" s="251" t="str">
        <f>IF($B443=FALSE,"",표준압력!G309)</f>
        <v/>
      </c>
      <c r="E443" s="251" t="str">
        <f>IF($B443=FALSE,"",표준압력!H309)</f>
        <v/>
      </c>
      <c r="F443" s="251" t="str">
        <f>IF($B443=FALSE,"",Pressure_1_R4!U12)</f>
        <v/>
      </c>
      <c r="G443" s="252" t="str">
        <f>IF($B443=FALSE,"",Pressure_1_R4!V12)</f>
        <v/>
      </c>
      <c r="H443" s="252" t="str">
        <f>IF($B443=FALSE,"",Pressure_1_R4!W12)</f>
        <v/>
      </c>
      <c r="I443" s="258" t="b">
        <f t="shared" si="424"/>
        <v>0</v>
      </c>
      <c r="J443" s="253" t="str">
        <f t="shared" si="425"/>
        <v/>
      </c>
      <c r="K443" s="254" t="str">
        <f t="shared" si="426"/>
        <v/>
      </c>
      <c r="L443" s="254" t="str">
        <f t="shared" si="426"/>
        <v/>
      </c>
      <c r="M443" s="244"/>
      <c r="N443" s="255" t="b">
        <f t="shared" si="427"/>
        <v>0</v>
      </c>
      <c r="O443" s="410" t="s">
        <v>558</v>
      </c>
      <c r="P443" s="414">
        <v>9</v>
      </c>
      <c r="Q443" s="412" t="str">
        <f t="shared" si="428"/>
        <v/>
      </c>
      <c r="R443" s="255" t="str">
        <f t="shared" si="428"/>
        <v/>
      </c>
      <c r="S443" s="255" t="str">
        <f t="shared" si="428"/>
        <v/>
      </c>
      <c r="T443" s="416" t="str">
        <f t="shared" si="429"/>
        <v/>
      </c>
      <c r="U443" s="412" t="str">
        <f t="shared" si="433"/>
        <v/>
      </c>
      <c r="V443" s="412" t="str">
        <f t="shared" si="430"/>
        <v/>
      </c>
      <c r="W443" s="412" t="str">
        <f t="shared" si="431"/>
        <v/>
      </c>
      <c r="X443" s="417" t="str">
        <f t="shared" si="432"/>
        <v/>
      </c>
      <c r="Z443" s="343" t="s">
        <v>894</v>
      </c>
      <c r="AA443" s="345">
        <f t="shared" si="418"/>
        <v>133.32240000000002</v>
      </c>
      <c r="AB443" s="345">
        <f t="shared" si="422"/>
        <v>1.333224</v>
      </c>
      <c r="AC443" s="345">
        <f t="shared" si="419"/>
        <v>0.13332240000000001</v>
      </c>
      <c r="AD443" s="345">
        <v>1.3332240000000001E-4</v>
      </c>
      <c r="AE443" s="345">
        <f t="shared" si="420"/>
        <v>133.32240000000002</v>
      </c>
      <c r="AF443" s="345">
        <f t="shared" si="423"/>
        <v>1.333224</v>
      </c>
      <c r="AG443" s="345">
        <f t="shared" si="421"/>
        <v>0.13332240000000001</v>
      </c>
      <c r="AH443" s="345">
        <v>1.3332240000000001E-4</v>
      </c>
    </row>
    <row r="444" spans="2:34" s="241" customFormat="1" ht="15" customHeight="1">
      <c r="B444" s="249" t="b">
        <f>IF(Pressure_1_R4!U13="",FALSE,TRUE)</f>
        <v>0</v>
      </c>
      <c r="C444" s="250">
        <v>10</v>
      </c>
      <c r="D444" s="251" t="str">
        <f>IF($B444=FALSE,"",표준압력!G310)</f>
        <v/>
      </c>
      <c r="E444" s="251" t="str">
        <f>IF($B444=FALSE,"",표준압력!H310)</f>
        <v/>
      </c>
      <c r="F444" s="251" t="str">
        <f>IF($B444=FALSE,"",Pressure_1_R4!U13)</f>
        <v/>
      </c>
      <c r="G444" s="252" t="str">
        <f>IF($B444=FALSE,"",Pressure_1_R4!V13)</f>
        <v/>
      </c>
      <c r="H444" s="252" t="str">
        <f>IF($B444=FALSE,"",Pressure_1_R4!W13)</f>
        <v/>
      </c>
      <c r="I444" s="258" t="b">
        <f t="shared" si="424"/>
        <v>0</v>
      </c>
      <c r="J444" s="253" t="str">
        <f t="shared" si="425"/>
        <v/>
      </c>
      <c r="K444" s="254" t="str">
        <f t="shared" si="426"/>
        <v/>
      </c>
      <c r="L444" s="254" t="str">
        <f t="shared" si="426"/>
        <v/>
      </c>
      <c r="M444" s="244"/>
      <c r="N444" s="255" t="b">
        <f t="shared" si="427"/>
        <v>0</v>
      </c>
      <c r="O444" s="410" t="s">
        <v>558</v>
      </c>
      <c r="P444" s="414">
        <v>10</v>
      </c>
      <c r="Q444" s="412" t="str">
        <f t="shared" si="428"/>
        <v/>
      </c>
      <c r="R444" s="255" t="str">
        <f t="shared" si="428"/>
        <v/>
      </c>
      <c r="S444" s="255" t="str">
        <f t="shared" si="428"/>
        <v/>
      </c>
      <c r="T444" s="416" t="str">
        <f t="shared" si="429"/>
        <v/>
      </c>
      <c r="U444" s="412" t="str">
        <f t="shared" si="433"/>
        <v/>
      </c>
      <c r="V444" s="412" t="str">
        <f t="shared" si="430"/>
        <v/>
      </c>
      <c r="W444" s="412" t="str">
        <f t="shared" si="431"/>
        <v/>
      </c>
      <c r="X444" s="417" t="str">
        <f t="shared" si="432"/>
        <v/>
      </c>
      <c r="Z444" s="343" t="s">
        <v>908</v>
      </c>
      <c r="AA444" s="345">
        <f t="shared" si="418"/>
        <v>1333.2239999999999</v>
      </c>
      <c r="AB444" s="345">
        <f t="shared" si="422"/>
        <v>13.332239999999999</v>
      </c>
      <c r="AC444" s="345">
        <f t="shared" si="419"/>
        <v>1.333224</v>
      </c>
      <c r="AD444" s="345">
        <v>1.333224E-3</v>
      </c>
      <c r="AE444" s="345">
        <f t="shared" si="420"/>
        <v>1333.2239999999999</v>
      </c>
      <c r="AF444" s="345">
        <f t="shared" si="423"/>
        <v>13.332239999999999</v>
      </c>
      <c r="AG444" s="345">
        <f t="shared" si="421"/>
        <v>1.333224</v>
      </c>
      <c r="AH444" s="345">
        <v>1.333224E-3</v>
      </c>
    </row>
    <row r="445" spans="2:34" s="241" customFormat="1" ht="15" customHeight="1">
      <c r="B445" s="249" t="b">
        <f>IF(Pressure_1_R4!U14="",FALSE,TRUE)</f>
        <v>0</v>
      </c>
      <c r="C445" s="250">
        <v>11</v>
      </c>
      <c r="D445" s="251" t="str">
        <f>IF($B445=FALSE,"",표준압력!G311)</f>
        <v/>
      </c>
      <c r="E445" s="251" t="str">
        <f>IF($B445=FALSE,"",표준압력!H311)</f>
        <v/>
      </c>
      <c r="F445" s="251" t="str">
        <f>IF($B445=FALSE,"",Pressure_1_R4!U14)</f>
        <v/>
      </c>
      <c r="G445" s="252" t="str">
        <f>IF($B445=FALSE,"",Pressure_1_R4!V14)</f>
        <v/>
      </c>
      <c r="H445" s="252" t="str">
        <f>IF($B445=FALSE,"",Pressure_1_R4!W14)</f>
        <v/>
      </c>
      <c r="I445" s="258" t="b">
        <f t="shared" si="424"/>
        <v>0</v>
      </c>
      <c r="J445" s="253" t="str">
        <f t="shared" si="425"/>
        <v/>
      </c>
      <c r="K445" s="254" t="str">
        <f t="shared" si="426"/>
        <v/>
      </c>
      <c r="L445" s="254" t="str">
        <f t="shared" si="426"/>
        <v/>
      </c>
      <c r="M445" s="244"/>
      <c r="N445" s="255" t="b">
        <f t="shared" si="427"/>
        <v>0</v>
      </c>
      <c r="O445" s="410" t="s">
        <v>558</v>
      </c>
      <c r="P445" s="414">
        <v>11</v>
      </c>
      <c r="Q445" s="412" t="str">
        <f t="shared" si="428"/>
        <v/>
      </c>
      <c r="R445" s="255" t="str">
        <f t="shared" si="428"/>
        <v/>
      </c>
      <c r="S445" s="255" t="str">
        <f t="shared" si="428"/>
        <v/>
      </c>
      <c r="T445" s="416" t="str">
        <f t="shared" si="429"/>
        <v/>
      </c>
      <c r="U445" s="412" t="str">
        <f t="shared" si="433"/>
        <v/>
      </c>
      <c r="V445" s="412" t="str">
        <f t="shared" si="430"/>
        <v/>
      </c>
      <c r="W445" s="412" t="str">
        <f t="shared" si="431"/>
        <v/>
      </c>
      <c r="X445" s="417" t="str">
        <f t="shared" si="432"/>
        <v/>
      </c>
      <c r="Z445" s="343" t="s">
        <v>896</v>
      </c>
      <c r="AA445" s="345">
        <f t="shared" si="418"/>
        <v>249.0889</v>
      </c>
      <c r="AB445" s="345">
        <f t="shared" si="422"/>
        <v>2.4908890000000001</v>
      </c>
      <c r="AC445" s="345">
        <f t="shared" si="419"/>
        <v>0.2490889</v>
      </c>
      <c r="AD445" s="345">
        <v>2.4908889999999999E-4</v>
      </c>
      <c r="AE445" s="345">
        <f t="shared" si="420"/>
        <v>249.0889</v>
      </c>
      <c r="AF445" s="345">
        <f t="shared" si="423"/>
        <v>2.4908890000000001</v>
      </c>
      <c r="AG445" s="345">
        <f t="shared" si="421"/>
        <v>0.2490889</v>
      </c>
      <c r="AH445" s="345">
        <v>2.4908889999999999E-4</v>
      </c>
    </row>
    <row r="446" spans="2:34" s="241" customFormat="1" ht="15" customHeight="1">
      <c r="B446" s="249" t="b">
        <f>IF(Pressure_1_R4!U15="",FALSE,TRUE)</f>
        <v>0</v>
      </c>
      <c r="C446" s="250">
        <v>12</v>
      </c>
      <c r="D446" s="251" t="str">
        <f>IF($B446=FALSE,"",표준압력!G312)</f>
        <v/>
      </c>
      <c r="E446" s="251" t="str">
        <f>IF($B446=FALSE,"",표준압력!H312)</f>
        <v/>
      </c>
      <c r="F446" s="251" t="str">
        <f>IF($B446=FALSE,"",Pressure_1_R4!U15)</f>
        <v/>
      </c>
      <c r="G446" s="252" t="str">
        <f>IF($B446=FALSE,"",Pressure_1_R4!V15)</f>
        <v/>
      </c>
      <c r="H446" s="252" t="str">
        <f>IF($B446=FALSE,"",Pressure_1_R4!W15)</f>
        <v/>
      </c>
      <c r="I446" s="258" t="b">
        <f t="shared" si="424"/>
        <v>0</v>
      </c>
      <c r="J446" s="253" t="str">
        <f t="shared" si="425"/>
        <v/>
      </c>
      <c r="K446" s="254" t="str">
        <f t="shared" si="426"/>
        <v/>
      </c>
      <c r="L446" s="254" t="str">
        <f t="shared" si="426"/>
        <v/>
      </c>
      <c r="M446" s="244"/>
      <c r="N446" s="255" t="b">
        <f t="shared" si="427"/>
        <v>0</v>
      </c>
      <c r="O446" s="410" t="s">
        <v>558</v>
      </c>
      <c r="P446" s="414">
        <v>12</v>
      </c>
      <c r="Q446" s="412" t="str">
        <f t="shared" si="428"/>
        <v/>
      </c>
      <c r="R446" s="255" t="str">
        <f t="shared" si="428"/>
        <v/>
      </c>
      <c r="S446" s="255" t="str">
        <f t="shared" si="428"/>
        <v/>
      </c>
      <c r="T446" s="416" t="str">
        <f t="shared" si="429"/>
        <v/>
      </c>
      <c r="U446" s="412" t="str">
        <f t="shared" si="433"/>
        <v/>
      </c>
      <c r="V446" s="412" t="str">
        <f t="shared" si="430"/>
        <v/>
      </c>
      <c r="W446" s="412" t="str">
        <f t="shared" si="431"/>
        <v/>
      </c>
      <c r="X446" s="417" t="str">
        <f t="shared" si="432"/>
        <v/>
      </c>
      <c r="Z446" s="343" t="s">
        <v>909</v>
      </c>
      <c r="AA446" s="345">
        <f t="shared" si="418"/>
        <v>9.8066499999999994</v>
      </c>
      <c r="AB446" s="345">
        <f t="shared" si="422"/>
        <v>9.8066500000000001E-2</v>
      </c>
      <c r="AC446" s="345">
        <f t="shared" si="419"/>
        <v>9.8066500000000001E-3</v>
      </c>
      <c r="AD446" s="345">
        <v>9.8066500000000004E-6</v>
      </c>
      <c r="AE446" s="345">
        <f t="shared" si="420"/>
        <v>9.8066499999999994</v>
      </c>
      <c r="AF446" s="345">
        <f t="shared" si="423"/>
        <v>9.8066500000000001E-2</v>
      </c>
      <c r="AG446" s="345">
        <f t="shared" si="421"/>
        <v>9.8066500000000001E-3</v>
      </c>
      <c r="AH446" s="345">
        <v>9.8066500000000004E-6</v>
      </c>
    </row>
    <row r="447" spans="2:34" s="241" customFormat="1" ht="15" customHeight="1">
      <c r="B447" s="249" t="b">
        <f>IF(Pressure_1_R4!U16="",FALSE,TRUE)</f>
        <v>0</v>
      </c>
      <c r="C447" s="250">
        <v>13</v>
      </c>
      <c r="D447" s="251" t="str">
        <f>IF($B447=FALSE,"",표준압력!G313)</f>
        <v/>
      </c>
      <c r="E447" s="251" t="str">
        <f>IF($B447=FALSE,"",표준압력!H313)</f>
        <v/>
      </c>
      <c r="F447" s="251" t="str">
        <f>IF($B447=FALSE,"",Pressure_1_R4!U16)</f>
        <v/>
      </c>
      <c r="G447" s="252" t="str">
        <f>IF($B447=FALSE,"",Pressure_1_R4!V16)</f>
        <v/>
      </c>
      <c r="H447" s="252" t="str">
        <f>IF($B447=FALSE,"",Pressure_1_R4!W16)</f>
        <v/>
      </c>
      <c r="I447" s="258" t="b">
        <f t="shared" si="424"/>
        <v>0</v>
      </c>
      <c r="J447" s="253" t="str">
        <f t="shared" si="425"/>
        <v/>
      </c>
      <c r="K447" s="254" t="str">
        <f t="shared" si="426"/>
        <v/>
      </c>
      <c r="L447" s="254" t="str">
        <f t="shared" si="426"/>
        <v/>
      </c>
      <c r="M447" s="244"/>
      <c r="N447" s="255" t="b">
        <f t="shared" si="427"/>
        <v>0</v>
      </c>
      <c r="O447" s="410" t="s">
        <v>558</v>
      </c>
      <c r="P447" s="414">
        <v>13</v>
      </c>
      <c r="Q447" s="412" t="str">
        <f t="shared" si="428"/>
        <v/>
      </c>
      <c r="R447" s="255" t="str">
        <f t="shared" si="428"/>
        <v/>
      </c>
      <c r="S447" s="255" t="str">
        <f t="shared" si="428"/>
        <v/>
      </c>
      <c r="T447" s="416" t="str">
        <f t="shared" si="429"/>
        <v/>
      </c>
      <c r="U447" s="412" t="str">
        <f t="shared" si="433"/>
        <v/>
      </c>
      <c r="V447" s="412" t="str">
        <f t="shared" si="430"/>
        <v/>
      </c>
      <c r="W447" s="412" t="str">
        <f t="shared" si="431"/>
        <v/>
      </c>
      <c r="X447" s="417" t="str">
        <f t="shared" si="432"/>
        <v/>
      </c>
      <c r="Z447" s="343" t="s">
        <v>910</v>
      </c>
      <c r="AA447" s="345">
        <f t="shared" si="418"/>
        <v>98.066500000000005</v>
      </c>
      <c r="AB447" s="345">
        <f t="shared" si="422"/>
        <v>0.98066500000000001</v>
      </c>
      <c r="AC447" s="345">
        <f t="shared" si="419"/>
        <v>9.8066500000000001E-2</v>
      </c>
      <c r="AD447" s="346">
        <v>9.80665E-5</v>
      </c>
      <c r="AE447" s="345">
        <f t="shared" si="420"/>
        <v>98.066500000000005</v>
      </c>
      <c r="AF447" s="345">
        <f t="shared" si="423"/>
        <v>0.98066500000000001</v>
      </c>
      <c r="AG447" s="345">
        <f t="shared" si="421"/>
        <v>9.8066500000000001E-2</v>
      </c>
      <c r="AH447" s="346">
        <v>9.80665E-5</v>
      </c>
    </row>
    <row r="448" spans="2:34" s="241" customFormat="1" ht="15" customHeight="1">
      <c r="B448" s="249" t="b">
        <f>IF(Pressure_1_R4!U17="",FALSE,TRUE)</f>
        <v>0</v>
      </c>
      <c r="C448" s="250">
        <v>14</v>
      </c>
      <c r="D448" s="251" t="str">
        <f>IF($B448=FALSE,"",표준압력!G314)</f>
        <v/>
      </c>
      <c r="E448" s="251" t="str">
        <f>IF($B448=FALSE,"",표준압력!H314)</f>
        <v/>
      </c>
      <c r="F448" s="251" t="str">
        <f>IF($B448=FALSE,"",Pressure_1_R4!U17)</f>
        <v/>
      </c>
      <c r="G448" s="252" t="str">
        <f>IF($B448=FALSE,"",Pressure_1_R4!V17)</f>
        <v/>
      </c>
      <c r="H448" s="252" t="str">
        <f>IF($B448=FALSE,"",Pressure_1_R4!W17)</f>
        <v/>
      </c>
      <c r="I448" s="258" t="b">
        <f t="shared" si="424"/>
        <v>0</v>
      </c>
      <c r="J448" s="253" t="str">
        <f t="shared" si="425"/>
        <v/>
      </c>
      <c r="K448" s="254" t="str">
        <f t="shared" si="426"/>
        <v/>
      </c>
      <c r="L448" s="254" t="str">
        <f t="shared" si="426"/>
        <v/>
      </c>
      <c r="M448" s="244"/>
      <c r="N448" s="255" t="b">
        <f t="shared" si="427"/>
        <v>0</v>
      </c>
      <c r="O448" s="410" t="s">
        <v>558</v>
      </c>
      <c r="P448" s="414">
        <v>14</v>
      </c>
      <c r="Q448" s="412" t="str">
        <f t="shared" si="428"/>
        <v/>
      </c>
      <c r="R448" s="255" t="str">
        <f t="shared" si="428"/>
        <v/>
      </c>
      <c r="S448" s="255" t="str">
        <f t="shared" si="428"/>
        <v/>
      </c>
      <c r="T448" s="416" t="str">
        <f t="shared" si="429"/>
        <v/>
      </c>
      <c r="U448" s="412" t="str">
        <f t="shared" si="433"/>
        <v/>
      </c>
      <c r="V448" s="412" t="str">
        <f t="shared" si="430"/>
        <v/>
      </c>
      <c r="W448" s="412" t="str">
        <f t="shared" si="431"/>
        <v/>
      </c>
      <c r="X448" s="417" t="str">
        <f t="shared" si="432"/>
        <v/>
      </c>
      <c r="Z448" s="343" t="s">
        <v>899</v>
      </c>
      <c r="AA448" s="345">
        <v>10000</v>
      </c>
      <c r="AB448" s="345">
        <f t="shared" si="422"/>
        <v>100</v>
      </c>
      <c r="AC448" s="345">
        <v>10</v>
      </c>
      <c r="AD448" s="346">
        <v>0.01</v>
      </c>
      <c r="AE448" s="345">
        <v>10000</v>
      </c>
      <c r="AF448" s="345">
        <f t="shared" si="423"/>
        <v>100</v>
      </c>
      <c r="AG448" s="345">
        <v>10</v>
      </c>
      <c r="AH448" s="346">
        <v>0.01</v>
      </c>
    </row>
    <row r="449" spans="2:34" s="241" customFormat="1" ht="15" customHeight="1">
      <c r="B449" s="249" t="b">
        <f>IF(Pressure_1_R4!U18="",FALSE,TRUE)</f>
        <v>0</v>
      </c>
      <c r="C449" s="250">
        <v>15</v>
      </c>
      <c r="D449" s="251" t="str">
        <f>IF($B449=FALSE,"",표준압력!G315)</f>
        <v/>
      </c>
      <c r="E449" s="251" t="str">
        <f>IF($B449=FALSE,"",표준압력!H315)</f>
        <v/>
      </c>
      <c r="F449" s="251" t="str">
        <f>IF($B449=FALSE,"",Pressure_1_R4!U18)</f>
        <v/>
      </c>
      <c r="G449" s="252" t="str">
        <f>IF($B449=FALSE,"",Pressure_1_R4!V18)</f>
        <v/>
      </c>
      <c r="H449" s="252" t="str">
        <f>IF($B449=FALSE,"",Pressure_1_R4!W18)</f>
        <v/>
      </c>
      <c r="I449" s="258" t="b">
        <f t="shared" si="424"/>
        <v>0</v>
      </c>
      <c r="J449" s="253" t="str">
        <f t="shared" si="425"/>
        <v/>
      </c>
      <c r="K449" s="254" t="str">
        <f t="shared" si="426"/>
        <v/>
      </c>
      <c r="L449" s="254" t="str">
        <f t="shared" si="426"/>
        <v/>
      </c>
      <c r="M449" s="244"/>
      <c r="N449" s="255" t="b">
        <f t="shared" si="427"/>
        <v>0</v>
      </c>
      <c r="O449" s="410" t="s">
        <v>558</v>
      </c>
      <c r="P449" s="414">
        <v>15</v>
      </c>
      <c r="Q449" s="412" t="str">
        <f t="shared" si="428"/>
        <v/>
      </c>
      <c r="R449" s="255" t="str">
        <f t="shared" si="428"/>
        <v/>
      </c>
      <c r="S449" s="255" t="str">
        <f t="shared" si="428"/>
        <v/>
      </c>
      <c r="T449" s="416" t="str">
        <f t="shared" si="429"/>
        <v/>
      </c>
      <c r="U449" s="412" t="str">
        <f t="shared" si="433"/>
        <v/>
      </c>
      <c r="V449" s="412" t="str">
        <f t="shared" si="430"/>
        <v/>
      </c>
      <c r="W449" s="412" t="str">
        <f t="shared" si="431"/>
        <v/>
      </c>
      <c r="X449" s="417" t="str">
        <f t="shared" si="432"/>
        <v/>
      </c>
      <c r="Z449" s="343" t="s">
        <v>911</v>
      </c>
      <c r="AA449" s="345">
        <f t="shared" ref="AA449:AA456" si="434">AC449*1000</f>
        <v>1</v>
      </c>
      <c r="AB449" s="345">
        <f t="shared" si="422"/>
        <v>0.01</v>
      </c>
      <c r="AC449" s="345">
        <f t="shared" ref="AC449:AC456" si="435">AD449*1000</f>
        <v>1E-3</v>
      </c>
      <c r="AD449" s="345">
        <v>9.9999999999999995E-7</v>
      </c>
      <c r="AE449" s="345">
        <f t="shared" ref="AE449:AE456" si="436">AG449*1000</f>
        <v>1</v>
      </c>
      <c r="AF449" s="345">
        <f t="shared" si="423"/>
        <v>0.01</v>
      </c>
      <c r="AG449" s="345">
        <f t="shared" ref="AG449:AG456" si="437">AH449*1000</f>
        <v>1E-3</v>
      </c>
      <c r="AH449" s="345">
        <v>9.9999999999999995E-7</v>
      </c>
    </row>
    <row r="450" spans="2:34" s="241" customFormat="1" ht="15" customHeight="1">
      <c r="B450" s="249" t="b">
        <f>IF(Pressure_1_R4!U19="",FALSE,TRUE)</f>
        <v>0</v>
      </c>
      <c r="C450" s="250">
        <v>16</v>
      </c>
      <c r="D450" s="251" t="str">
        <f>IF($B450=FALSE,"",표준압력!G316)</f>
        <v/>
      </c>
      <c r="E450" s="251" t="str">
        <f>IF($B450=FALSE,"",표준압력!H316)</f>
        <v/>
      </c>
      <c r="F450" s="251" t="str">
        <f>IF($B450=FALSE,"",Pressure_1_R4!U19)</f>
        <v/>
      </c>
      <c r="G450" s="252" t="str">
        <f>IF($B450=FALSE,"",Pressure_1_R4!V19)</f>
        <v/>
      </c>
      <c r="H450" s="252" t="str">
        <f>IF($B450=FALSE,"",Pressure_1_R4!W19)</f>
        <v/>
      </c>
      <c r="I450" s="258" t="b">
        <f t="shared" si="424"/>
        <v>0</v>
      </c>
      <c r="J450" s="253" t="str">
        <f t="shared" si="425"/>
        <v/>
      </c>
      <c r="K450" s="254" t="str">
        <f t="shared" si="426"/>
        <v/>
      </c>
      <c r="L450" s="254" t="str">
        <f t="shared" si="426"/>
        <v/>
      </c>
      <c r="M450" s="244"/>
      <c r="N450" s="255" t="b">
        <f t="shared" si="427"/>
        <v>0</v>
      </c>
      <c r="O450" s="410" t="s">
        <v>558</v>
      </c>
      <c r="P450" s="414">
        <v>16</v>
      </c>
      <c r="Q450" s="412" t="str">
        <f t="shared" ref="Q450:S494" ca="1" si="438">IF($N450=FALSE,"",OFFSET(J$434,$B$429*2-($P450-1),0))</f>
        <v/>
      </c>
      <c r="R450" s="255" t="str">
        <f t="shared" ca="1" si="438"/>
        <v/>
      </c>
      <c r="S450" s="255" t="str">
        <f t="shared" ca="1" si="438"/>
        <v/>
      </c>
      <c r="T450" s="416" t="str">
        <f t="shared" si="429"/>
        <v/>
      </c>
      <c r="U450" s="412" t="str">
        <f t="shared" ref="U450:U464" si="439">IF($N450=FALSE,"",Q450-Q$435)</f>
        <v/>
      </c>
      <c r="V450" s="412" t="str">
        <f t="shared" ref="V450:V464" si="440">IF($N450=FALSE,"",R450-R$435)</f>
        <v/>
      </c>
      <c r="W450" s="412" t="str">
        <f t="shared" ref="W450:W464" si="441">IF($N450=FALSE,"",S450-S$435)</f>
        <v/>
      </c>
      <c r="X450" s="417" t="str">
        <f t="shared" si="432"/>
        <v/>
      </c>
      <c r="Z450" s="343" t="s">
        <v>885</v>
      </c>
      <c r="AA450" s="345">
        <f t="shared" si="434"/>
        <v>100</v>
      </c>
      <c r="AB450" s="345">
        <f t="shared" si="422"/>
        <v>1</v>
      </c>
      <c r="AC450" s="345">
        <f t="shared" si="435"/>
        <v>0.1</v>
      </c>
      <c r="AD450" s="345">
        <v>1E-4</v>
      </c>
      <c r="AE450" s="345">
        <f t="shared" si="436"/>
        <v>100</v>
      </c>
      <c r="AF450" s="345">
        <f t="shared" si="423"/>
        <v>1</v>
      </c>
      <c r="AG450" s="345">
        <f t="shared" si="437"/>
        <v>0.1</v>
      </c>
      <c r="AH450" s="345">
        <v>1E-4</v>
      </c>
    </row>
    <row r="451" spans="2:34" s="241" customFormat="1" ht="15" customHeight="1">
      <c r="B451" s="249" t="b">
        <f>IF(Pressure_1_R4!U20="",FALSE,TRUE)</f>
        <v>0</v>
      </c>
      <c r="C451" s="250">
        <v>17</v>
      </c>
      <c r="D451" s="251" t="str">
        <f>IF($B451=FALSE,"",표준압력!G317)</f>
        <v/>
      </c>
      <c r="E451" s="251" t="str">
        <f>IF($B451=FALSE,"",표준압력!H317)</f>
        <v/>
      </c>
      <c r="F451" s="251" t="str">
        <f>IF($B451=FALSE,"",Pressure_1_R4!U20)</f>
        <v/>
      </c>
      <c r="G451" s="252" t="str">
        <f>IF($B451=FALSE,"",Pressure_1_R4!V20)</f>
        <v/>
      </c>
      <c r="H451" s="252" t="str">
        <f>IF($B451=FALSE,"",Pressure_1_R4!W20)</f>
        <v/>
      </c>
      <c r="I451" s="258" t="b">
        <f t="shared" si="424"/>
        <v>0</v>
      </c>
      <c r="J451" s="253" t="str">
        <f t="shared" si="425"/>
        <v/>
      </c>
      <c r="K451" s="254" t="str">
        <f t="shared" si="426"/>
        <v/>
      </c>
      <c r="L451" s="254" t="str">
        <f t="shared" si="426"/>
        <v/>
      </c>
      <c r="M451" s="244"/>
      <c r="N451" s="255" t="b">
        <f t="shared" si="427"/>
        <v>0</v>
      </c>
      <c r="O451" s="410" t="s">
        <v>558</v>
      </c>
      <c r="P451" s="414">
        <v>17</v>
      </c>
      <c r="Q451" s="412" t="str">
        <f t="shared" ca="1" si="438"/>
        <v/>
      </c>
      <c r="R451" s="255" t="str">
        <f t="shared" ca="1" si="438"/>
        <v/>
      </c>
      <c r="S451" s="255" t="str">
        <f t="shared" ca="1" si="438"/>
        <v/>
      </c>
      <c r="T451" s="416" t="str">
        <f t="shared" si="429"/>
        <v/>
      </c>
      <c r="U451" s="412" t="str">
        <f t="shared" si="439"/>
        <v/>
      </c>
      <c r="V451" s="412" t="str">
        <f t="shared" si="440"/>
        <v/>
      </c>
      <c r="W451" s="412" t="str">
        <f t="shared" si="441"/>
        <v/>
      </c>
      <c r="X451" s="417" t="str">
        <f t="shared" si="432"/>
        <v/>
      </c>
      <c r="Z451" s="343" t="s">
        <v>886</v>
      </c>
      <c r="AA451" s="345">
        <f t="shared" si="434"/>
        <v>1000</v>
      </c>
      <c r="AB451" s="345">
        <f t="shared" si="422"/>
        <v>10</v>
      </c>
      <c r="AC451" s="345">
        <f t="shared" si="435"/>
        <v>1</v>
      </c>
      <c r="AD451" s="345">
        <v>1E-3</v>
      </c>
      <c r="AE451" s="345">
        <f t="shared" si="436"/>
        <v>1000</v>
      </c>
      <c r="AF451" s="345">
        <f t="shared" si="423"/>
        <v>10</v>
      </c>
      <c r="AG451" s="345">
        <f t="shared" si="437"/>
        <v>1</v>
      </c>
      <c r="AH451" s="345">
        <v>1E-3</v>
      </c>
    </row>
    <row r="452" spans="2:34" s="241" customFormat="1" ht="15" customHeight="1">
      <c r="B452" s="249" t="b">
        <f>IF(Pressure_1_R4!U21="",FALSE,TRUE)</f>
        <v>0</v>
      </c>
      <c r="C452" s="250">
        <v>18</v>
      </c>
      <c r="D452" s="251" t="str">
        <f>IF($B452=FALSE,"",표준압력!G318)</f>
        <v/>
      </c>
      <c r="E452" s="251" t="str">
        <f>IF($B452=FALSE,"",표준압력!H318)</f>
        <v/>
      </c>
      <c r="F452" s="251" t="str">
        <f>IF($B452=FALSE,"",Pressure_1_R4!U21)</f>
        <v/>
      </c>
      <c r="G452" s="252" t="str">
        <f>IF($B452=FALSE,"",Pressure_1_R4!V21)</f>
        <v/>
      </c>
      <c r="H452" s="252" t="str">
        <f>IF($B452=FALSE,"",Pressure_1_R4!W21)</f>
        <v/>
      </c>
      <c r="I452" s="258" t="b">
        <f t="shared" si="424"/>
        <v>0</v>
      </c>
      <c r="J452" s="253" t="str">
        <f t="shared" si="425"/>
        <v/>
      </c>
      <c r="K452" s="254" t="str">
        <f t="shared" si="426"/>
        <v/>
      </c>
      <c r="L452" s="254" t="str">
        <f t="shared" si="426"/>
        <v/>
      </c>
      <c r="M452" s="244"/>
      <c r="N452" s="255" t="b">
        <f t="shared" si="427"/>
        <v>0</v>
      </c>
      <c r="O452" s="410" t="s">
        <v>558</v>
      </c>
      <c r="P452" s="414">
        <v>18</v>
      </c>
      <c r="Q452" s="412" t="str">
        <f t="shared" ca="1" si="438"/>
        <v/>
      </c>
      <c r="R452" s="255" t="str">
        <f t="shared" ca="1" si="438"/>
        <v/>
      </c>
      <c r="S452" s="255" t="str">
        <f t="shared" ca="1" si="438"/>
        <v/>
      </c>
      <c r="T452" s="416" t="str">
        <f t="shared" si="429"/>
        <v/>
      </c>
      <c r="U452" s="412" t="str">
        <f t="shared" si="439"/>
        <v/>
      </c>
      <c r="V452" s="412" t="str">
        <f t="shared" si="440"/>
        <v/>
      </c>
      <c r="W452" s="412" t="str">
        <f t="shared" si="441"/>
        <v/>
      </c>
      <c r="X452" s="417" t="str">
        <f t="shared" si="432"/>
        <v/>
      </c>
      <c r="Z452" s="343" t="s">
        <v>912</v>
      </c>
      <c r="AA452" s="345">
        <f t="shared" si="434"/>
        <v>1000000</v>
      </c>
      <c r="AB452" s="345">
        <f t="shared" si="422"/>
        <v>10000</v>
      </c>
      <c r="AC452" s="345">
        <f t="shared" si="435"/>
        <v>1000</v>
      </c>
      <c r="AD452" s="345">
        <v>1</v>
      </c>
      <c r="AE452" s="345">
        <f t="shared" si="436"/>
        <v>1000000</v>
      </c>
      <c r="AF452" s="345">
        <f t="shared" si="423"/>
        <v>10000</v>
      </c>
      <c r="AG452" s="345">
        <f t="shared" si="437"/>
        <v>1000</v>
      </c>
      <c r="AH452" s="345">
        <v>1</v>
      </c>
    </row>
    <row r="453" spans="2:34" s="241" customFormat="1" ht="15" customHeight="1">
      <c r="B453" s="249" t="b">
        <f>IF(Pressure_1_R4!U22="",FALSE,TRUE)</f>
        <v>0</v>
      </c>
      <c r="C453" s="250">
        <v>19</v>
      </c>
      <c r="D453" s="251" t="str">
        <f>IF($B453=FALSE,"",표준압력!G319)</f>
        <v/>
      </c>
      <c r="E453" s="251" t="str">
        <f>IF($B453=FALSE,"",표준압력!H319)</f>
        <v/>
      </c>
      <c r="F453" s="251" t="str">
        <f>IF($B453=FALSE,"",Pressure_1_R4!U22)</f>
        <v/>
      </c>
      <c r="G453" s="252" t="str">
        <f>IF($B453=FALSE,"",Pressure_1_R4!V22)</f>
        <v/>
      </c>
      <c r="H453" s="252" t="str">
        <f>IF($B453=FALSE,"",Pressure_1_R4!W22)</f>
        <v/>
      </c>
      <c r="I453" s="258" t="b">
        <f t="shared" si="424"/>
        <v>0</v>
      </c>
      <c r="J453" s="253" t="str">
        <f t="shared" si="425"/>
        <v/>
      </c>
      <c r="K453" s="254" t="str">
        <f t="shared" si="426"/>
        <v/>
      </c>
      <c r="L453" s="254" t="str">
        <f t="shared" si="426"/>
        <v/>
      </c>
      <c r="M453" s="244"/>
      <c r="N453" s="255" t="b">
        <f t="shared" si="427"/>
        <v>0</v>
      </c>
      <c r="O453" s="410" t="s">
        <v>558</v>
      </c>
      <c r="P453" s="414">
        <v>19</v>
      </c>
      <c r="Q453" s="412" t="str">
        <f t="shared" ca="1" si="438"/>
        <v/>
      </c>
      <c r="R453" s="255" t="str">
        <f t="shared" ca="1" si="438"/>
        <v/>
      </c>
      <c r="S453" s="255" t="str">
        <f t="shared" ca="1" si="438"/>
        <v/>
      </c>
      <c r="T453" s="416" t="str">
        <f t="shared" si="429"/>
        <v/>
      </c>
      <c r="U453" s="412" t="str">
        <f t="shared" si="439"/>
        <v/>
      </c>
      <c r="V453" s="412" t="str">
        <f t="shared" si="440"/>
        <v/>
      </c>
      <c r="W453" s="412" t="str">
        <f t="shared" si="441"/>
        <v/>
      </c>
      <c r="X453" s="417" t="str">
        <f t="shared" si="432"/>
        <v/>
      </c>
      <c r="Z453" s="343" t="s">
        <v>876</v>
      </c>
      <c r="AA453" s="345">
        <f t="shared" si="434"/>
        <v>100</v>
      </c>
      <c r="AB453" s="345">
        <f t="shared" si="422"/>
        <v>1</v>
      </c>
      <c r="AC453" s="345">
        <f t="shared" si="435"/>
        <v>0.1</v>
      </c>
      <c r="AD453" s="345">
        <v>1E-4</v>
      </c>
      <c r="AE453" s="345">
        <f t="shared" si="436"/>
        <v>100</v>
      </c>
      <c r="AF453" s="345">
        <f t="shared" si="423"/>
        <v>1</v>
      </c>
      <c r="AG453" s="345">
        <f t="shared" si="437"/>
        <v>0.1</v>
      </c>
      <c r="AH453" s="345">
        <v>1E-4</v>
      </c>
    </row>
    <row r="454" spans="2:34" s="241" customFormat="1" ht="15" customHeight="1">
      <c r="B454" s="249" t="b">
        <f>IF(Pressure_1_R4!U23="",FALSE,TRUE)</f>
        <v>0</v>
      </c>
      <c r="C454" s="250">
        <v>20</v>
      </c>
      <c r="D454" s="251" t="str">
        <f>IF($B454=FALSE,"",표준압력!G320)</f>
        <v/>
      </c>
      <c r="E454" s="251" t="str">
        <f>IF($B454=FALSE,"",표준압력!H320)</f>
        <v/>
      </c>
      <c r="F454" s="251" t="str">
        <f>IF($B454=FALSE,"",Pressure_1_R4!U23)</f>
        <v/>
      </c>
      <c r="G454" s="252" t="str">
        <f>IF($B454=FALSE,"",Pressure_1_R4!V23)</f>
        <v/>
      </c>
      <c r="H454" s="252" t="str">
        <f>IF($B454=FALSE,"",Pressure_1_R4!W23)</f>
        <v/>
      </c>
      <c r="I454" s="258" t="b">
        <f t="shared" si="424"/>
        <v>0</v>
      </c>
      <c r="J454" s="253" t="str">
        <f t="shared" si="425"/>
        <v/>
      </c>
      <c r="K454" s="254" t="str">
        <f t="shared" si="426"/>
        <v/>
      </c>
      <c r="L454" s="254" t="str">
        <f t="shared" si="426"/>
        <v/>
      </c>
      <c r="M454" s="244"/>
      <c r="N454" s="255" t="b">
        <f t="shared" si="427"/>
        <v>0</v>
      </c>
      <c r="O454" s="410" t="s">
        <v>558</v>
      </c>
      <c r="P454" s="414">
        <v>20</v>
      </c>
      <c r="Q454" s="412" t="str">
        <f t="shared" ca="1" si="438"/>
        <v/>
      </c>
      <c r="R454" s="255" t="str">
        <f t="shared" ca="1" si="438"/>
        <v/>
      </c>
      <c r="S454" s="255" t="str">
        <f t="shared" ca="1" si="438"/>
        <v/>
      </c>
      <c r="T454" s="416" t="str">
        <f t="shared" si="429"/>
        <v/>
      </c>
      <c r="U454" s="412" t="str">
        <f t="shared" si="439"/>
        <v/>
      </c>
      <c r="V454" s="412" t="str">
        <f t="shared" si="440"/>
        <v/>
      </c>
      <c r="W454" s="412" t="str">
        <f t="shared" si="441"/>
        <v/>
      </c>
      <c r="X454" s="417" t="str">
        <f t="shared" si="432"/>
        <v/>
      </c>
      <c r="Z454" s="343" t="s">
        <v>913</v>
      </c>
      <c r="AA454" s="345">
        <f t="shared" si="434"/>
        <v>100000</v>
      </c>
      <c r="AB454" s="345">
        <f t="shared" si="422"/>
        <v>1000</v>
      </c>
      <c r="AC454" s="345">
        <f t="shared" si="435"/>
        <v>100</v>
      </c>
      <c r="AD454" s="345">
        <v>0.1</v>
      </c>
      <c r="AE454" s="345">
        <f t="shared" si="436"/>
        <v>100000</v>
      </c>
      <c r="AF454" s="345">
        <f t="shared" si="423"/>
        <v>1000</v>
      </c>
      <c r="AG454" s="345">
        <f t="shared" si="437"/>
        <v>100</v>
      </c>
      <c r="AH454" s="345">
        <v>0.1</v>
      </c>
    </row>
    <row r="455" spans="2:34" s="241" customFormat="1" ht="15" customHeight="1">
      <c r="B455" s="249" t="b">
        <f>IF(Pressure_1_R4!U24="",FALSE,TRUE)</f>
        <v>0</v>
      </c>
      <c r="C455" s="250">
        <v>21</v>
      </c>
      <c r="D455" s="251" t="str">
        <f>IF($B455=FALSE,"",표준압력!G321)</f>
        <v/>
      </c>
      <c r="E455" s="251" t="str">
        <f>IF($B455=FALSE,"",표준압력!H321)</f>
        <v/>
      </c>
      <c r="F455" s="251" t="str">
        <f>IF($B455=FALSE,"",Pressure_1_R4!U24)</f>
        <v/>
      </c>
      <c r="G455" s="252" t="str">
        <f>IF($B455=FALSE,"",Pressure_1_R4!V24)</f>
        <v/>
      </c>
      <c r="H455" s="252" t="str">
        <f>IF($B455=FALSE,"",Pressure_1_R4!W24)</f>
        <v/>
      </c>
      <c r="I455" s="258" t="b">
        <f t="shared" si="424"/>
        <v>0</v>
      </c>
      <c r="J455" s="253" t="str">
        <f t="shared" si="425"/>
        <v/>
      </c>
      <c r="K455" s="254" t="str">
        <f t="shared" si="426"/>
        <v/>
      </c>
      <c r="L455" s="254" t="str">
        <f t="shared" si="426"/>
        <v/>
      </c>
      <c r="M455" s="244"/>
      <c r="N455" s="255" t="b">
        <f t="shared" si="427"/>
        <v>0</v>
      </c>
      <c r="O455" s="410" t="s">
        <v>558</v>
      </c>
      <c r="P455" s="414">
        <v>21</v>
      </c>
      <c r="Q455" s="412" t="str">
        <f t="shared" ca="1" si="438"/>
        <v/>
      </c>
      <c r="R455" s="255" t="str">
        <f t="shared" ca="1" si="438"/>
        <v/>
      </c>
      <c r="S455" s="255" t="str">
        <f t="shared" ca="1" si="438"/>
        <v/>
      </c>
      <c r="T455" s="416" t="str">
        <f t="shared" si="429"/>
        <v/>
      </c>
      <c r="U455" s="412" t="str">
        <f t="shared" si="439"/>
        <v/>
      </c>
      <c r="V455" s="412" t="str">
        <f t="shared" si="440"/>
        <v/>
      </c>
      <c r="W455" s="412" t="str">
        <f t="shared" si="441"/>
        <v/>
      </c>
      <c r="X455" s="417" t="str">
        <f t="shared" si="432"/>
        <v/>
      </c>
      <c r="Z455" s="343" t="s">
        <v>914</v>
      </c>
      <c r="AA455" s="345">
        <f t="shared" si="434"/>
        <v>6894.7569999999996</v>
      </c>
      <c r="AB455" s="345">
        <f t="shared" si="422"/>
        <v>68.947569999999999</v>
      </c>
      <c r="AC455" s="345">
        <f t="shared" si="435"/>
        <v>6.8947569999999994</v>
      </c>
      <c r="AD455" s="345">
        <v>6.8947569999999996E-3</v>
      </c>
      <c r="AE455" s="345">
        <f t="shared" si="436"/>
        <v>6894.7569999999996</v>
      </c>
      <c r="AF455" s="345">
        <f t="shared" si="423"/>
        <v>68.947569999999999</v>
      </c>
      <c r="AG455" s="345">
        <f t="shared" si="437"/>
        <v>6.8947569999999994</v>
      </c>
      <c r="AH455" s="345">
        <v>6.8947569999999996E-3</v>
      </c>
    </row>
    <row r="456" spans="2:34" s="241" customFormat="1" ht="15" customHeight="1">
      <c r="B456" s="249" t="b">
        <f>IF(Pressure_1_R4!U25="",FALSE,TRUE)</f>
        <v>0</v>
      </c>
      <c r="C456" s="250">
        <v>22</v>
      </c>
      <c r="D456" s="251" t="str">
        <f>IF($B456=FALSE,"",표준압력!G322)</f>
        <v/>
      </c>
      <c r="E456" s="251" t="str">
        <f>IF($B456=FALSE,"",표준압력!H322)</f>
        <v/>
      </c>
      <c r="F456" s="251" t="str">
        <f>IF($B456=FALSE,"",Pressure_1_R4!U25)</f>
        <v/>
      </c>
      <c r="G456" s="252" t="str">
        <f>IF($B456=FALSE,"",Pressure_1_R4!V25)</f>
        <v/>
      </c>
      <c r="H456" s="252" t="str">
        <f>IF($B456=FALSE,"",Pressure_1_R4!W25)</f>
        <v/>
      </c>
      <c r="I456" s="258" t="b">
        <f t="shared" si="424"/>
        <v>0</v>
      </c>
      <c r="J456" s="253" t="str">
        <f t="shared" si="425"/>
        <v/>
      </c>
      <c r="K456" s="254" t="str">
        <f t="shared" si="426"/>
        <v/>
      </c>
      <c r="L456" s="254" t="str">
        <f t="shared" si="426"/>
        <v/>
      </c>
      <c r="M456" s="244"/>
      <c r="N456" s="255" t="b">
        <f t="shared" si="427"/>
        <v>0</v>
      </c>
      <c r="O456" s="410" t="s">
        <v>558</v>
      </c>
      <c r="P456" s="414">
        <v>22</v>
      </c>
      <c r="Q456" s="412" t="str">
        <f t="shared" ca="1" si="438"/>
        <v/>
      </c>
      <c r="R456" s="255" t="str">
        <f t="shared" ca="1" si="438"/>
        <v/>
      </c>
      <c r="S456" s="255" t="str">
        <f t="shared" ca="1" si="438"/>
        <v/>
      </c>
      <c r="T456" s="416" t="str">
        <f t="shared" si="429"/>
        <v/>
      </c>
      <c r="U456" s="412" t="str">
        <f t="shared" si="439"/>
        <v/>
      </c>
      <c r="V456" s="412" t="str">
        <f t="shared" si="440"/>
        <v/>
      </c>
      <c r="W456" s="412" t="str">
        <f t="shared" si="441"/>
        <v/>
      </c>
      <c r="X456" s="417" t="str">
        <f t="shared" si="432"/>
        <v/>
      </c>
      <c r="Z456" s="343" t="s">
        <v>916</v>
      </c>
      <c r="AA456" s="345">
        <f t="shared" si="434"/>
        <v>98066.5</v>
      </c>
      <c r="AB456" s="345">
        <f t="shared" si="422"/>
        <v>980.66500000000008</v>
      </c>
      <c r="AC456" s="345">
        <f t="shared" si="435"/>
        <v>98.066500000000005</v>
      </c>
      <c r="AD456" s="345">
        <v>9.8066500000000001E-2</v>
      </c>
      <c r="AE456" s="345">
        <f t="shared" si="436"/>
        <v>98066.5</v>
      </c>
      <c r="AF456" s="345">
        <f t="shared" si="423"/>
        <v>980.66500000000008</v>
      </c>
      <c r="AG456" s="345">
        <f t="shared" si="437"/>
        <v>98.066500000000005</v>
      </c>
      <c r="AH456" s="345">
        <v>9.8066500000000001E-2</v>
      </c>
    </row>
    <row r="457" spans="2:34" s="241" customFormat="1" ht="15" customHeight="1">
      <c r="B457" s="249" t="b">
        <f>IF(Pressure_1_R4!U26="",FALSE,TRUE)</f>
        <v>0</v>
      </c>
      <c r="C457" s="250">
        <v>23</v>
      </c>
      <c r="D457" s="251" t="str">
        <f>IF($B457=FALSE,"",표준압력!G323)</f>
        <v/>
      </c>
      <c r="E457" s="251" t="str">
        <f>IF($B457=FALSE,"",표준압력!H323)</f>
        <v/>
      </c>
      <c r="F457" s="251" t="str">
        <f>IF($B457=FALSE,"",Pressure_1_R4!U26)</f>
        <v/>
      </c>
      <c r="G457" s="252" t="str">
        <f>IF($B457=FALSE,"",Pressure_1_R4!V26)</f>
        <v/>
      </c>
      <c r="H457" s="252" t="str">
        <f>IF($B457=FALSE,"",Pressure_1_R4!W26)</f>
        <v/>
      </c>
      <c r="I457" s="258" t="b">
        <f t="shared" si="424"/>
        <v>0</v>
      </c>
      <c r="J457" s="253" t="str">
        <f t="shared" si="425"/>
        <v/>
      </c>
      <c r="K457" s="254" t="str">
        <f t="shared" si="426"/>
        <v/>
      </c>
      <c r="L457" s="254" t="str">
        <f t="shared" si="426"/>
        <v/>
      </c>
      <c r="M457" s="244"/>
      <c r="N457" s="255" t="b">
        <f t="shared" si="427"/>
        <v>0</v>
      </c>
      <c r="O457" s="410" t="s">
        <v>558</v>
      </c>
      <c r="P457" s="414">
        <v>23</v>
      </c>
      <c r="Q457" s="412" t="str">
        <f t="shared" ca="1" si="438"/>
        <v/>
      </c>
      <c r="R457" s="255" t="str">
        <f t="shared" ca="1" si="438"/>
        <v/>
      </c>
      <c r="S457" s="255" t="str">
        <f t="shared" ca="1" si="438"/>
        <v/>
      </c>
      <c r="T457" s="416" t="str">
        <f t="shared" si="429"/>
        <v/>
      </c>
      <c r="U457" s="412" t="str">
        <f t="shared" si="439"/>
        <v/>
      </c>
      <c r="V457" s="412" t="str">
        <f t="shared" si="440"/>
        <v/>
      </c>
      <c r="W457" s="412" t="str">
        <f t="shared" si="441"/>
        <v/>
      </c>
      <c r="X457" s="417" t="str">
        <f t="shared" si="432"/>
        <v/>
      </c>
      <c r="Z457" s="343" t="s">
        <v>915</v>
      </c>
      <c r="AA457" s="345">
        <f>AC457*1000</f>
        <v>101325</v>
      </c>
      <c r="AB457" s="345">
        <f>AC457*10</f>
        <v>1013.25</v>
      </c>
      <c r="AC457" s="345">
        <f>AD457*1000</f>
        <v>101.325</v>
      </c>
      <c r="AD457" s="345">
        <v>0.101325</v>
      </c>
      <c r="AE457" s="345">
        <f>AG457*1000</f>
        <v>101325</v>
      </c>
      <c r="AF457" s="345">
        <f>AG457*10</f>
        <v>1013.25</v>
      </c>
      <c r="AG457" s="345">
        <f>AH457*1000</f>
        <v>101.325</v>
      </c>
      <c r="AH457" s="345">
        <v>0.101325</v>
      </c>
    </row>
    <row r="458" spans="2:34" s="241" customFormat="1" ht="15" customHeight="1">
      <c r="B458" s="249" t="b">
        <f>IF(Pressure_1_R4!U27="",FALSE,TRUE)</f>
        <v>0</v>
      </c>
      <c r="C458" s="250">
        <v>24</v>
      </c>
      <c r="D458" s="251" t="str">
        <f>IF($B458=FALSE,"",표준압력!G324)</f>
        <v/>
      </c>
      <c r="E458" s="251" t="str">
        <f>IF($B458=FALSE,"",표준압력!H324)</f>
        <v/>
      </c>
      <c r="F458" s="251" t="str">
        <f>IF($B458=FALSE,"",Pressure_1_R4!U27)</f>
        <v/>
      </c>
      <c r="G458" s="252" t="str">
        <f>IF($B458=FALSE,"",Pressure_1_R4!V27)</f>
        <v/>
      </c>
      <c r="H458" s="252" t="str">
        <f>IF($B458=FALSE,"",Pressure_1_R4!W27)</f>
        <v/>
      </c>
      <c r="I458" s="258" t="b">
        <f t="shared" si="424"/>
        <v>0</v>
      </c>
      <c r="J458" s="253" t="str">
        <f t="shared" si="425"/>
        <v/>
      </c>
      <c r="K458" s="254" t="str">
        <f t="shared" si="426"/>
        <v/>
      </c>
      <c r="L458" s="254" t="str">
        <f t="shared" si="426"/>
        <v/>
      </c>
      <c r="M458" s="244"/>
      <c r="N458" s="255" t="b">
        <f t="shared" si="427"/>
        <v>0</v>
      </c>
      <c r="O458" s="410" t="s">
        <v>558</v>
      </c>
      <c r="P458" s="414">
        <v>24</v>
      </c>
      <c r="Q458" s="412" t="str">
        <f t="shared" ca="1" si="438"/>
        <v/>
      </c>
      <c r="R458" s="255" t="str">
        <f t="shared" ca="1" si="438"/>
        <v/>
      </c>
      <c r="S458" s="255" t="str">
        <f t="shared" ca="1" si="438"/>
        <v/>
      </c>
      <c r="T458" s="416" t="str">
        <f t="shared" si="429"/>
        <v/>
      </c>
      <c r="U458" s="412" t="str">
        <f t="shared" si="439"/>
        <v/>
      </c>
      <c r="V458" s="412" t="str">
        <f t="shared" si="440"/>
        <v/>
      </c>
      <c r="W458" s="412" t="str">
        <f t="shared" si="441"/>
        <v/>
      </c>
      <c r="X458" s="417" t="str">
        <f t="shared" si="432"/>
        <v/>
      </c>
    </row>
    <row r="459" spans="2:34" s="241" customFormat="1" ht="15" customHeight="1">
      <c r="B459" s="249" t="b">
        <f>IF(Pressure_1_R4!U28="",FALSE,TRUE)</f>
        <v>0</v>
      </c>
      <c r="C459" s="250">
        <v>25</v>
      </c>
      <c r="D459" s="251" t="str">
        <f>IF($B459=FALSE,"",표준압력!G325)</f>
        <v/>
      </c>
      <c r="E459" s="251" t="str">
        <f>IF($B459=FALSE,"",표준압력!H325)</f>
        <v/>
      </c>
      <c r="F459" s="251" t="str">
        <f>IF($B459=FALSE,"",Pressure_1_R4!U28)</f>
        <v/>
      </c>
      <c r="G459" s="252" t="str">
        <f>IF($B459=FALSE,"",Pressure_1_R4!V28)</f>
        <v/>
      </c>
      <c r="H459" s="252" t="str">
        <f>IF($B459=FALSE,"",Pressure_1_R4!W28)</f>
        <v/>
      </c>
      <c r="I459" s="258" t="b">
        <f t="shared" si="424"/>
        <v>0</v>
      </c>
      <c r="J459" s="253" t="str">
        <f t="shared" si="425"/>
        <v/>
      </c>
      <c r="K459" s="254" t="str">
        <f t="shared" si="426"/>
        <v/>
      </c>
      <c r="L459" s="254" t="str">
        <f t="shared" si="426"/>
        <v/>
      </c>
      <c r="M459" s="244"/>
      <c r="N459" s="255" t="b">
        <f t="shared" si="427"/>
        <v>0</v>
      </c>
      <c r="O459" s="410" t="s">
        <v>558</v>
      </c>
      <c r="P459" s="414">
        <v>25</v>
      </c>
      <c r="Q459" s="412" t="str">
        <f t="shared" ca="1" si="438"/>
        <v/>
      </c>
      <c r="R459" s="255" t="str">
        <f t="shared" ca="1" si="438"/>
        <v/>
      </c>
      <c r="S459" s="255" t="str">
        <f t="shared" ca="1" si="438"/>
        <v/>
      </c>
      <c r="T459" s="416" t="str">
        <f t="shared" si="429"/>
        <v/>
      </c>
      <c r="U459" s="412" t="str">
        <f t="shared" si="439"/>
        <v/>
      </c>
      <c r="V459" s="412" t="str">
        <f t="shared" si="440"/>
        <v/>
      </c>
      <c r="W459" s="412" t="str">
        <f t="shared" si="441"/>
        <v/>
      </c>
      <c r="X459" s="417" t="str">
        <f t="shared" si="432"/>
        <v/>
      </c>
    </row>
    <row r="460" spans="2:34" s="241" customFormat="1" ht="15" customHeight="1">
      <c r="B460" s="249" t="b">
        <f>IF(Pressure_1_R4!U29="",FALSE,TRUE)</f>
        <v>0</v>
      </c>
      <c r="C460" s="250">
        <v>26</v>
      </c>
      <c r="D460" s="251" t="str">
        <f>IF($B460=FALSE,"",표준압력!G326)</f>
        <v/>
      </c>
      <c r="E460" s="251" t="str">
        <f>IF($B460=FALSE,"",표준압력!H326)</f>
        <v/>
      </c>
      <c r="F460" s="251" t="str">
        <f>IF($B460=FALSE,"",Pressure_1_R4!U29)</f>
        <v/>
      </c>
      <c r="G460" s="252" t="str">
        <f>IF($B460=FALSE,"",Pressure_1_R4!V29)</f>
        <v/>
      </c>
      <c r="H460" s="252" t="str">
        <f>IF($B460=FALSE,"",Pressure_1_R4!W29)</f>
        <v/>
      </c>
      <c r="I460" s="258" t="b">
        <f t="shared" si="424"/>
        <v>0</v>
      </c>
      <c r="J460" s="253" t="str">
        <f t="shared" si="425"/>
        <v/>
      </c>
      <c r="K460" s="254" t="str">
        <f t="shared" si="426"/>
        <v/>
      </c>
      <c r="L460" s="254" t="str">
        <f t="shared" si="426"/>
        <v/>
      </c>
      <c r="M460" s="244"/>
      <c r="N460" s="255" t="b">
        <f t="shared" si="427"/>
        <v>0</v>
      </c>
      <c r="O460" s="410" t="s">
        <v>558</v>
      </c>
      <c r="P460" s="414">
        <v>26</v>
      </c>
      <c r="Q460" s="412" t="str">
        <f t="shared" ca="1" si="438"/>
        <v/>
      </c>
      <c r="R460" s="255" t="str">
        <f t="shared" ca="1" si="438"/>
        <v/>
      </c>
      <c r="S460" s="255" t="str">
        <f t="shared" ca="1" si="438"/>
        <v/>
      </c>
      <c r="T460" s="416" t="str">
        <f t="shared" si="429"/>
        <v/>
      </c>
      <c r="U460" s="412" t="str">
        <f t="shared" si="439"/>
        <v/>
      </c>
      <c r="V460" s="412" t="str">
        <f t="shared" si="440"/>
        <v/>
      </c>
      <c r="W460" s="412" t="str">
        <f t="shared" si="441"/>
        <v/>
      </c>
      <c r="X460" s="417" t="str">
        <f t="shared" si="432"/>
        <v/>
      </c>
    </row>
    <row r="461" spans="2:34" s="241" customFormat="1" ht="15" customHeight="1">
      <c r="B461" s="249" t="b">
        <f>IF(Pressure_1_R4!U30="",FALSE,TRUE)</f>
        <v>0</v>
      </c>
      <c r="C461" s="250">
        <v>27</v>
      </c>
      <c r="D461" s="251" t="str">
        <f>IF($B461=FALSE,"",표준압력!G327)</f>
        <v/>
      </c>
      <c r="E461" s="251" t="str">
        <f>IF($B461=FALSE,"",표준압력!H327)</f>
        <v/>
      </c>
      <c r="F461" s="251" t="str">
        <f>IF($B461=FALSE,"",Pressure_1_R4!U30)</f>
        <v/>
      </c>
      <c r="G461" s="252" t="str">
        <f>IF($B461=FALSE,"",Pressure_1_R4!V30)</f>
        <v/>
      </c>
      <c r="H461" s="252" t="str">
        <f>IF($B461=FALSE,"",Pressure_1_R4!W30)</f>
        <v/>
      </c>
      <c r="I461" s="258" t="b">
        <f t="shared" si="424"/>
        <v>0</v>
      </c>
      <c r="J461" s="253" t="str">
        <f t="shared" si="425"/>
        <v/>
      </c>
      <c r="K461" s="254" t="str">
        <f t="shared" si="426"/>
        <v/>
      </c>
      <c r="L461" s="254" t="str">
        <f t="shared" si="426"/>
        <v/>
      </c>
      <c r="M461" s="244"/>
      <c r="N461" s="255" t="b">
        <f t="shared" si="427"/>
        <v>0</v>
      </c>
      <c r="O461" s="410" t="s">
        <v>558</v>
      </c>
      <c r="P461" s="414">
        <v>27</v>
      </c>
      <c r="Q461" s="412" t="str">
        <f t="shared" ca="1" si="438"/>
        <v/>
      </c>
      <c r="R461" s="255" t="str">
        <f t="shared" ca="1" si="438"/>
        <v/>
      </c>
      <c r="S461" s="255" t="str">
        <f t="shared" ca="1" si="438"/>
        <v/>
      </c>
      <c r="T461" s="416" t="str">
        <f t="shared" si="429"/>
        <v/>
      </c>
      <c r="U461" s="412" t="str">
        <f t="shared" si="439"/>
        <v/>
      </c>
      <c r="V461" s="412" t="str">
        <f t="shared" si="440"/>
        <v/>
      </c>
      <c r="W461" s="412" t="str">
        <f t="shared" si="441"/>
        <v/>
      </c>
      <c r="X461" s="417" t="str">
        <f t="shared" si="432"/>
        <v/>
      </c>
    </row>
    <row r="462" spans="2:34" s="241" customFormat="1" ht="15" customHeight="1">
      <c r="B462" s="249" t="b">
        <f>IF(Pressure_1_R4!U31="",FALSE,TRUE)</f>
        <v>0</v>
      </c>
      <c r="C462" s="250">
        <v>28</v>
      </c>
      <c r="D462" s="251" t="str">
        <f>IF($B462=FALSE,"",표준압력!G328)</f>
        <v/>
      </c>
      <c r="E462" s="251" t="str">
        <f>IF($B462=FALSE,"",표준압력!H328)</f>
        <v/>
      </c>
      <c r="F462" s="251" t="str">
        <f>IF($B462=FALSE,"",Pressure_1_R4!U31)</f>
        <v/>
      </c>
      <c r="G462" s="252" t="str">
        <f>IF($B462=FALSE,"",Pressure_1_R4!V31)</f>
        <v/>
      </c>
      <c r="H462" s="252" t="str">
        <f>IF($B462=FALSE,"",Pressure_1_R4!W31)</f>
        <v/>
      </c>
      <c r="I462" s="258" t="b">
        <f t="shared" si="424"/>
        <v>0</v>
      </c>
      <c r="J462" s="253" t="str">
        <f t="shared" si="425"/>
        <v/>
      </c>
      <c r="K462" s="254" t="str">
        <f t="shared" si="426"/>
        <v/>
      </c>
      <c r="L462" s="254" t="str">
        <f t="shared" si="426"/>
        <v/>
      </c>
      <c r="M462" s="244"/>
      <c r="N462" s="255" t="b">
        <f t="shared" si="427"/>
        <v>0</v>
      </c>
      <c r="O462" s="410" t="s">
        <v>558</v>
      </c>
      <c r="P462" s="414">
        <v>28</v>
      </c>
      <c r="Q462" s="412" t="str">
        <f t="shared" ca="1" si="438"/>
        <v/>
      </c>
      <c r="R462" s="255" t="str">
        <f t="shared" ca="1" si="438"/>
        <v/>
      </c>
      <c r="S462" s="255" t="str">
        <f t="shared" ca="1" si="438"/>
        <v/>
      </c>
      <c r="T462" s="416" t="str">
        <f t="shared" si="429"/>
        <v/>
      </c>
      <c r="U462" s="412" t="str">
        <f t="shared" si="439"/>
        <v/>
      </c>
      <c r="V462" s="412" t="str">
        <f t="shared" si="440"/>
        <v/>
      </c>
      <c r="W462" s="412" t="str">
        <f t="shared" si="441"/>
        <v/>
      </c>
      <c r="X462" s="417" t="str">
        <f t="shared" si="432"/>
        <v/>
      </c>
    </row>
    <row r="463" spans="2:34" s="241" customFormat="1" ht="15" customHeight="1">
      <c r="B463" s="249" t="b">
        <f>IF(Pressure_1_R4!U32="",FALSE,TRUE)</f>
        <v>0</v>
      </c>
      <c r="C463" s="250">
        <v>29</v>
      </c>
      <c r="D463" s="251" t="str">
        <f>IF($B463=FALSE,"",표준압력!G329)</f>
        <v/>
      </c>
      <c r="E463" s="251" t="str">
        <f>IF($B463=FALSE,"",표준압력!H329)</f>
        <v/>
      </c>
      <c r="F463" s="251" t="str">
        <f>IF($B463=FALSE,"",Pressure_1_R4!U32)</f>
        <v/>
      </c>
      <c r="G463" s="252" t="str">
        <f>IF($B463=FALSE,"",Pressure_1_R4!V32)</f>
        <v/>
      </c>
      <c r="H463" s="252" t="str">
        <f>IF($B463=FALSE,"",Pressure_1_R4!W32)</f>
        <v/>
      </c>
      <c r="I463" s="258" t="b">
        <f t="shared" si="424"/>
        <v>0</v>
      </c>
      <c r="J463" s="253" t="str">
        <f t="shared" si="425"/>
        <v/>
      </c>
      <c r="K463" s="254" t="str">
        <f t="shared" si="426"/>
        <v/>
      </c>
      <c r="L463" s="254" t="str">
        <f t="shared" si="426"/>
        <v/>
      </c>
      <c r="M463" s="244"/>
      <c r="N463" s="255" t="b">
        <f t="shared" si="427"/>
        <v>0</v>
      </c>
      <c r="O463" s="410" t="s">
        <v>558</v>
      </c>
      <c r="P463" s="414">
        <v>29</v>
      </c>
      <c r="Q463" s="412" t="str">
        <f t="shared" ca="1" si="438"/>
        <v/>
      </c>
      <c r="R463" s="255" t="str">
        <f t="shared" ca="1" si="438"/>
        <v/>
      </c>
      <c r="S463" s="255" t="str">
        <f t="shared" ca="1" si="438"/>
        <v/>
      </c>
      <c r="T463" s="416" t="str">
        <f t="shared" si="429"/>
        <v/>
      </c>
      <c r="U463" s="412" t="str">
        <f t="shared" si="439"/>
        <v/>
      </c>
      <c r="V463" s="412" t="str">
        <f t="shared" si="440"/>
        <v/>
      </c>
      <c r="W463" s="412" t="str">
        <f t="shared" si="441"/>
        <v/>
      </c>
      <c r="X463" s="417" t="str">
        <f t="shared" si="432"/>
        <v/>
      </c>
    </row>
    <row r="464" spans="2:34" s="241" customFormat="1" ht="15" customHeight="1">
      <c r="B464" s="249" t="b">
        <f>IF(Pressure_1_R4!U33="",FALSE,TRUE)</f>
        <v>0</v>
      </c>
      <c r="C464" s="250">
        <v>30</v>
      </c>
      <c r="D464" s="251" t="str">
        <f>IF($B464=FALSE,"",표준압력!G330)</f>
        <v/>
      </c>
      <c r="E464" s="251" t="str">
        <f>IF($B464=FALSE,"",표준압력!H330)</f>
        <v/>
      </c>
      <c r="F464" s="251" t="str">
        <f>IF($B464=FALSE,"",Pressure_1_R4!U33)</f>
        <v/>
      </c>
      <c r="G464" s="252" t="str">
        <f>IF($B464=FALSE,"",Pressure_1_R4!V33)</f>
        <v/>
      </c>
      <c r="H464" s="252" t="str">
        <f>IF($B464=FALSE,"",Pressure_1_R4!W33)</f>
        <v/>
      </c>
      <c r="I464" s="258" t="b">
        <f t="shared" ref="I464:I493" si="442">TYPE(G464)=1</f>
        <v>0</v>
      </c>
      <c r="J464" s="253" t="str">
        <f t="shared" ref="J464:J493" si="443">IF($B464=FALSE,"",F464*$C$429)</f>
        <v/>
      </c>
      <c r="K464" s="254" t="str">
        <f t="shared" ref="K464:K493" si="444">IF($B464=FALSE,"",IF(G464="ⅹ",J464,G464*$C$429))</f>
        <v/>
      </c>
      <c r="L464" s="254" t="str">
        <f t="shared" ref="L464:L493" si="445">IF($B464=FALSE,"",IF(H464="ⅹ",K464,H464*$C$429))</f>
        <v/>
      </c>
      <c r="M464" s="244"/>
      <c r="N464" s="255" t="b">
        <f t="shared" si="427"/>
        <v>0</v>
      </c>
      <c r="O464" s="410" t="s">
        <v>558</v>
      </c>
      <c r="P464" s="414">
        <v>30</v>
      </c>
      <c r="Q464" s="412" t="str">
        <f t="shared" ref="Q464:Q493" ca="1" si="446">IF($N464=FALSE,"",OFFSET(J$434,$B$429*2-($P464-1),0))</f>
        <v/>
      </c>
      <c r="R464" s="255" t="str">
        <f t="shared" ref="R464:R493" ca="1" si="447">IF($N464=FALSE,"",OFFSET(K$434,$B$429*2-($P464-1),0))</f>
        <v/>
      </c>
      <c r="S464" s="255" t="str">
        <f t="shared" ref="S464:S493" ca="1" si="448">IF($N464=FALSE,"",OFFSET(L$434,$B$429*2-($P464-1),0))</f>
        <v/>
      </c>
      <c r="T464" s="416" t="str">
        <f t="shared" ref="T464:T493" si="449">IF($N464=FALSE,"",AVERAGE(Q464:S464))</f>
        <v/>
      </c>
      <c r="U464" s="412" t="str">
        <f t="shared" si="439"/>
        <v/>
      </c>
      <c r="V464" s="412" t="str">
        <f t="shared" si="440"/>
        <v/>
      </c>
      <c r="W464" s="412" t="str">
        <f t="shared" si="441"/>
        <v/>
      </c>
      <c r="X464" s="417" t="str">
        <f t="shared" ref="X464:X493" si="450">IF($N464=FALSE,"",MAX(U464:W464)-MIN(U464:W464))</f>
        <v/>
      </c>
    </row>
    <row r="465" spans="2:24" s="241" customFormat="1" ht="15" customHeight="1">
      <c r="B465" s="249" t="b">
        <f>IF(Pressure_1_R4!U34="",FALSE,TRUE)</f>
        <v>0</v>
      </c>
      <c r="C465" s="250">
        <v>31</v>
      </c>
      <c r="D465" s="251" t="str">
        <f>IF($B465=FALSE,"",표준압력!G331)</f>
        <v/>
      </c>
      <c r="E465" s="251" t="str">
        <f>IF($B465=FALSE,"",표준압력!H331)</f>
        <v/>
      </c>
      <c r="F465" s="251" t="str">
        <f>IF($B465=FALSE,"",Pressure_1_R4!U34)</f>
        <v/>
      </c>
      <c r="G465" s="252" t="str">
        <f>IF($B465=FALSE,"",Pressure_1_R4!V34)</f>
        <v/>
      </c>
      <c r="H465" s="252" t="str">
        <f>IF($B465=FALSE,"",Pressure_1_R4!W34)</f>
        <v/>
      </c>
      <c r="I465" s="258" t="b">
        <f t="shared" si="442"/>
        <v>0</v>
      </c>
      <c r="J465" s="253" t="str">
        <f t="shared" si="443"/>
        <v/>
      </c>
      <c r="K465" s="254" t="str">
        <f t="shared" si="444"/>
        <v/>
      </c>
      <c r="L465" s="254" t="str">
        <f t="shared" si="445"/>
        <v/>
      </c>
      <c r="M465" s="244"/>
      <c r="N465" s="255" t="b">
        <f t="shared" si="427"/>
        <v>0</v>
      </c>
      <c r="O465" s="411" t="s">
        <v>517</v>
      </c>
      <c r="P465" s="415">
        <v>1</v>
      </c>
      <c r="Q465" s="412" t="str">
        <f t="shared" ca="1" si="446"/>
        <v/>
      </c>
      <c r="R465" s="255" t="str">
        <f t="shared" ca="1" si="447"/>
        <v/>
      </c>
      <c r="S465" s="255" t="str">
        <f t="shared" ca="1" si="448"/>
        <v/>
      </c>
      <c r="T465" s="416" t="str">
        <f t="shared" si="449"/>
        <v/>
      </c>
      <c r="U465" s="413" t="str">
        <f>IF($N465=FALSE,"",Q465-Q$465)</f>
        <v/>
      </c>
      <c r="V465" s="413" t="str">
        <f t="shared" ref="V465:V494" si="451">IF($N465=FALSE,"",R465-R$465)</f>
        <v/>
      </c>
      <c r="W465" s="413" t="str">
        <f t="shared" ref="W465:W494" si="452">IF($N465=FALSE,"",S465-S$465)</f>
        <v/>
      </c>
      <c r="X465" s="417" t="str">
        <f t="shared" si="450"/>
        <v/>
      </c>
    </row>
    <row r="466" spans="2:24" s="241" customFormat="1" ht="15" customHeight="1">
      <c r="B466" s="249" t="b">
        <f>IF(Pressure_1_R4!U35="",FALSE,TRUE)</f>
        <v>0</v>
      </c>
      <c r="C466" s="250">
        <v>32</v>
      </c>
      <c r="D466" s="251" t="str">
        <f>IF($B466=FALSE,"",표준압력!G332)</f>
        <v/>
      </c>
      <c r="E466" s="251" t="str">
        <f>IF($B466=FALSE,"",표준압력!H332)</f>
        <v/>
      </c>
      <c r="F466" s="251" t="str">
        <f>IF($B466=FALSE,"",Pressure_1_R4!U35)</f>
        <v/>
      </c>
      <c r="G466" s="252" t="str">
        <f>IF($B466=FALSE,"",Pressure_1_R4!V35)</f>
        <v/>
      </c>
      <c r="H466" s="252" t="str">
        <f>IF($B466=FALSE,"",Pressure_1_R4!W35)</f>
        <v/>
      </c>
      <c r="I466" s="258" t="b">
        <f t="shared" si="442"/>
        <v>0</v>
      </c>
      <c r="J466" s="253" t="str">
        <f t="shared" si="443"/>
        <v/>
      </c>
      <c r="K466" s="254" t="str">
        <f t="shared" si="444"/>
        <v/>
      </c>
      <c r="L466" s="254" t="str">
        <f t="shared" si="445"/>
        <v/>
      </c>
      <c r="M466" s="244"/>
      <c r="N466" s="255" t="b">
        <f t="shared" si="427"/>
        <v>0</v>
      </c>
      <c r="O466" s="411" t="s">
        <v>517</v>
      </c>
      <c r="P466" s="415">
        <v>2</v>
      </c>
      <c r="Q466" s="412" t="str">
        <f t="shared" ca="1" si="446"/>
        <v/>
      </c>
      <c r="R466" s="255" t="str">
        <f t="shared" ca="1" si="447"/>
        <v/>
      </c>
      <c r="S466" s="255" t="str">
        <f t="shared" ca="1" si="448"/>
        <v/>
      </c>
      <c r="T466" s="416" t="str">
        <f t="shared" si="449"/>
        <v/>
      </c>
      <c r="U466" s="413" t="str">
        <f t="shared" ref="U466:U494" si="453">IF($N466=FALSE,"",Q466-Q$465)</f>
        <v/>
      </c>
      <c r="V466" s="413" t="str">
        <f t="shared" si="451"/>
        <v/>
      </c>
      <c r="W466" s="413" t="str">
        <f t="shared" si="452"/>
        <v/>
      </c>
      <c r="X466" s="417" t="str">
        <f t="shared" si="450"/>
        <v/>
      </c>
    </row>
    <row r="467" spans="2:24" s="241" customFormat="1" ht="15" customHeight="1">
      <c r="B467" s="249" t="b">
        <f>IF(Pressure_1_R4!U36="",FALSE,TRUE)</f>
        <v>0</v>
      </c>
      <c r="C467" s="250">
        <v>33</v>
      </c>
      <c r="D467" s="251" t="str">
        <f>IF($B467=FALSE,"",표준압력!G333)</f>
        <v/>
      </c>
      <c r="E467" s="251" t="str">
        <f>IF($B467=FALSE,"",표준압력!H333)</f>
        <v/>
      </c>
      <c r="F467" s="251" t="str">
        <f>IF($B467=FALSE,"",Pressure_1_R4!U36)</f>
        <v/>
      </c>
      <c r="G467" s="252" t="str">
        <f>IF($B467=FALSE,"",Pressure_1_R4!V36)</f>
        <v/>
      </c>
      <c r="H467" s="252" t="str">
        <f>IF($B467=FALSE,"",Pressure_1_R4!W36)</f>
        <v/>
      </c>
      <c r="I467" s="258" t="b">
        <f t="shared" si="442"/>
        <v>0</v>
      </c>
      <c r="J467" s="253" t="str">
        <f t="shared" si="443"/>
        <v/>
      </c>
      <c r="K467" s="254" t="str">
        <f t="shared" si="444"/>
        <v/>
      </c>
      <c r="L467" s="254" t="str">
        <f t="shared" si="445"/>
        <v/>
      </c>
      <c r="M467" s="244"/>
      <c r="N467" s="255" t="b">
        <f t="shared" si="427"/>
        <v>0</v>
      </c>
      <c r="O467" s="411" t="s">
        <v>517</v>
      </c>
      <c r="P467" s="415">
        <v>3</v>
      </c>
      <c r="Q467" s="412" t="str">
        <f t="shared" ca="1" si="446"/>
        <v/>
      </c>
      <c r="R467" s="255" t="str">
        <f t="shared" ca="1" si="447"/>
        <v/>
      </c>
      <c r="S467" s="255" t="str">
        <f t="shared" ca="1" si="448"/>
        <v/>
      </c>
      <c r="T467" s="416" t="str">
        <f t="shared" si="449"/>
        <v/>
      </c>
      <c r="U467" s="413" t="str">
        <f t="shared" si="453"/>
        <v/>
      </c>
      <c r="V467" s="413" t="str">
        <f t="shared" si="451"/>
        <v/>
      </c>
      <c r="W467" s="413" t="str">
        <f t="shared" si="452"/>
        <v/>
      </c>
      <c r="X467" s="417" t="str">
        <f t="shared" si="450"/>
        <v/>
      </c>
    </row>
    <row r="468" spans="2:24" s="241" customFormat="1" ht="15" customHeight="1">
      <c r="B468" s="249" t="b">
        <f>IF(Pressure_1_R4!U37="",FALSE,TRUE)</f>
        <v>0</v>
      </c>
      <c r="C468" s="250">
        <v>34</v>
      </c>
      <c r="D468" s="251" t="str">
        <f>IF($B468=FALSE,"",표준압력!G334)</f>
        <v/>
      </c>
      <c r="E468" s="251" t="str">
        <f>IF($B468=FALSE,"",표준압력!H334)</f>
        <v/>
      </c>
      <c r="F468" s="251" t="str">
        <f>IF($B468=FALSE,"",Pressure_1_R4!U37)</f>
        <v/>
      </c>
      <c r="G468" s="252" t="str">
        <f>IF($B468=FALSE,"",Pressure_1_R4!V37)</f>
        <v/>
      </c>
      <c r="H468" s="252" t="str">
        <f>IF($B468=FALSE,"",Pressure_1_R4!W37)</f>
        <v/>
      </c>
      <c r="I468" s="258" t="b">
        <f t="shared" si="442"/>
        <v>0</v>
      </c>
      <c r="J468" s="253" t="str">
        <f t="shared" si="443"/>
        <v/>
      </c>
      <c r="K468" s="254" t="str">
        <f t="shared" si="444"/>
        <v/>
      </c>
      <c r="L468" s="254" t="str">
        <f t="shared" si="445"/>
        <v/>
      </c>
      <c r="M468" s="244"/>
      <c r="N468" s="255" t="b">
        <f t="shared" si="427"/>
        <v>0</v>
      </c>
      <c r="O468" s="411" t="s">
        <v>517</v>
      </c>
      <c r="P468" s="415">
        <v>4</v>
      </c>
      <c r="Q468" s="412" t="str">
        <f t="shared" ca="1" si="446"/>
        <v/>
      </c>
      <c r="R468" s="255" t="str">
        <f t="shared" ca="1" si="447"/>
        <v/>
      </c>
      <c r="S468" s="255" t="str">
        <f t="shared" ca="1" si="448"/>
        <v/>
      </c>
      <c r="T468" s="416" t="str">
        <f t="shared" si="449"/>
        <v/>
      </c>
      <c r="U468" s="413" t="str">
        <f t="shared" si="453"/>
        <v/>
      </c>
      <c r="V468" s="413" t="str">
        <f t="shared" si="451"/>
        <v/>
      </c>
      <c r="W468" s="413" t="str">
        <f t="shared" si="452"/>
        <v/>
      </c>
      <c r="X468" s="417" t="str">
        <f t="shared" si="450"/>
        <v/>
      </c>
    </row>
    <row r="469" spans="2:24" s="241" customFormat="1" ht="15" customHeight="1">
      <c r="B469" s="249" t="b">
        <f>IF(Pressure_1_R4!U38="",FALSE,TRUE)</f>
        <v>0</v>
      </c>
      <c r="C469" s="250">
        <v>35</v>
      </c>
      <c r="D469" s="251" t="str">
        <f>IF($B469=FALSE,"",표준압력!G335)</f>
        <v/>
      </c>
      <c r="E469" s="251" t="str">
        <f>IF($B469=FALSE,"",표준압력!H335)</f>
        <v/>
      </c>
      <c r="F469" s="251" t="str">
        <f>IF($B469=FALSE,"",Pressure_1_R4!U38)</f>
        <v/>
      </c>
      <c r="G469" s="252" t="str">
        <f>IF($B469=FALSE,"",Pressure_1_R4!V38)</f>
        <v/>
      </c>
      <c r="H469" s="252" t="str">
        <f>IF($B469=FALSE,"",Pressure_1_R4!W38)</f>
        <v/>
      </c>
      <c r="I469" s="258" t="b">
        <f t="shared" si="442"/>
        <v>0</v>
      </c>
      <c r="J469" s="253" t="str">
        <f t="shared" si="443"/>
        <v/>
      </c>
      <c r="K469" s="254" t="str">
        <f t="shared" si="444"/>
        <v/>
      </c>
      <c r="L469" s="254" t="str">
        <f t="shared" si="445"/>
        <v/>
      </c>
      <c r="M469" s="244"/>
      <c r="N469" s="255" t="b">
        <f t="shared" si="427"/>
        <v>0</v>
      </c>
      <c r="O469" s="411" t="s">
        <v>517</v>
      </c>
      <c r="P469" s="415">
        <v>5</v>
      </c>
      <c r="Q469" s="412" t="str">
        <f t="shared" ca="1" si="446"/>
        <v/>
      </c>
      <c r="R469" s="255" t="str">
        <f t="shared" ca="1" si="447"/>
        <v/>
      </c>
      <c r="S469" s="255" t="str">
        <f t="shared" ca="1" si="448"/>
        <v/>
      </c>
      <c r="T469" s="416" t="str">
        <f t="shared" si="449"/>
        <v/>
      </c>
      <c r="U469" s="413" t="str">
        <f t="shared" si="453"/>
        <v/>
      </c>
      <c r="V469" s="413" t="str">
        <f t="shared" si="451"/>
        <v/>
      </c>
      <c r="W469" s="413" t="str">
        <f t="shared" si="452"/>
        <v/>
      </c>
      <c r="X469" s="417" t="str">
        <f t="shared" si="450"/>
        <v/>
      </c>
    </row>
    <row r="470" spans="2:24" s="241" customFormat="1" ht="15" customHeight="1">
      <c r="B470" s="249" t="b">
        <f>IF(Pressure_1_R4!U39="",FALSE,TRUE)</f>
        <v>0</v>
      </c>
      <c r="C470" s="250">
        <v>36</v>
      </c>
      <c r="D470" s="251" t="str">
        <f>IF($B470=FALSE,"",표준압력!G336)</f>
        <v/>
      </c>
      <c r="E470" s="251" t="str">
        <f>IF($B470=FALSE,"",표준압력!H336)</f>
        <v/>
      </c>
      <c r="F470" s="251" t="str">
        <f>IF($B470=FALSE,"",Pressure_1_R4!U39)</f>
        <v/>
      </c>
      <c r="G470" s="252" t="str">
        <f>IF($B470=FALSE,"",Pressure_1_R4!V39)</f>
        <v/>
      </c>
      <c r="H470" s="252" t="str">
        <f>IF($B470=FALSE,"",Pressure_1_R4!W39)</f>
        <v/>
      </c>
      <c r="I470" s="258" t="b">
        <f t="shared" si="442"/>
        <v>0</v>
      </c>
      <c r="J470" s="253" t="str">
        <f t="shared" si="443"/>
        <v/>
      </c>
      <c r="K470" s="254" t="str">
        <f t="shared" si="444"/>
        <v/>
      </c>
      <c r="L470" s="254" t="str">
        <f t="shared" si="445"/>
        <v/>
      </c>
      <c r="M470" s="244"/>
      <c r="N470" s="255" t="b">
        <f t="shared" si="427"/>
        <v>0</v>
      </c>
      <c r="O470" s="411" t="s">
        <v>517</v>
      </c>
      <c r="P470" s="415">
        <v>6</v>
      </c>
      <c r="Q470" s="412" t="str">
        <f t="shared" ca="1" si="446"/>
        <v/>
      </c>
      <c r="R470" s="255" t="str">
        <f t="shared" ca="1" si="447"/>
        <v/>
      </c>
      <c r="S470" s="255" t="str">
        <f t="shared" ca="1" si="448"/>
        <v/>
      </c>
      <c r="T470" s="416" t="str">
        <f t="shared" si="449"/>
        <v/>
      </c>
      <c r="U470" s="413" t="str">
        <f t="shared" si="453"/>
        <v/>
      </c>
      <c r="V470" s="413" t="str">
        <f t="shared" si="451"/>
        <v/>
      </c>
      <c r="W470" s="413" t="str">
        <f t="shared" si="452"/>
        <v/>
      </c>
      <c r="X470" s="417" t="str">
        <f t="shared" si="450"/>
        <v/>
      </c>
    </row>
    <row r="471" spans="2:24" s="241" customFormat="1" ht="15" customHeight="1">
      <c r="B471" s="249" t="b">
        <f>IF(Pressure_1_R4!U40="",FALSE,TRUE)</f>
        <v>0</v>
      </c>
      <c r="C471" s="250">
        <v>37</v>
      </c>
      <c r="D471" s="251" t="str">
        <f>IF($B471=FALSE,"",표준압력!G337)</f>
        <v/>
      </c>
      <c r="E471" s="251" t="str">
        <f>IF($B471=FALSE,"",표준압력!H337)</f>
        <v/>
      </c>
      <c r="F471" s="251" t="str">
        <f>IF($B471=FALSE,"",Pressure_1_R4!U40)</f>
        <v/>
      </c>
      <c r="G471" s="252" t="str">
        <f>IF($B471=FALSE,"",Pressure_1_R4!V40)</f>
        <v/>
      </c>
      <c r="H471" s="252" t="str">
        <f>IF($B471=FALSE,"",Pressure_1_R4!W40)</f>
        <v/>
      </c>
      <c r="I471" s="258" t="b">
        <f t="shared" si="442"/>
        <v>0</v>
      </c>
      <c r="J471" s="253" t="str">
        <f t="shared" si="443"/>
        <v/>
      </c>
      <c r="K471" s="254" t="str">
        <f t="shared" si="444"/>
        <v/>
      </c>
      <c r="L471" s="254" t="str">
        <f t="shared" si="445"/>
        <v/>
      </c>
      <c r="M471" s="244"/>
      <c r="N471" s="255" t="b">
        <f t="shared" si="427"/>
        <v>0</v>
      </c>
      <c r="O471" s="411" t="s">
        <v>517</v>
      </c>
      <c r="P471" s="415">
        <v>7</v>
      </c>
      <c r="Q471" s="412" t="str">
        <f t="shared" ca="1" si="446"/>
        <v/>
      </c>
      <c r="R471" s="255" t="str">
        <f t="shared" ca="1" si="447"/>
        <v/>
      </c>
      <c r="S471" s="255" t="str">
        <f t="shared" ca="1" si="448"/>
        <v/>
      </c>
      <c r="T471" s="416" t="str">
        <f t="shared" si="449"/>
        <v/>
      </c>
      <c r="U471" s="413" t="str">
        <f t="shared" si="453"/>
        <v/>
      </c>
      <c r="V471" s="413" t="str">
        <f t="shared" si="451"/>
        <v/>
      </c>
      <c r="W471" s="413" t="str">
        <f t="shared" si="452"/>
        <v/>
      </c>
      <c r="X471" s="417" t="str">
        <f t="shared" si="450"/>
        <v/>
      </c>
    </row>
    <row r="472" spans="2:24" s="241" customFormat="1" ht="15" customHeight="1">
      <c r="B472" s="249" t="b">
        <f>IF(Pressure_1_R4!U41="",FALSE,TRUE)</f>
        <v>0</v>
      </c>
      <c r="C472" s="250">
        <v>38</v>
      </c>
      <c r="D472" s="251" t="str">
        <f>IF($B472=FALSE,"",표준압력!G338)</f>
        <v/>
      </c>
      <c r="E472" s="251" t="str">
        <f>IF($B472=FALSE,"",표준압력!H338)</f>
        <v/>
      </c>
      <c r="F472" s="251" t="str">
        <f>IF($B472=FALSE,"",Pressure_1_R4!U41)</f>
        <v/>
      </c>
      <c r="G472" s="252" t="str">
        <f>IF($B472=FALSE,"",Pressure_1_R4!V41)</f>
        <v/>
      </c>
      <c r="H472" s="252" t="str">
        <f>IF($B472=FALSE,"",Pressure_1_R4!W41)</f>
        <v/>
      </c>
      <c r="I472" s="258" t="b">
        <f t="shared" si="442"/>
        <v>0</v>
      </c>
      <c r="J472" s="253" t="str">
        <f t="shared" si="443"/>
        <v/>
      </c>
      <c r="K472" s="254" t="str">
        <f t="shared" si="444"/>
        <v/>
      </c>
      <c r="L472" s="254" t="str">
        <f t="shared" si="445"/>
        <v/>
      </c>
      <c r="M472" s="244"/>
      <c r="N472" s="255" t="b">
        <f t="shared" si="427"/>
        <v>0</v>
      </c>
      <c r="O472" s="411" t="s">
        <v>517</v>
      </c>
      <c r="P472" s="415">
        <v>8</v>
      </c>
      <c r="Q472" s="412" t="str">
        <f t="shared" ca="1" si="446"/>
        <v/>
      </c>
      <c r="R472" s="255" t="str">
        <f t="shared" ca="1" si="447"/>
        <v/>
      </c>
      <c r="S472" s="255" t="str">
        <f t="shared" ca="1" si="448"/>
        <v/>
      </c>
      <c r="T472" s="416" t="str">
        <f t="shared" si="449"/>
        <v/>
      </c>
      <c r="U472" s="413" t="str">
        <f t="shared" si="453"/>
        <v/>
      </c>
      <c r="V472" s="413" t="str">
        <f t="shared" si="451"/>
        <v/>
      </c>
      <c r="W472" s="413" t="str">
        <f t="shared" si="452"/>
        <v/>
      </c>
      <c r="X472" s="417" t="str">
        <f t="shared" si="450"/>
        <v/>
      </c>
    </row>
    <row r="473" spans="2:24" s="241" customFormat="1" ht="15" customHeight="1">
      <c r="B473" s="249" t="b">
        <f>IF(Pressure_1_R4!U42="",FALSE,TRUE)</f>
        <v>0</v>
      </c>
      <c r="C473" s="250">
        <v>39</v>
      </c>
      <c r="D473" s="251" t="str">
        <f>IF($B473=FALSE,"",표준압력!G339)</f>
        <v/>
      </c>
      <c r="E473" s="251" t="str">
        <f>IF($B473=FALSE,"",표준압력!H339)</f>
        <v/>
      </c>
      <c r="F473" s="251" t="str">
        <f>IF($B473=FALSE,"",Pressure_1_R4!U42)</f>
        <v/>
      </c>
      <c r="G473" s="252" t="str">
        <f>IF($B473=FALSE,"",Pressure_1_R4!V42)</f>
        <v/>
      </c>
      <c r="H473" s="252" t="str">
        <f>IF($B473=FALSE,"",Pressure_1_R4!W42)</f>
        <v/>
      </c>
      <c r="I473" s="258" t="b">
        <f t="shared" si="442"/>
        <v>0</v>
      </c>
      <c r="J473" s="253" t="str">
        <f t="shared" si="443"/>
        <v/>
      </c>
      <c r="K473" s="254" t="str">
        <f t="shared" si="444"/>
        <v/>
      </c>
      <c r="L473" s="254" t="str">
        <f t="shared" si="445"/>
        <v/>
      </c>
      <c r="M473" s="244"/>
      <c r="N473" s="255" t="b">
        <f t="shared" si="427"/>
        <v>0</v>
      </c>
      <c r="O473" s="411" t="s">
        <v>517</v>
      </c>
      <c r="P473" s="415">
        <v>9</v>
      </c>
      <c r="Q473" s="412" t="str">
        <f t="shared" ca="1" si="446"/>
        <v/>
      </c>
      <c r="R473" s="255" t="str">
        <f t="shared" ca="1" si="447"/>
        <v/>
      </c>
      <c r="S473" s="255" t="str">
        <f t="shared" ca="1" si="448"/>
        <v/>
      </c>
      <c r="T473" s="416" t="str">
        <f t="shared" si="449"/>
        <v/>
      </c>
      <c r="U473" s="413" t="str">
        <f t="shared" si="453"/>
        <v/>
      </c>
      <c r="V473" s="413" t="str">
        <f t="shared" si="451"/>
        <v/>
      </c>
      <c r="W473" s="413" t="str">
        <f t="shared" si="452"/>
        <v/>
      </c>
      <c r="X473" s="417" t="str">
        <f t="shared" si="450"/>
        <v/>
      </c>
    </row>
    <row r="474" spans="2:24" s="241" customFormat="1" ht="15" customHeight="1">
      <c r="B474" s="249" t="b">
        <f>IF(Pressure_1_R4!U43="",FALSE,TRUE)</f>
        <v>0</v>
      </c>
      <c r="C474" s="250">
        <v>40</v>
      </c>
      <c r="D474" s="251" t="str">
        <f>IF($B474=FALSE,"",표준압력!G340)</f>
        <v/>
      </c>
      <c r="E474" s="251" t="str">
        <f>IF($B474=FALSE,"",표준압력!H340)</f>
        <v/>
      </c>
      <c r="F474" s="251" t="str">
        <f>IF($B474=FALSE,"",Pressure_1_R4!U43)</f>
        <v/>
      </c>
      <c r="G474" s="252" t="str">
        <f>IF($B474=FALSE,"",Pressure_1_R4!V43)</f>
        <v/>
      </c>
      <c r="H474" s="252" t="str">
        <f>IF($B474=FALSE,"",Pressure_1_R4!W43)</f>
        <v/>
      </c>
      <c r="I474" s="258" t="b">
        <f t="shared" si="442"/>
        <v>0</v>
      </c>
      <c r="J474" s="253" t="str">
        <f t="shared" si="443"/>
        <v/>
      </c>
      <c r="K474" s="254" t="str">
        <f t="shared" si="444"/>
        <v/>
      </c>
      <c r="L474" s="254" t="str">
        <f t="shared" si="445"/>
        <v/>
      </c>
      <c r="M474" s="244"/>
      <c r="N474" s="255" t="b">
        <f t="shared" si="427"/>
        <v>0</v>
      </c>
      <c r="O474" s="411" t="s">
        <v>517</v>
      </c>
      <c r="P474" s="415">
        <v>10</v>
      </c>
      <c r="Q474" s="412" t="str">
        <f t="shared" ca="1" si="446"/>
        <v/>
      </c>
      <c r="R474" s="255" t="str">
        <f t="shared" ca="1" si="447"/>
        <v/>
      </c>
      <c r="S474" s="255" t="str">
        <f t="shared" ca="1" si="448"/>
        <v/>
      </c>
      <c r="T474" s="416" t="str">
        <f t="shared" si="449"/>
        <v/>
      </c>
      <c r="U474" s="413" t="str">
        <f t="shared" si="453"/>
        <v/>
      </c>
      <c r="V474" s="413" t="str">
        <f t="shared" si="451"/>
        <v/>
      </c>
      <c r="W474" s="413" t="str">
        <f t="shared" si="452"/>
        <v/>
      </c>
      <c r="X474" s="417" t="str">
        <f t="shared" si="450"/>
        <v/>
      </c>
    </row>
    <row r="475" spans="2:24" s="241" customFormat="1" ht="15" customHeight="1">
      <c r="B475" s="249" t="b">
        <f>IF(Pressure_1_R4!U44="",FALSE,TRUE)</f>
        <v>0</v>
      </c>
      <c r="C475" s="250">
        <v>41</v>
      </c>
      <c r="D475" s="251" t="str">
        <f>IF($B475=FALSE,"",표준압력!G341)</f>
        <v/>
      </c>
      <c r="E475" s="251" t="str">
        <f>IF($B475=FALSE,"",표준압력!H341)</f>
        <v/>
      </c>
      <c r="F475" s="251" t="str">
        <f>IF($B475=FALSE,"",Pressure_1_R4!U44)</f>
        <v/>
      </c>
      <c r="G475" s="252" t="str">
        <f>IF($B475=FALSE,"",Pressure_1_R4!V44)</f>
        <v/>
      </c>
      <c r="H475" s="252" t="str">
        <f>IF($B475=FALSE,"",Pressure_1_R4!W44)</f>
        <v/>
      </c>
      <c r="I475" s="258" t="b">
        <f t="shared" si="442"/>
        <v>0</v>
      </c>
      <c r="J475" s="253" t="str">
        <f t="shared" si="443"/>
        <v/>
      </c>
      <c r="K475" s="254" t="str">
        <f t="shared" si="444"/>
        <v/>
      </c>
      <c r="L475" s="254" t="str">
        <f t="shared" si="445"/>
        <v/>
      </c>
      <c r="M475" s="244"/>
      <c r="N475" s="255" t="b">
        <f t="shared" si="427"/>
        <v>0</v>
      </c>
      <c r="O475" s="411" t="s">
        <v>517</v>
      </c>
      <c r="P475" s="415">
        <v>11</v>
      </c>
      <c r="Q475" s="412" t="str">
        <f t="shared" ca="1" si="446"/>
        <v/>
      </c>
      <c r="R475" s="255" t="str">
        <f t="shared" ca="1" si="447"/>
        <v/>
      </c>
      <c r="S475" s="255" t="str">
        <f t="shared" ca="1" si="448"/>
        <v/>
      </c>
      <c r="T475" s="416" t="str">
        <f t="shared" si="449"/>
        <v/>
      </c>
      <c r="U475" s="413" t="str">
        <f t="shared" si="453"/>
        <v/>
      </c>
      <c r="V475" s="413" t="str">
        <f t="shared" si="451"/>
        <v/>
      </c>
      <c r="W475" s="413" t="str">
        <f t="shared" si="452"/>
        <v/>
      </c>
      <c r="X475" s="417" t="str">
        <f t="shared" si="450"/>
        <v/>
      </c>
    </row>
    <row r="476" spans="2:24" s="241" customFormat="1" ht="15" customHeight="1">
      <c r="B476" s="249" t="b">
        <f>IF(Pressure_1_R4!U45="",FALSE,TRUE)</f>
        <v>0</v>
      </c>
      <c r="C476" s="250">
        <v>42</v>
      </c>
      <c r="D476" s="251" t="str">
        <f>IF($B476=FALSE,"",표준압력!G342)</f>
        <v/>
      </c>
      <c r="E476" s="251" t="str">
        <f>IF($B476=FALSE,"",표준압력!H342)</f>
        <v/>
      </c>
      <c r="F476" s="251" t="str">
        <f>IF($B476=FALSE,"",Pressure_1_R4!U45)</f>
        <v/>
      </c>
      <c r="G476" s="252" t="str">
        <f>IF($B476=FALSE,"",Pressure_1_R4!V45)</f>
        <v/>
      </c>
      <c r="H476" s="252" t="str">
        <f>IF($B476=FALSE,"",Pressure_1_R4!W45)</f>
        <v/>
      </c>
      <c r="I476" s="258" t="b">
        <f t="shared" si="442"/>
        <v>0</v>
      </c>
      <c r="J476" s="253" t="str">
        <f t="shared" si="443"/>
        <v/>
      </c>
      <c r="K476" s="254" t="str">
        <f t="shared" si="444"/>
        <v/>
      </c>
      <c r="L476" s="254" t="str">
        <f t="shared" si="445"/>
        <v/>
      </c>
      <c r="M476" s="244"/>
      <c r="N476" s="255" t="b">
        <f t="shared" si="427"/>
        <v>0</v>
      </c>
      <c r="O476" s="411" t="s">
        <v>517</v>
      </c>
      <c r="P476" s="415">
        <v>12</v>
      </c>
      <c r="Q476" s="412" t="str">
        <f t="shared" ca="1" si="446"/>
        <v/>
      </c>
      <c r="R476" s="255" t="str">
        <f t="shared" ca="1" si="447"/>
        <v/>
      </c>
      <c r="S476" s="255" t="str">
        <f t="shared" ca="1" si="448"/>
        <v/>
      </c>
      <c r="T476" s="416" t="str">
        <f t="shared" si="449"/>
        <v/>
      </c>
      <c r="U476" s="413" t="str">
        <f t="shared" si="453"/>
        <v/>
      </c>
      <c r="V476" s="413" t="str">
        <f t="shared" si="451"/>
        <v/>
      </c>
      <c r="W476" s="413" t="str">
        <f t="shared" si="452"/>
        <v/>
      </c>
      <c r="X476" s="417" t="str">
        <f t="shared" si="450"/>
        <v/>
      </c>
    </row>
    <row r="477" spans="2:24" s="241" customFormat="1" ht="15" customHeight="1">
      <c r="B477" s="249" t="b">
        <f>IF(Pressure_1_R4!U46="",FALSE,TRUE)</f>
        <v>0</v>
      </c>
      <c r="C477" s="250">
        <v>43</v>
      </c>
      <c r="D477" s="251" t="str">
        <f>IF($B477=FALSE,"",표준압력!G343)</f>
        <v/>
      </c>
      <c r="E477" s="251" t="str">
        <f>IF($B477=FALSE,"",표준압력!H343)</f>
        <v/>
      </c>
      <c r="F477" s="251" t="str">
        <f>IF($B477=FALSE,"",Pressure_1_R4!U46)</f>
        <v/>
      </c>
      <c r="G477" s="252" t="str">
        <f>IF($B477=FALSE,"",Pressure_1_R4!V46)</f>
        <v/>
      </c>
      <c r="H477" s="252" t="str">
        <f>IF($B477=FALSE,"",Pressure_1_R4!W46)</f>
        <v/>
      </c>
      <c r="I477" s="258" t="b">
        <f t="shared" si="442"/>
        <v>0</v>
      </c>
      <c r="J477" s="253" t="str">
        <f t="shared" si="443"/>
        <v/>
      </c>
      <c r="K477" s="254" t="str">
        <f t="shared" si="444"/>
        <v/>
      </c>
      <c r="L477" s="254" t="str">
        <f t="shared" si="445"/>
        <v/>
      </c>
      <c r="M477" s="244"/>
      <c r="N477" s="255" t="b">
        <f t="shared" si="427"/>
        <v>0</v>
      </c>
      <c r="O477" s="411" t="s">
        <v>517</v>
      </c>
      <c r="P477" s="415">
        <v>13</v>
      </c>
      <c r="Q477" s="412" t="str">
        <f t="shared" ca="1" si="446"/>
        <v/>
      </c>
      <c r="R477" s="255" t="str">
        <f t="shared" ca="1" si="447"/>
        <v/>
      </c>
      <c r="S477" s="255" t="str">
        <f t="shared" ca="1" si="448"/>
        <v/>
      </c>
      <c r="T477" s="416" t="str">
        <f t="shared" si="449"/>
        <v/>
      </c>
      <c r="U477" s="413" t="str">
        <f t="shared" si="453"/>
        <v/>
      </c>
      <c r="V477" s="413" t="str">
        <f t="shared" si="451"/>
        <v/>
      </c>
      <c r="W477" s="413" t="str">
        <f t="shared" si="452"/>
        <v/>
      </c>
      <c r="X477" s="417" t="str">
        <f t="shared" si="450"/>
        <v/>
      </c>
    </row>
    <row r="478" spans="2:24" s="241" customFormat="1" ht="15" customHeight="1">
      <c r="B478" s="249" t="b">
        <f>IF(Pressure_1_R4!U47="",FALSE,TRUE)</f>
        <v>0</v>
      </c>
      <c r="C478" s="250">
        <v>44</v>
      </c>
      <c r="D478" s="251" t="str">
        <f>IF($B478=FALSE,"",표준압력!G344)</f>
        <v/>
      </c>
      <c r="E478" s="251" t="str">
        <f>IF($B478=FALSE,"",표준압력!H344)</f>
        <v/>
      </c>
      <c r="F478" s="251" t="str">
        <f>IF($B478=FALSE,"",Pressure_1_R4!U47)</f>
        <v/>
      </c>
      <c r="G478" s="252" t="str">
        <f>IF($B478=FALSE,"",Pressure_1_R4!V47)</f>
        <v/>
      </c>
      <c r="H478" s="252" t="str">
        <f>IF($B478=FALSE,"",Pressure_1_R4!W47)</f>
        <v/>
      </c>
      <c r="I478" s="258" t="b">
        <f t="shared" si="442"/>
        <v>0</v>
      </c>
      <c r="J478" s="253" t="str">
        <f t="shared" si="443"/>
        <v/>
      </c>
      <c r="K478" s="254" t="str">
        <f t="shared" si="444"/>
        <v/>
      </c>
      <c r="L478" s="254" t="str">
        <f t="shared" si="445"/>
        <v/>
      </c>
      <c r="M478" s="244"/>
      <c r="N478" s="255" t="b">
        <f t="shared" si="427"/>
        <v>0</v>
      </c>
      <c r="O478" s="411" t="s">
        <v>517</v>
      </c>
      <c r="P478" s="415">
        <v>14</v>
      </c>
      <c r="Q478" s="412" t="str">
        <f t="shared" ca="1" si="446"/>
        <v/>
      </c>
      <c r="R478" s="255" t="str">
        <f t="shared" ca="1" si="447"/>
        <v/>
      </c>
      <c r="S478" s="255" t="str">
        <f t="shared" ca="1" si="448"/>
        <v/>
      </c>
      <c r="T478" s="416" t="str">
        <f t="shared" si="449"/>
        <v/>
      </c>
      <c r="U478" s="413" t="str">
        <f t="shared" si="453"/>
        <v/>
      </c>
      <c r="V478" s="413" t="str">
        <f t="shared" si="451"/>
        <v/>
      </c>
      <c r="W478" s="413" t="str">
        <f t="shared" si="452"/>
        <v/>
      </c>
      <c r="X478" s="417" t="str">
        <f t="shared" si="450"/>
        <v/>
      </c>
    </row>
    <row r="479" spans="2:24" s="241" customFormat="1" ht="15" customHeight="1">
      <c r="B479" s="249" t="b">
        <f>IF(Pressure_1_R4!U48="",FALSE,TRUE)</f>
        <v>0</v>
      </c>
      <c r="C479" s="250">
        <v>45</v>
      </c>
      <c r="D479" s="251" t="str">
        <f>IF($B479=FALSE,"",표준압력!G345)</f>
        <v/>
      </c>
      <c r="E479" s="251" t="str">
        <f>IF($B479=FALSE,"",표준압력!H345)</f>
        <v/>
      </c>
      <c r="F479" s="251" t="str">
        <f>IF($B479=FALSE,"",Pressure_1_R4!U48)</f>
        <v/>
      </c>
      <c r="G479" s="252" t="str">
        <f>IF($B479=FALSE,"",Pressure_1_R4!V48)</f>
        <v/>
      </c>
      <c r="H479" s="252" t="str">
        <f>IF($B479=FALSE,"",Pressure_1_R4!W48)</f>
        <v/>
      </c>
      <c r="I479" s="258" t="b">
        <f t="shared" si="442"/>
        <v>0</v>
      </c>
      <c r="J479" s="253" t="str">
        <f t="shared" si="443"/>
        <v/>
      </c>
      <c r="K479" s="254" t="str">
        <f t="shared" si="444"/>
        <v/>
      </c>
      <c r="L479" s="254" t="str">
        <f t="shared" si="445"/>
        <v/>
      </c>
      <c r="M479" s="244"/>
      <c r="N479" s="255" t="b">
        <f t="shared" si="427"/>
        <v>0</v>
      </c>
      <c r="O479" s="411" t="s">
        <v>517</v>
      </c>
      <c r="P479" s="415">
        <v>15</v>
      </c>
      <c r="Q479" s="412" t="str">
        <f t="shared" ca="1" si="446"/>
        <v/>
      </c>
      <c r="R479" s="255" t="str">
        <f t="shared" ca="1" si="447"/>
        <v/>
      </c>
      <c r="S479" s="255" t="str">
        <f t="shared" ca="1" si="448"/>
        <v/>
      </c>
      <c r="T479" s="416" t="str">
        <f t="shared" si="449"/>
        <v/>
      </c>
      <c r="U479" s="413" t="str">
        <f t="shared" si="453"/>
        <v/>
      </c>
      <c r="V479" s="413" t="str">
        <f t="shared" si="451"/>
        <v/>
      </c>
      <c r="W479" s="413" t="str">
        <f t="shared" si="452"/>
        <v/>
      </c>
      <c r="X479" s="417" t="str">
        <f t="shared" si="450"/>
        <v/>
      </c>
    </row>
    <row r="480" spans="2:24" s="241" customFormat="1" ht="15" customHeight="1">
      <c r="B480" s="249" t="b">
        <f>IF(Pressure_1_R4!U49="",FALSE,TRUE)</f>
        <v>0</v>
      </c>
      <c r="C480" s="250">
        <v>46</v>
      </c>
      <c r="D480" s="251" t="str">
        <f>IF($B480=FALSE,"",표준압력!G346)</f>
        <v/>
      </c>
      <c r="E480" s="251" t="str">
        <f>IF($B480=FALSE,"",표준압력!H346)</f>
        <v/>
      </c>
      <c r="F480" s="251" t="str">
        <f>IF($B480=FALSE,"",Pressure_1_R4!U49)</f>
        <v/>
      </c>
      <c r="G480" s="252" t="str">
        <f>IF($B480=FALSE,"",Pressure_1_R4!V49)</f>
        <v/>
      </c>
      <c r="H480" s="252" t="str">
        <f>IF($B480=FALSE,"",Pressure_1_R4!W49)</f>
        <v/>
      </c>
      <c r="I480" s="258" t="b">
        <f t="shared" si="442"/>
        <v>0</v>
      </c>
      <c r="J480" s="253" t="str">
        <f t="shared" si="443"/>
        <v/>
      </c>
      <c r="K480" s="254" t="str">
        <f t="shared" si="444"/>
        <v/>
      </c>
      <c r="L480" s="254" t="str">
        <f t="shared" si="445"/>
        <v/>
      </c>
      <c r="M480" s="244"/>
      <c r="N480" s="255" t="b">
        <f t="shared" si="427"/>
        <v>0</v>
      </c>
      <c r="O480" s="411" t="s">
        <v>517</v>
      </c>
      <c r="P480" s="415">
        <v>16</v>
      </c>
      <c r="Q480" s="412" t="str">
        <f t="shared" ca="1" si="446"/>
        <v/>
      </c>
      <c r="R480" s="255" t="str">
        <f t="shared" ca="1" si="447"/>
        <v/>
      </c>
      <c r="S480" s="255" t="str">
        <f t="shared" ca="1" si="448"/>
        <v/>
      </c>
      <c r="T480" s="416" t="str">
        <f t="shared" si="449"/>
        <v/>
      </c>
      <c r="U480" s="413" t="str">
        <f t="shared" si="453"/>
        <v/>
      </c>
      <c r="V480" s="413" t="str">
        <f t="shared" si="451"/>
        <v/>
      </c>
      <c r="W480" s="413" t="str">
        <f t="shared" si="452"/>
        <v/>
      </c>
      <c r="X480" s="417" t="str">
        <f t="shared" si="450"/>
        <v/>
      </c>
    </row>
    <row r="481" spans="2:24" s="241" customFormat="1" ht="15" customHeight="1">
      <c r="B481" s="249" t="b">
        <f>IF(Pressure_1_R4!U50="",FALSE,TRUE)</f>
        <v>0</v>
      </c>
      <c r="C481" s="250">
        <v>47</v>
      </c>
      <c r="D481" s="251" t="str">
        <f>IF($B481=FALSE,"",표준압력!G347)</f>
        <v/>
      </c>
      <c r="E481" s="251" t="str">
        <f>IF($B481=FALSE,"",표준압력!H347)</f>
        <v/>
      </c>
      <c r="F481" s="251" t="str">
        <f>IF($B481=FALSE,"",Pressure_1_R4!U50)</f>
        <v/>
      </c>
      <c r="G481" s="252" t="str">
        <f>IF($B481=FALSE,"",Pressure_1_R4!V50)</f>
        <v/>
      </c>
      <c r="H481" s="252" t="str">
        <f>IF($B481=FALSE,"",Pressure_1_R4!W50)</f>
        <v/>
      </c>
      <c r="I481" s="258" t="b">
        <f t="shared" si="442"/>
        <v>0</v>
      </c>
      <c r="J481" s="253" t="str">
        <f t="shared" si="443"/>
        <v/>
      </c>
      <c r="K481" s="254" t="str">
        <f t="shared" si="444"/>
        <v/>
      </c>
      <c r="L481" s="254" t="str">
        <f t="shared" si="445"/>
        <v/>
      </c>
      <c r="M481" s="244"/>
      <c r="N481" s="255" t="b">
        <f t="shared" si="427"/>
        <v>0</v>
      </c>
      <c r="O481" s="411" t="s">
        <v>517</v>
      </c>
      <c r="P481" s="415">
        <v>17</v>
      </c>
      <c r="Q481" s="412" t="str">
        <f t="shared" ca="1" si="446"/>
        <v/>
      </c>
      <c r="R481" s="255" t="str">
        <f t="shared" ca="1" si="447"/>
        <v/>
      </c>
      <c r="S481" s="255" t="str">
        <f t="shared" ca="1" si="448"/>
        <v/>
      </c>
      <c r="T481" s="416" t="str">
        <f t="shared" si="449"/>
        <v/>
      </c>
      <c r="U481" s="413" t="str">
        <f t="shared" si="453"/>
        <v/>
      </c>
      <c r="V481" s="413" t="str">
        <f t="shared" si="451"/>
        <v/>
      </c>
      <c r="W481" s="413" t="str">
        <f t="shared" si="452"/>
        <v/>
      </c>
      <c r="X481" s="417" t="str">
        <f t="shared" si="450"/>
        <v/>
      </c>
    </row>
    <row r="482" spans="2:24" s="241" customFormat="1" ht="15" customHeight="1">
      <c r="B482" s="249" t="b">
        <f>IF(Pressure_1_R4!U51="",FALSE,TRUE)</f>
        <v>0</v>
      </c>
      <c r="C482" s="250">
        <v>48</v>
      </c>
      <c r="D482" s="251" t="str">
        <f>IF($B482=FALSE,"",표준압력!G348)</f>
        <v/>
      </c>
      <c r="E482" s="251" t="str">
        <f>IF($B482=FALSE,"",표준압력!H348)</f>
        <v/>
      </c>
      <c r="F482" s="251" t="str">
        <f>IF($B482=FALSE,"",Pressure_1_R4!U51)</f>
        <v/>
      </c>
      <c r="G482" s="252" t="str">
        <f>IF($B482=FALSE,"",Pressure_1_R4!V51)</f>
        <v/>
      </c>
      <c r="H482" s="252" t="str">
        <f>IF($B482=FALSE,"",Pressure_1_R4!W51)</f>
        <v/>
      </c>
      <c r="I482" s="258" t="b">
        <f t="shared" si="442"/>
        <v>0</v>
      </c>
      <c r="J482" s="253" t="str">
        <f t="shared" si="443"/>
        <v/>
      </c>
      <c r="K482" s="254" t="str">
        <f t="shared" si="444"/>
        <v/>
      </c>
      <c r="L482" s="254" t="str">
        <f t="shared" si="445"/>
        <v/>
      </c>
      <c r="M482" s="244"/>
      <c r="N482" s="255" t="b">
        <f t="shared" si="427"/>
        <v>0</v>
      </c>
      <c r="O482" s="411" t="s">
        <v>517</v>
      </c>
      <c r="P482" s="415">
        <v>18</v>
      </c>
      <c r="Q482" s="412" t="str">
        <f t="shared" ca="1" si="446"/>
        <v/>
      </c>
      <c r="R482" s="255" t="str">
        <f t="shared" ca="1" si="447"/>
        <v/>
      </c>
      <c r="S482" s="255" t="str">
        <f t="shared" ca="1" si="448"/>
        <v/>
      </c>
      <c r="T482" s="416" t="str">
        <f t="shared" si="449"/>
        <v/>
      </c>
      <c r="U482" s="413" t="str">
        <f t="shared" si="453"/>
        <v/>
      </c>
      <c r="V482" s="413" t="str">
        <f t="shared" si="451"/>
        <v/>
      </c>
      <c r="W482" s="413" t="str">
        <f t="shared" si="452"/>
        <v/>
      </c>
      <c r="X482" s="417" t="str">
        <f t="shared" si="450"/>
        <v/>
      </c>
    </row>
    <row r="483" spans="2:24" s="241" customFormat="1" ht="15" customHeight="1">
      <c r="B483" s="249" t="b">
        <f>IF(Pressure_1_R4!U52="",FALSE,TRUE)</f>
        <v>0</v>
      </c>
      <c r="C483" s="250">
        <v>49</v>
      </c>
      <c r="D483" s="251" t="str">
        <f>IF($B483=FALSE,"",표준압력!G349)</f>
        <v/>
      </c>
      <c r="E483" s="251" t="str">
        <f>IF($B483=FALSE,"",표준압력!H349)</f>
        <v/>
      </c>
      <c r="F483" s="251" t="str">
        <f>IF($B483=FALSE,"",Pressure_1_R4!U52)</f>
        <v/>
      </c>
      <c r="G483" s="252" t="str">
        <f>IF($B483=FALSE,"",Pressure_1_R4!V52)</f>
        <v/>
      </c>
      <c r="H483" s="252" t="str">
        <f>IF($B483=FALSE,"",Pressure_1_R4!W52)</f>
        <v/>
      </c>
      <c r="I483" s="258" t="b">
        <f t="shared" si="442"/>
        <v>0</v>
      </c>
      <c r="J483" s="253" t="str">
        <f t="shared" si="443"/>
        <v/>
      </c>
      <c r="K483" s="254" t="str">
        <f t="shared" si="444"/>
        <v/>
      </c>
      <c r="L483" s="254" t="str">
        <f t="shared" si="445"/>
        <v/>
      </c>
      <c r="M483" s="244"/>
      <c r="N483" s="255" t="b">
        <f t="shared" si="427"/>
        <v>0</v>
      </c>
      <c r="O483" s="411" t="s">
        <v>517</v>
      </c>
      <c r="P483" s="415">
        <v>19</v>
      </c>
      <c r="Q483" s="412" t="str">
        <f t="shared" ca="1" si="446"/>
        <v/>
      </c>
      <c r="R483" s="255" t="str">
        <f t="shared" ca="1" si="447"/>
        <v/>
      </c>
      <c r="S483" s="255" t="str">
        <f t="shared" ca="1" si="448"/>
        <v/>
      </c>
      <c r="T483" s="416" t="str">
        <f t="shared" si="449"/>
        <v/>
      </c>
      <c r="U483" s="413" t="str">
        <f t="shared" si="453"/>
        <v/>
      </c>
      <c r="V483" s="413" t="str">
        <f t="shared" si="451"/>
        <v/>
      </c>
      <c r="W483" s="413" t="str">
        <f t="shared" si="452"/>
        <v/>
      </c>
      <c r="X483" s="417" t="str">
        <f t="shared" si="450"/>
        <v/>
      </c>
    </row>
    <row r="484" spans="2:24" s="241" customFormat="1" ht="15" customHeight="1">
      <c r="B484" s="249" t="b">
        <f>IF(Pressure_1_R4!U53="",FALSE,TRUE)</f>
        <v>0</v>
      </c>
      <c r="C484" s="250">
        <v>50</v>
      </c>
      <c r="D484" s="251" t="str">
        <f>IF($B484=FALSE,"",표준압력!G350)</f>
        <v/>
      </c>
      <c r="E484" s="251" t="str">
        <f>IF($B484=FALSE,"",표준압력!H350)</f>
        <v/>
      </c>
      <c r="F484" s="251" t="str">
        <f>IF($B484=FALSE,"",Pressure_1_R4!U53)</f>
        <v/>
      </c>
      <c r="G484" s="252" t="str">
        <f>IF($B484=FALSE,"",Pressure_1_R4!V53)</f>
        <v/>
      </c>
      <c r="H484" s="252" t="str">
        <f>IF($B484=FALSE,"",Pressure_1_R4!W53)</f>
        <v/>
      </c>
      <c r="I484" s="258" t="b">
        <f t="shared" si="442"/>
        <v>0</v>
      </c>
      <c r="J484" s="253" t="str">
        <f t="shared" si="443"/>
        <v/>
      </c>
      <c r="K484" s="254" t="str">
        <f t="shared" si="444"/>
        <v/>
      </c>
      <c r="L484" s="254" t="str">
        <f t="shared" si="445"/>
        <v/>
      </c>
      <c r="M484" s="244"/>
      <c r="N484" s="255" t="b">
        <f t="shared" si="427"/>
        <v>0</v>
      </c>
      <c r="O484" s="411" t="s">
        <v>517</v>
      </c>
      <c r="P484" s="415">
        <v>20</v>
      </c>
      <c r="Q484" s="412" t="str">
        <f t="shared" ca="1" si="446"/>
        <v/>
      </c>
      <c r="R484" s="255" t="str">
        <f t="shared" ca="1" si="447"/>
        <v/>
      </c>
      <c r="S484" s="255" t="str">
        <f t="shared" ca="1" si="448"/>
        <v/>
      </c>
      <c r="T484" s="416" t="str">
        <f t="shared" si="449"/>
        <v/>
      </c>
      <c r="U484" s="413" t="str">
        <f t="shared" si="453"/>
        <v/>
      </c>
      <c r="V484" s="413" t="str">
        <f t="shared" si="451"/>
        <v/>
      </c>
      <c r="W484" s="413" t="str">
        <f t="shared" si="452"/>
        <v/>
      </c>
      <c r="X484" s="417" t="str">
        <f t="shared" si="450"/>
        <v/>
      </c>
    </row>
    <row r="485" spans="2:24" s="241" customFormat="1" ht="15" customHeight="1">
      <c r="B485" s="249" t="b">
        <f>IF(Pressure_1_R4!U54="",FALSE,TRUE)</f>
        <v>0</v>
      </c>
      <c r="C485" s="250">
        <v>51</v>
      </c>
      <c r="D485" s="251" t="str">
        <f>IF($B485=FALSE,"",표준압력!G351)</f>
        <v/>
      </c>
      <c r="E485" s="251" t="str">
        <f>IF($B485=FALSE,"",표준압력!H351)</f>
        <v/>
      </c>
      <c r="F485" s="251" t="str">
        <f>IF($B485=FALSE,"",Pressure_1_R4!U54)</f>
        <v/>
      </c>
      <c r="G485" s="252" t="str">
        <f>IF($B485=FALSE,"",Pressure_1_R4!V54)</f>
        <v/>
      </c>
      <c r="H485" s="252" t="str">
        <f>IF($B485=FALSE,"",Pressure_1_R4!W54)</f>
        <v/>
      </c>
      <c r="I485" s="258" t="b">
        <f t="shared" si="442"/>
        <v>0</v>
      </c>
      <c r="J485" s="253" t="str">
        <f t="shared" si="443"/>
        <v/>
      </c>
      <c r="K485" s="254" t="str">
        <f t="shared" si="444"/>
        <v/>
      </c>
      <c r="L485" s="254" t="str">
        <f t="shared" si="445"/>
        <v/>
      </c>
      <c r="M485" s="244"/>
      <c r="N485" s="255" t="b">
        <f t="shared" si="427"/>
        <v>0</v>
      </c>
      <c r="O485" s="411" t="s">
        <v>517</v>
      </c>
      <c r="P485" s="415">
        <v>21</v>
      </c>
      <c r="Q485" s="412" t="str">
        <f t="shared" ca="1" si="446"/>
        <v/>
      </c>
      <c r="R485" s="255" t="str">
        <f t="shared" ca="1" si="447"/>
        <v/>
      </c>
      <c r="S485" s="255" t="str">
        <f t="shared" ca="1" si="448"/>
        <v/>
      </c>
      <c r="T485" s="416" t="str">
        <f t="shared" si="449"/>
        <v/>
      </c>
      <c r="U485" s="413" t="str">
        <f t="shared" si="453"/>
        <v/>
      </c>
      <c r="V485" s="413" t="str">
        <f t="shared" si="451"/>
        <v/>
      </c>
      <c r="W485" s="413" t="str">
        <f t="shared" si="452"/>
        <v/>
      </c>
      <c r="X485" s="417" t="str">
        <f t="shared" si="450"/>
        <v/>
      </c>
    </row>
    <row r="486" spans="2:24" s="241" customFormat="1" ht="15" customHeight="1">
      <c r="B486" s="249" t="b">
        <f>IF(Pressure_1_R4!U55="",FALSE,TRUE)</f>
        <v>0</v>
      </c>
      <c r="C486" s="250">
        <v>52</v>
      </c>
      <c r="D486" s="251" t="str">
        <f>IF($B486=FALSE,"",표준압력!G352)</f>
        <v/>
      </c>
      <c r="E486" s="251" t="str">
        <f>IF($B486=FALSE,"",표준압력!H352)</f>
        <v/>
      </c>
      <c r="F486" s="251" t="str">
        <f>IF($B486=FALSE,"",Pressure_1_R4!U55)</f>
        <v/>
      </c>
      <c r="G486" s="252" t="str">
        <f>IF($B486=FALSE,"",Pressure_1_R4!V55)</f>
        <v/>
      </c>
      <c r="H486" s="252" t="str">
        <f>IF($B486=FALSE,"",Pressure_1_R4!W55)</f>
        <v/>
      </c>
      <c r="I486" s="258" t="b">
        <f t="shared" si="442"/>
        <v>0</v>
      </c>
      <c r="J486" s="253" t="str">
        <f t="shared" si="443"/>
        <v/>
      </c>
      <c r="K486" s="254" t="str">
        <f t="shared" si="444"/>
        <v/>
      </c>
      <c r="L486" s="254" t="str">
        <f t="shared" si="445"/>
        <v/>
      </c>
      <c r="M486" s="244"/>
      <c r="N486" s="255" t="b">
        <f t="shared" si="427"/>
        <v>0</v>
      </c>
      <c r="O486" s="411" t="s">
        <v>517</v>
      </c>
      <c r="P486" s="415">
        <v>22</v>
      </c>
      <c r="Q486" s="412" t="str">
        <f t="shared" ca="1" si="446"/>
        <v/>
      </c>
      <c r="R486" s="255" t="str">
        <f t="shared" ca="1" si="447"/>
        <v/>
      </c>
      <c r="S486" s="255" t="str">
        <f t="shared" ca="1" si="448"/>
        <v/>
      </c>
      <c r="T486" s="416" t="str">
        <f t="shared" si="449"/>
        <v/>
      </c>
      <c r="U486" s="413" t="str">
        <f t="shared" si="453"/>
        <v/>
      </c>
      <c r="V486" s="413" t="str">
        <f t="shared" si="451"/>
        <v/>
      </c>
      <c r="W486" s="413" t="str">
        <f t="shared" si="452"/>
        <v/>
      </c>
      <c r="X486" s="417" t="str">
        <f t="shared" si="450"/>
        <v/>
      </c>
    </row>
    <row r="487" spans="2:24" s="241" customFormat="1" ht="15" customHeight="1">
      <c r="B487" s="249" t="b">
        <f>IF(Pressure_1_R4!U56="",FALSE,TRUE)</f>
        <v>0</v>
      </c>
      <c r="C487" s="250">
        <v>53</v>
      </c>
      <c r="D487" s="251" t="str">
        <f>IF($B487=FALSE,"",표준압력!G353)</f>
        <v/>
      </c>
      <c r="E487" s="251" t="str">
        <f>IF($B487=FALSE,"",표준압력!H353)</f>
        <v/>
      </c>
      <c r="F487" s="251" t="str">
        <f>IF($B487=FALSE,"",Pressure_1_R4!U56)</f>
        <v/>
      </c>
      <c r="G487" s="252" t="str">
        <f>IF($B487=FALSE,"",Pressure_1_R4!V56)</f>
        <v/>
      </c>
      <c r="H487" s="252" t="str">
        <f>IF($B487=FALSE,"",Pressure_1_R4!W56)</f>
        <v/>
      </c>
      <c r="I487" s="258" t="b">
        <f t="shared" si="442"/>
        <v>0</v>
      </c>
      <c r="J487" s="253" t="str">
        <f t="shared" si="443"/>
        <v/>
      </c>
      <c r="K487" s="254" t="str">
        <f t="shared" si="444"/>
        <v/>
      </c>
      <c r="L487" s="254" t="str">
        <f t="shared" si="445"/>
        <v/>
      </c>
      <c r="M487" s="244"/>
      <c r="N487" s="255" t="b">
        <f t="shared" si="427"/>
        <v>0</v>
      </c>
      <c r="O487" s="411" t="s">
        <v>517</v>
      </c>
      <c r="P487" s="415">
        <v>23</v>
      </c>
      <c r="Q487" s="412" t="str">
        <f t="shared" ca="1" si="446"/>
        <v/>
      </c>
      <c r="R487" s="255" t="str">
        <f t="shared" ca="1" si="447"/>
        <v/>
      </c>
      <c r="S487" s="255" t="str">
        <f t="shared" ca="1" si="448"/>
        <v/>
      </c>
      <c r="T487" s="416" t="str">
        <f t="shared" si="449"/>
        <v/>
      </c>
      <c r="U487" s="413" t="str">
        <f t="shared" si="453"/>
        <v/>
      </c>
      <c r="V487" s="413" t="str">
        <f t="shared" si="451"/>
        <v/>
      </c>
      <c r="W487" s="413" t="str">
        <f t="shared" si="452"/>
        <v/>
      </c>
      <c r="X487" s="417" t="str">
        <f t="shared" si="450"/>
        <v/>
      </c>
    </row>
    <row r="488" spans="2:24" s="241" customFormat="1" ht="15" customHeight="1">
      <c r="B488" s="249" t="b">
        <f>IF(Pressure_1_R4!U57="",FALSE,TRUE)</f>
        <v>0</v>
      </c>
      <c r="C488" s="250">
        <v>54</v>
      </c>
      <c r="D488" s="251" t="str">
        <f>IF($B488=FALSE,"",표준압력!G354)</f>
        <v/>
      </c>
      <c r="E488" s="251" t="str">
        <f>IF($B488=FALSE,"",표준압력!H354)</f>
        <v/>
      </c>
      <c r="F488" s="251" t="str">
        <f>IF($B488=FALSE,"",Pressure_1_R4!U57)</f>
        <v/>
      </c>
      <c r="G488" s="252" t="str">
        <f>IF($B488=FALSE,"",Pressure_1_R4!V57)</f>
        <v/>
      </c>
      <c r="H488" s="252" t="str">
        <f>IF($B488=FALSE,"",Pressure_1_R4!W57)</f>
        <v/>
      </c>
      <c r="I488" s="258" t="b">
        <f t="shared" si="442"/>
        <v>0</v>
      </c>
      <c r="J488" s="253" t="str">
        <f t="shared" si="443"/>
        <v/>
      </c>
      <c r="K488" s="254" t="str">
        <f t="shared" si="444"/>
        <v/>
      </c>
      <c r="L488" s="254" t="str">
        <f t="shared" si="445"/>
        <v/>
      </c>
      <c r="M488" s="244"/>
      <c r="N488" s="255" t="b">
        <f t="shared" si="427"/>
        <v>0</v>
      </c>
      <c r="O488" s="411" t="s">
        <v>517</v>
      </c>
      <c r="P488" s="415">
        <v>24</v>
      </c>
      <c r="Q488" s="412" t="str">
        <f t="shared" ca="1" si="446"/>
        <v/>
      </c>
      <c r="R488" s="255" t="str">
        <f t="shared" ca="1" si="447"/>
        <v/>
      </c>
      <c r="S488" s="255" t="str">
        <f t="shared" ca="1" si="448"/>
        <v/>
      </c>
      <c r="T488" s="416" t="str">
        <f t="shared" si="449"/>
        <v/>
      </c>
      <c r="U488" s="413" t="str">
        <f t="shared" si="453"/>
        <v/>
      </c>
      <c r="V488" s="413" t="str">
        <f t="shared" si="451"/>
        <v/>
      </c>
      <c r="W488" s="413" t="str">
        <f t="shared" si="452"/>
        <v/>
      </c>
      <c r="X488" s="417" t="str">
        <f t="shared" si="450"/>
        <v/>
      </c>
    </row>
    <row r="489" spans="2:24" s="241" customFormat="1" ht="15" customHeight="1">
      <c r="B489" s="249" t="b">
        <f>IF(Pressure_1_R4!U58="",FALSE,TRUE)</f>
        <v>0</v>
      </c>
      <c r="C489" s="250">
        <v>55</v>
      </c>
      <c r="D489" s="251" t="str">
        <f>IF($B489=FALSE,"",표준압력!G355)</f>
        <v/>
      </c>
      <c r="E489" s="251" t="str">
        <f>IF($B489=FALSE,"",표준압력!H355)</f>
        <v/>
      </c>
      <c r="F489" s="251" t="str">
        <f>IF($B489=FALSE,"",Pressure_1_R4!U58)</f>
        <v/>
      </c>
      <c r="G489" s="252" t="str">
        <f>IF($B489=FALSE,"",Pressure_1_R4!V58)</f>
        <v/>
      </c>
      <c r="H489" s="252" t="str">
        <f>IF($B489=FALSE,"",Pressure_1_R4!W58)</f>
        <v/>
      </c>
      <c r="I489" s="258" t="b">
        <f t="shared" si="442"/>
        <v>0</v>
      </c>
      <c r="J489" s="253" t="str">
        <f t="shared" si="443"/>
        <v/>
      </c>
      <c r="K489" s="254" t="str">
        <f t="shared" si="444"/>
        <v/>
      </c>
      <c r="L489" s="254" t="str">
        <f t="shared" si="445"/>
        <v/>
      </c>
      <c r="M489" s="244"/>
      <c r="N489" s="255" t="b">
        <f t="shared" si="427"/>
        <v>0</v>
      </c>
      <c r="O489" s="411" t="s">
        <v>517</v>
      </c>
      <c r="P489" s="415">
        <v>25</v>
      </c>
      <c r="Q489" s="412" t="str">
        <f t="shared" ca="1" si="446"/>
        <v/>
      </c>
      <c r="R489" s="255" t="str">
        <f t="shared" ca="1" si="447"/>
        <v/>
      </c>
      <c r="S489" s="255" t="str">
        <f t="shared" ca="1" si="448"/>
        <v/>
      </c>
      <c r="T489" s="416" t="str">
        <f t="shared" si="449"/>
        <v/>
      </c>
      <c r="U489" s="413" t="str">
        <f t="shared" si="453"/>
        <v/>
      </c>
      <c r="V489" s="413" t="str">
        <f t="shared" si="451"/>
        <v/>
      </c>
      <c r="W489" s="413" t="str">
        <f t="shared" si="452"/>
        <v/>
      </c>
      <c r="X489" s="417" t="str">
        <f t="shared" si="450"/>
        <v/>
      </c>
    </row>
    <row r="490" spans="2:24" s="241" customFormat="1" ht="15" customHeight="1">
      <c r="B490" s="249" t="b">
        <f>IF(Pressure_1_R4!U59="",FALSE,TRUE)</f>
        <v>0</v>
      </c>
      <c r="C490" s="250">
        <v>56</v>
      </c>
      <c r="D490" s="251" t="str">
        <f>IF($B490=FALSE,"",표준압력!G356)</f>
        <v/>
      </c>
      <c r="E490" s="251" t="str">
        <f>IF($B490=FALSE,"",표준압력!H356)</f>
        <v/>
      </c>
      <c r="F490" s="251" t="str">
        <f>IF($B490=FALSE,"",Pressure_1_R4!U59)</f>
        <v/>
      </c>
      <c r="G490" s="252" t="str">
        <f>IF($B490=FALSE,"",Pressure_1_R4!V59)</f>
        <v/>
      </c>
      <c r="H490" s="252" t="str">
        <f>IF($B490=FALSE,"",Pressure_1_R4!W59)</f>
        <v/>
      </c>
      <c r="I490" s="258" t="b">
        <f t="shared" si="442"/>
        <v>0</v>
      </c>
      <c r="J490" s="253" t="str">
        <f t="shared" si="443"/>
        <v/>
      </c>
      <c r="K490" s="254" t="str">
        <f t="shared" si="444"/>
        <v/>
      </c>
      <c r="L490" s="254" t="str">
        <f t="shared" si="445"/>
        <v/>
      </c>
      <c r="M490" s="244"/>
      <c r="N490" s="255" t="b">
        <f t="shared" si="427"/>
        <v>0</v>
      </c>
      <c r="O490" s="411" t="s">
        <v>517</v>
      </c>
      <c r="P490" s="415">
        <v>26</v>
      </c>
      <c r="Q490" s="412" t="str">
        <f t="shared" ca="1" si="446"/>
        <v/>
      </c>
      <c r="R490" s="255" t="str">
        <f t="shared" ca="1" si="447"/>
        <v/>
      </c>
      <c r="S490" s="255" t="str">
        <f t="shared" ca="1" si="448"/>
        <v/>
      </c>
      <c r="T490" s="416" t="str">
        <f t="shared" si="449"/>
        <v/>
      </c>
      <c r="U490" s="413" t="str">
        <f t="shared" si="453"/>
        <v/>
      </c>
      <c r="V490" s="413" t="str">
        <f t="shared" si="451"/>
        <v/>
      </c>
      <c r="W490" s="413" t="str">
        <f t="shared" si="452"/>
        <v/>
      </c>
      <c r="X490" s="417" t="str">
        <f t="shared" si="450"/>
        <v/>
      </c>
    </row>
    <row r="491" spans="2:24" s="241" customFormat="1" ht="15" customHeight="1">
      <c r="B491" s="249" t="b">
        <f>IF(Pressure_1_R4!U60="",FALSE,TRUE)</f>
        <v>0</v>
      </c>
      <c r="C491" s="250">
        <v>57</v>
      </c>
      <c r="D491" s="251" t="str">
        <f>IF($B491=FALSE,"",표준압력!G357)</f>
        <v/>
      </c>
      <c r="E491" s="251" t="str">
        <f>IF($B491=FALSE,"",표준압력!H357)</f>
        <v/>
      </c>
      <c r="F491" s="251" t="str">
        <f>IF($B491=FALSE,"",Pressure_1_R4!U60)</f>
        <v/>
      </c>
      <c r="G491" s="252" t="str">
        <f>IF($B491=FALSE,"",Pressure_1_R4!V60)</f>
        <v/>
      </c>
      <c r="H491" s="252" t="str">
        <f>IF($B491=FALSE,"",Pressure_1_R4!W60)</f>
        <v/>
      </c>
      <c r="I491" s="258" t="b">
        <f t="shared" si="442"/>
        <v>0</v>
      </c>
      <c r="J491" s="253" t="str">
        <f t="shared" si="443"/>
        <v/>
      </c>
      <c r="K491" s="254" t="str">
        <f t="shared" si="444"/>
        <v/>
      </c>
      <c r="L491" s="254" t="str">
        <f t="shared" si="445"/>
        <v/>
      </c>
      <c r="M491" s="244"/>
      <c r="N491" s="255" t="b">
        <f t="shared" si="427"/>
        <v>0</v>
      </c>
      <c r="O491" s="411" t="s">
        <v>517</v>
      </c>
      <c r="P491" s="415">
        <v>27</v>
      </c>
      <c r="Q491" s="412" t="str">
        <f t="shared" ca="1" si="446"/>
        <v/>
      </c>
      <c r="R491" s="255" t="str">
        <f t="shared" ca="1" si="447"/>
        <v/>
      </c>
      <c r="S491" s="255" t="str">
        <f t="shared" ca="1" si="448"/>
        <v/>
      </c>
      <c r="T491" s="416" t="str">
        <f t="shared" si="449"/>
        <v/>
      </c>
      <c r="U491" s="413" t="str">
        <f t="shared" si="453"/>
        <v/>
      </c>
      <c r="V491" s="413" t="str">
        <f t="shared" si="451"/>
        <v/>
      </c>
      <c r="W491" s="413" t="str">
        <f t="shared" si="452"/>
        <v/>
      </c>
      <c r="X491" s="417" t="str">
        <f t="shared" si="450"/>
        <v/>
      </c>
    </row>
    <row r="492" spans="2:24" s="241" customFormat="1" ht="15" customHeight="1">
      <c r="B492" s="249" t="b">
        <f>IF(Pressure_1_R4!U61="",FALSE,TRUE)</f>
        <v>0</v>
      </c>
      <c r="C492" s="250">
        <v>58</v>
      </c>
      <c r="D492" s="251" t="str">
        <f>IF($B492=FALSE,"",표준압력!G358)</f>
        <v/>
      </c>
      <c r="E492" s="251" t="str">
        <f>IF($B492=FALSE,"",표준압력!H358)</f>
        <v/>
      </c>
      <c r="F492" s="251" t="str">
        <f>IF($B492=FALSE,"",Pressure_1_R4!U61)</f>
        <v/>
      </c>
      <c r="G492" s="252" t="str">
        <f>IF($B492=FALSE,"",Pressure_1_R4!V61)</f>
        <v/>
      </c>
      <c r="H492" s="252" t="str">
        <f>IF($B492=FALSE,"",Pressure_1_R4!W61)</f>
        <v/>
      </c>
      <c r="I492" s="258" t="b">
        <f t="shared" si="442"/>
        <v>0</v>
      </c>
      <c r="J492" s="253" t="str">
        <f t="shared" si="443"/>
        <v/>
      </c>
      <c r="K492" s="254" t="str">
        <f t="shared" si="444"/>
        <v/>
      </c>
      <c r="L492" s="254" t="str">
        <f t="shared" si="445"/>
        <v/>
      </c>
      <c r="M492" s="244"/>
      <c r="N492" s="255" t="b">
        <f t="shared" si="427"/>
        <v>0</v>
      </c>
      <c r="O492" s="411" t="s">
        <v>517</v>
      </c>
      <c r="P492" s="415">
        <v>28</v>
      </c>
      <c r="Q492" s="412" t="str">
        <f t="shared" ca="1" si="446"/>
        <v/>
      </c>
      <c r="R492" s="255" t="str">
        <f t="shared" ca="1" si="447"/>
        <v/>
      </c>
      <c r="S492" s="255" t="str">
        <f t="shared" ca="1" si="448"/>
        <v/>
      </c>
      <c r="T492" s="416" t="str">
        <f t="shared" si="449"/>
        <v/>
      </c>
      <c r="U492" s="413" t="str">
        <f t="shared" si="453"/>
        <v/>
      </c>
      <c r="V492" s="413" t="str">
        <f t="shared" si="451"/>
        <v/>
      </c>
      <c r="W492" s="413" t="str">
        <f t="shared" si="452"/>
        <v/>
      </c>
      <c r="X492" s="417" t="str">
        <f t="shared" si="450"/>
        <v/>
      </c>
    </row>
    <row r="493" spans="2:24" s="241" customFormat="1" ht="15" customHeight="1">
      <c r="B493" s="249" t="b">
        <f>IF(Pressure_1_R4!U62="",FALSE,TRUE)</f>
        <v>0</v>
      </c>
      <c r="C493" s="250">
        <v>59</v>
      </c>
      <c r="D493" s="251" t="str">
        <f>IF($B493=FALSE,"",표준압력!G359)</f>
        <v/>
      </c>
      <c r="E493" s="251" t="str">
        <f>IF($B493=FALSE,"",표준압력!H359)</f>
        <v/>
      </c>
      <c r="F493" s="251" t="str">
        <f>IF($B493=FALSE,"",Pressure_1_R4!U62)</f>
        <v/>
      </c>
      <c r="G493" s="252" t="str">
        <f>IF($B493=FALSE,"",Pressure_1_R4!V62)</f>
        <v/>
      </c>
      <c r="H493" s="252" t="str">
        <f>IF($B493=FALSE,"",Pressure_1_R4!W62)</f>
        <v/>
      </c>
      <c r="I493" s="258" t="b">
        <f t="shared" si="442"/>
        <v>0</v>
      </c>
      <c r="J493" s="253" t="str">
        <f t="shared" si="443"/>
        <v/>
      </c>
      <c r="K493" s="254" t="str">
        <f t="shared" si="444"/>
        <v/>
      </c>
      <c r="L493" s="254" t="str">
        <f t="shared" si="445"/>
        <v/>
      </c>
      <c r="M493" s="244"/>
      <c r="N493" s="255" t="b">
        <f t="shared" si="427"/>
        <v>0</v>
      </c>
      <c r="O493" s="411" t="s">
        <v>517</v>
      </c>
      <c r="P493" s="415">
        <v>29</v>
      </c>
      <c r="Q493" s="412" t="str">
        <f t="shared" ca="1" si="446"/>
        <v/>
      </c>
      <c r="R493" s="255" t="str">
        <f t="shared" ca="1" si="447"/>
        <v/>
      </c>
      <c r="S493" s="255" t="str">
        <f t="shared" ca="1" si="448"/>
        <v/>
      </c>
      <c r="T493" s="416" t="str">
        <f t="shared" si="449"/>
        <v/>
      </c>
      <c r="U493" s="413" t="str">
        <f t="shared" si="453"/>
        <v/>
      </c>
      <c r="V493" s="413" t="str">
        <f t="shared" si="451"/>
        <v/>
      </c>
      <c r="W493" s="413" t="str">
        <f t="shared" si="452"/>
        <v/>
      </c>
      <c r="X493" s="417" t="str">
        <f t="shared" si="450"/>
        <v/>
      </c>
    </row>
    <row r="494" spans="2:24" s="241" customFormat="1" ht="15" customHeight="1">
      <c r="B494" s="249" t="b">
        <f>IF(Pressure_1_R4!U63="",FALSE,TRUE)</f>
        <v>0</v>
      </c>
      <c r="C494" s="250">
        <v>60</v>
      </c>
      <c r="D494" s="251" t="str">
        <f>IF($B494=FALSE,"",표준압력!G360)</f>
        <v/>
      </c>
      <c r="E494" s="251" t="str">
        <f>IF($B494=FALSE,"",표준압력!H360)</f>
        <v/>
      </c>
      <c r="F494" s="251" t="str">
        <f>IF($B494=FALSE,"",Pressure_1_R4!U63)</f>
        <v/>
      </c>
      <c r="G494" s="252" t="str">
        <f>IF($B494=FALSE,"",Pressure_1_R4!V63)</f>
        <v/>
      </c>
      <c r="H494" s="252" t="str">
        <f>IF($B494=FALSE,"",Pressure_1_R4!W63)</f>
        <v/>
      </c>
      <c r="I494" s="258" t="b">
        <f t="shared" si="424"/>
        <v>0</v>
      </c>
      <c r="J494" s="253" t="str">
        <f t="shared" si="425"/>
        <v/>
      </c>
      <c r="K494" s="254" t="str">
        <f t="shared" si="426"/>
        <v/>
      </c>
      <c r="L494" s="254" t="str">
        <f t="shared" si="426"/>
        <v/>
      </c>
      <c r="M494" s="244"/>
      <c r="N494" s="255" t="b">
        <f t="shared" si="427"/>
        <v>0</v>
      </c>
      <c r="O494" s="411" t="s">
        <v>517</v>
      </c>
      <c r="P494" s="415">
        <v>30</v>
      </c>
      <c r="Q494" s="412" t="str">
        <f t="shared" ca="1" si="438"/>
        <v/>
      </c>
      <c r="R494" s="255" t="str">
        <f t="shared" ca="1" si="438"/>
        <v/>
      </c>
      <c r="S494" s="255" t="str">
        <f t="shared" ca="1" si="438"/>
        <v/>
      </c>
      <c r="T494" s="416" t="str">
        <f t="shared" si="429"/>
        <v/>
      </c>
      <c r="U494" s="413" t="str">
        <f t="shared" si="453"/>
        <v/>
      </c>
      <c r="V494" s="413" t="str">
        <f t="shared" si="451"/>
        <v/>
      </c>
      <c r="W494" s="413" t="str">
        <f t="shared" si="452"/>
        <v/>
      </c>
      <c r="X494" s="417" t="str">
        <f t="shared" si="432"/>
        <v/>
      </c>
    </row>
    <row r="495" spans="2:24" ht="15" customHeight="1">
      <c r="B495" s="240"/>
      <c r="C495" s="240"/>
      <c r="D495" s="240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</row>
    <row r="496" spans="2:24" ht="15" customHeight="1">
      <c r="B496" s="246" t="s">
        <v>676</v>
      </c>
      <c r="C496" s="240"/>
      <c r="D496" s="240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</row>
    <row r="497" spans="2:23" ht="15" customHeight="1">
      <c r="B497" s="751" t="s">
        <v>713</v>
      </c>
      <c r="C497" s="785" t="s">
        <v>714</v>
      </c>
      <c r="D497" s="785" t="s">
        <v>379</v>
      </c>
      <c r="E497" s="759" t="s">
        <v>715</v>
      </c>
      <c r="F497" s="759" t="s">
        <v>607</v>
      </c>
      <c r="G497" s="742" t="s">
        <v>746</v>
      </c>
      <c r="H497" s="742"/>
      <c r="I497" s="742"/>
      <c r="J497" s="742"/>
      <c r="K497" s="759" t="s">
        <v>716</v>
      </c>
      <c r="L497" s="747" t="s">
        <v>748</v>
      </c>
      <c r="M497" s="778"/>
      <c r="N497" s="778"/>
      <c r="O497" s="778"/>
      <c r="P497" s="748"/>
      <c r="Q497" s="759" t="s">
        <v>717</v>
      </c>
      <c r="R497" s="753" t="s">
        <v>718</v>
      </c>
      <c r="S497" s="754"/>
      <c r="T497" s="754"/>
      <c r="U497" s="754"/>
      <c r="V497" s="755"/>
      <c r="W497" s="759" t="s">
        <v>719</v>
      </c>
    </row>
    <row r="498" spans="2:23" ht="15" customHeight="1">
      <c r="B498" s="772"/>
      <c r="C498" s="786"/>
      <c r="D498" s="786"/>
      <c r="E498" s="788"/>
      <c r="F498" s="788"/>
      <c r="G498" s="372" t="s">
        <v>681</v>
      </c>
      <c r="H498" s="372" t="s">
        <v>682</v>
      </c>
      <c r="I498" s="372" t="s">
        <v>633</v>
      </c>
      <c r="J498" s="372" t="s">
        <v>634</v>
      </c>
      <c r="K498" s="788"/>
      <c r="L498" s="759" t="s">
        <v>607</v>
      </c>
      <c r="M498" s="759" t="s">
        <v>685</v>
      </c>
      <c r="N498" s="759" t="s">
        <v>634</v>
      </c>
      <c r="O498" s="759" t="s">
        <v>720</v>
      </c>
      <c r="P498" s="759" t="s">
        <v>638</v>
      </c>
      <c r="Q498" s="788"/>
      <c r="R498" s="751" t="s">
        <v>572</v>
      </c>
      <c r="S498" s="751" t="s">
        <v>573</v>
      </c>
      <c r="T498" s="751" t="s">
        <v>688</v>
      </c>
      <c r="U498" s="751" t="s">
        <v>750</v>
      </c>
      <c r="V498" s="751" t="s">
        <v>721</v>
      </c>
      <c r="W498" s="772"/>
    </row>
    <row r="499" spans="2:23" ht="15" customHeight="1">
      <c r="B499" s="772"/>
      <c r="C499" s="787"/>
      <c r="D499" s="787"/>
      <c r="E499" s="760"/>
      <c r="F499" s="760"/>
      <c r="G499" s="372" t="s">
        <v>690</v>
      </c>
      <c r="H499" s="372" t="s">
        <v>722</v>
      </c>
      <c r="I499" s="372" t="s">
        <v>644</v>
      </c>
      <c r="J499" s="372" t="s">
        <v>645</v>
      </c>
      <c r="K499" s="760"/>
      <c r="L499" s="760"/>
      <c r="M499" s="760"/>
      <c r="N499" s="760"/>
      <c r="O499" s="760"/>
      <c r="P499" s="760"/>
      <c r="Q499" s="760"/>
      <c r="R499" s="752"/>
      <c r="S499" s="752"/>
      <c r="T499" s="752"/>
      <c r="U499" s="752"/>
      <c r="V499" s="752"/>
      <c r="W499" s="772"/>
    </row>
    <row r="500" spans="2:23" ht="15" customHeight="1">
      <c r="B500" s="772"/>
      <c r="C500" s="376">
        <f>D434</f>
        <v>0</v>
      </c>
      <c r="D500" s="376">
        <f>E434</f>
        <v>0</v>
      </c>
      <c r="E500" s="374">
        <f t="shared" ref="E500:R500" si="454">D500</f>
        <v>0</v>
      </c>
      <c r="F500" s="374">
        <f t="shared" si="454"/>
        <v>0</v>
      </c>
      <c r="G500" s="374">
        <f t="shared" si="454"/>
        <v>0</v>
      </c>
      <c r="H500" s="374">
        <f t="shared" si="454"/>
        <v>0</v>
      </c>
      <c r="I500" s="374">
        <f t="shared" si="454"/>
        <v>0</v>
      </c>
      <c r="J500" s="374">
        <f t="shared" si="454"/>
        <v>0</v>
      </c>
      <c r="K500" s="374">
        <f t="shared" si="454"/>
        <v>0</v>
      </c>
      <c r="L500" s="374">
        <f t="shared" si="454"/>
        <v>0</v>
      </c>
      <c r="M500" s="374">
        <f t="shared" si="454"/>
        <v>0</v>
      </c>
      <c r="N500" s="374">
        <f t="shared" si="454"/>
        <v>0</v>
      </c>
      <c r="O500" s="374">
        <f t="shared" si="454"/>
        <v>0</v>
      </c>
      <c r="P500" s="374">
        <f t="shared" si="454"/>
        <v>0</v>
      </c>
      <c r="Q500" s="374">
        <f t="shared" si="454"/>
        <v>0</v>
      </c>
      <c r="R500" s="374">
        <f t="shared" si="454"/>
        <v>0</v>
      </c>
      <c r="S500" s="374">
        <f>V500</f>
        <v>0</v>
      </c>
      <c r="T500" s="374">
        <f>S500</f>
        <v>0</v>
      </c>
      <c r="U500" s="374"/>
      <c r="V500" s="374">
        <f>R500</f>
        <v>0</v>
      </c>
      <c r="W500" s="752"/>
    </row>
    <row r="501" spans="2:23" ht="15" customHeight="1">
      <c r="B501" s="258">
        <f t="shared" ref="B501:B514" si="455">C435</f>
        <v>1</v>
      </c>
      <c r="C501" s="258" t="str">
        <f t="shared" ref="C501:D514" si="456">IF($N435=FALSE,"",D435)</f>
        <v/>
      </c>
      <c r="D501" s="255" t="str">
        <f t="shared" si="456"/>
        <v/>
      </c>
      <c r="E501" s="255" t="str">
        <f>IF($N435=FALSE,"",표준압력!U301)</f>
        <v/>
      </c>
      <c r="F501" s="255" t="str">
        <f>IF($N435=FALSE,"",Pressure_1_R4!L4*C$429)</f>
        <v/>
      </c>
      <c r="G501" s="255" t="str">
        <f>IF($N435=FALSE,"",ROUND(AVERAGE(T435,T465),M$535))</f>
        <v/>
      </c>
      <c r="H501" s="255" t="str">
        <f t="shared" ref="H501:H514" si="457">IF($N435=FALSE,"",ROUND(D501,M$535)-G501)</f>
        <v/>
      </c>
      <c r="I501" s="255" t="str">
        <f>IF($N435=FALSE,"",((Q465-Q435)+(R465-R435)+(S465-S435))/3)</f>
        <v/>
      </c>
      <c r="J501" s="255" t="str">
        <f>IF($N435=FALSE,"",MAX(X435,X465))</f>
        <v/>
      </c>
      <c r="K501" s="255" t="str">
        <f t="shared" ref="K501:K514" si="458">IF($N435=FALSE,"",E501/2)</f>
        <v/>
      </c>
      <c r="L501" s="255" t="str">
        <f t="shared" ref="L501:L514" si="459">IF($N435=FALSE,"",F501/2/SQRT(3))</f>
        <v/>
      </c>
      <c r="M501" s="255" t="str">
        <f>IF($N435=FALSE,"",MAX(ABS(Q$465-Q$435),ABS(R$465-R$435),ABS(S$465-S$435))/2/SQRT(3))</f>
        <v/>
      </c>
      <c r="N501" s="255" t="str">
        <f t="shared" ref="N501:N514" si="460">IF($N435=FALSE,"",IF(J501=0,MAX(J$501:J$530),J501)/2/SQRT(3))</f>
        <v/>
      </c>
      <c r="O501" s="255" t="str">
        <f t="shared" ref="O501:O514" si="461">IF($N435=FALSE,"",I501/2/SQRT(3))</f>
        <v/>
      </c>
      <c r="P501" s="255" t="str">
        <f t="shared" ref="P501:P514" si="462">IF($N435=FALSE,"",SQRT(SUMSQ(L501:O501)))</f>
        <v/>
      </c>
      <c r="Q501" s="255" t="str">
        <f t="shared" ref="Q501:Q514" si="463">IF($N435=FALSE,"",SQRT(SUMSQ(K501,P501)))</f>
        <v/>
      </c>
      <c r="R501" s="255" t="str">
        <f t="shared" ref="R501:R514" si="464">IF($N435=FALSE,"",Q501*2)</f>
        <v/>
      </c>
      <c r="S501" s="243" t="str">
        <f>IF($N435=FALSE,"",Pressure_1_R4!G4*C501)</f>
        <v/>
      </c>
      <c r="T501" s="243" t="str">
        <f t="shared" ref="T501:T514" si="465">IF($N435=FALSE,"",MAX(R501:S501))</f>
        <v/>
      </c>
      <c r="U501" s="243" t="str">
        <f t="shared" ref="U501:U514" si="466">IF($N435=FALSE,"",IF(((T501-ROUND(T501,M$535))/T501*100)&gt;=5,TRUE,FALSE))</f>
        <v/>
      </c>
      <c r="V501" s="243" t="str">
        <f t="shared" ref="V501:V514" si="467">IF($N435=FALSE,"",IF(ROUND(T501,M$535)=0,ROUNDUP(T501,M$535),IF(U501=TRUE,ROUNDUP(T501,M$535),ROUND(T501,M$535))))</f>
        <v/>
      </c>
      <c r="W501" s="266" t="str">
        <f t="shared" ref="W501:W514" si="468">IF($N435=FALSE,"",IF(R501=T501,0,1))</f>
        <v/>
      </c>
    </row>
    <row r="502" spans="2:23" ht="15" customHeight="1">
      <c r="B502" s="258">
        <f t="shared" si="455"/>
        <v>2</v>
      </c>
      <c r="C502" s="258" t="str">
        <f t="shared" si="456"/>
        <v/>
      </c>
      <c r="D502" s="255" t="str">
        <f t="shared" si="456"/>
        <v/>
      </c>
      <c r="E502" s="255" t="str">
        <f>IF($N436=FALSE,"",표준압력!U302)</f>
        <v/>
      </c>
      <c r="F502" s="255" t="str">
        <f>IF($N436=FALSE,"",Pressure_1_R4!L5*C$429)</f>
        <v/>
      </c>
      <c r="G502" s="255" t="str">
        <f t="shared" ref="G502:G530" si="469">IF($N436=FALSE,"",ROUND(AVERAGE(T436,T466),M$535))</f>
        <v/>
      </c>
      <c r="H502" s="255" t="str">
        <f t="shared" si="457"/>
        <v/>
      </c>
      <c r="I502" s="255" t="str">
        <f t="shared" ref="I502:I530" si="470">IF($N436=FALSE,"",((Q466-Q436)+(R466-R436)+(S466-S436))/3)</f>
        <v/>
      </c>
      <c r="J502" s="255" t="str">
        <f t="shared" ref="J502:J530" si="471">IF($N436=FALSE,"",MAX(X436,X466))</f>
        <v/>
      </c>
      <c r="K502" s="255" t="str">
        <f t="shared" si="458"/>
        <v/>
      </c>
      <c r="L502" s="255" t="str">
        <f t="shared" si="459"/>
        <v/>
      </c>
      <c r="M502" s="255" t="str">
        <f t="shared" ref="M502:M530" si="472">IF($N436=FALSE,"",MAX(ABS(Q$465-Q$435),ABS(R$465-R$435),ABS(S$465-S$435))/2/SQRT(3))</f>
        <v/>
      </c>
      <c r="N502" s="255" t="str">
        <f t="shared" si="460"/>
        <v/>
      </c>
      <c r="O502" s="255" t="str">
        <f t="shared" si="461"/>
        <v/>
      </c>
      <c r="P502" s="255" t="str">
        <f t="shared" si="462"/>
        <v/>
      </c>
      <c r="Q502" s="255" t="str">
        <f t="shared" si="463"/>
        <v/>
      </c>
      <c r="R502" s="255" t="str">
        <f t="shared" si="464"/>
        <v/>
      </c>
      <c r="S502" s="243" t="str">
        <f>IF($N436=FALSE,"",Pressure_1_R4!G5*C502)</f>
        <v/>
      </c>
      <c r="T502" s="243" t="str">
        <f t="shared" si="465"/>
        <v/>
      </c>
      <c r="U502" s="243" t="str">
        <f t="shared" si="466"/>
        <v/>
      </c>
      <c r="V502" s="243" t="str">
        <f t="shared" si="467"/>
        <v/>
      </c>
      <c r="W502" s="266" t="str">
        <f t="shared" si="468"/>
        <v/>
      </c>
    </row>
    <row r="503" spans="2:23" ht="15" customHeight="1">
      <c r="B503" s="258">
        <f t="shared" si="455"/>
        <v>3</v>
      </c>
      <c r="C503" s="258" t="str">
        <f t="shared" si="456"/>
        <v/>
      </c>
      <c r="D503" s="255" t="str">
        <f t="shared" si="456"/>
        <v/>
      </c>
      <c r="E503" s="255" t="str">
        <f>IF($N437=FALSE,"",표준압력!U303)</f>
        <v/>
      </c>
      <c r="F503" s="255" t="str">
        <f>IF($N437=FALSE,"",Pressure_1_R4!L6*C$429)</f>
        <v/>
      </c>
      <c r="G503" s="255" t="str">
        <f t="shared" si="469"/>
        <v/>
      </c>
      <c r="H503" s="255" t="str">
        <f t="shared" si="457"/>
        <v/>
      </c>
      <c r="I503" s="255" t="str">
        <f t="shared" si="470"/>
        <v/>
      </c>
      <c r="J503" s="255" t="str">
        <f t="shared" si="471"/>
        <v/>
      </c>
      <c r="K503" s="255" t="str">
        <f t="shared" si="458"/>
        <v/>
      </c>
      <c r="L503" s="255" t="str">
        <f t="shared" si="459"/>
        <v/>
      </c>
      <c r="M503" s="255" t="str">
        <f t="shared" si="472"/>
        <v/>
      </c>
      <c r="N503" s="255" t="str">
        <f t="shared" si="460"/>
        <v/>
      </c>
      <c r="O503" s="255" t="str">
        <f t="shared" si="461"/>
        <v/>
      </c>
      <c r="P503" s="255" t="str">
        <f t="shared" si="462"/>
        <v/>
      </c>
      <c r="Q503" s="255" t="str">
        <f t="shared" si="463"/>
        <v/>
      </c>
      <c r="R503" s="255" t="str">
        <f t="shared" si="464"/>
        <v/>
      </c>
      <c r="S503" s="243" t="str">
        <f>IF($N437=FALSE,"",Pressure_1_R4!G6*C503)</f>
        <v/>
      </c>
      <c r="T503" s="243" t="str">
        <f t="shared" si="465"/>
        <v/>
      </c>
      <c r="U503" s="243" t="str">
        <f t="shared" si="466"/>
        <v/>
      </c>
      <c r="V503" s="243" t="str">
        <f t="shared" si="467"/>
        <v/>
      </c>
      <c r="W503" s="266" t="str">
        <f t="shared" si="468"/>
        <v/>
      </c>
    </row>
    <row r="504" spans="2:23" ht="15" customHeight="1">
      <c r="B504" s="258">
        <f t="shared" si="455"/>
        <v>4</v>
      </c>
      <c r="C504" s="258" t="str">
        <f t="shared" si="456"/>
        <v/>
      </c>
      <c r="D504" s="255" t="str">
        <f t="shared" si="456"/>
        <v/>
      </c>
      <c r="E504" s="255" t="str">
        <f>IF($N438=FALSE,"",표준압력!U304)</f>
        <v/>
      </c>
      <c r="F504" s="255" t="str">
        <f>IF($N438=FALSE,"",Pressure_1_R4!L7*C$429)</f>
        <v/>
      </c>
      <c r="G504" s="255" t="str">
        <f t="shared" si="469"/>
        <v/>
      </c>
      <c r="H504" s="255" t="str">
        <f t="shared" si="457"/>
        <v/>
      </c>
      <c r="I504" s="255" t="str">
        <f t="shared" si="470"/>
        <v/>
      </c>
      <c r="J504" s="255" t="str">
        <f t="shared" si="471"/>
        <v/>
      </c>
      <c r="K504" s="255" t="str">
        <f t="shared" si="458"/>
        <v/>
      </c>
      <c r="L504" s="255" t="str">
        <f t="shared" si="459"/>
        <v/>
      </c>
      <c r="M504" s="255" t="str">
        <f t="shared" si="472"/>
        <v/>
      </c>
      <c r="N504" s="255" t="str">
        <f t="shared" si="460"/>
        <v/>
      </c>
      <c r="O504" s="255" t="str">
        <f t="shared" si="461"/>
        <v/>
      </c>
      <c r="P504" s="255" t="str">
        <f t="shared" si="462"/>
        <v/>
      </c>
      <c r="Q504" s="255" t="str">
        <f t="shared" si="463"/>
        <v/>
      </c>
      <c r="R504" s="255" t="str">
        <f t="shared" si="464"/>
        <v/>
      </c>
      <c r="S504" s="243" t="str">
        <f>IF($N438=FALSE,"",Pressure_1_R4!G7*C504)</f>
        <v/>
      </c>
      <c r="T504" s="243" t="str">
        <f t="shared" si="465"/>
        <v/>
      </c>
      <c r="U504" s="243" t="str">
        <f t="shared" si="466"/>
        <v/>
      </c>
      <c r="V504" s="243" t="str">
        <f t="shared" si="467"/>
        <v/>
      </c>
      <c r="W504" s="266" t="str">
        <f t="shared" si="468"/>
        <v/>
      </c>
    </row>
    <row r="505" spans="2:23" ht="15" customHeight="1">
      <c r="B505" s="258">
        <f t="shared" si="455"/>
        <v>5</v>
      </c>
      <c r="C505" s="258" t="str">
        <f t="shared" si="456"/>
        <v/>
      </c>
      <c r="D505" s="255" t="str">
        <f t="shared" si="456"/>
        <v/>
      </c>
      <c r="E505" s="255" t="str">
        <f>IF($N439=FALSE,"",표준압력!U305)</f>
        <v/>
      </c>
      <c r="F505" s="255" t="str">
        <f>IF($N439=FALSE,"",Pressure_1_R4!L8*C$429)</f>
        <v/>
      </c>
      <c r="G505" s="255" t="str">
        <f t="shared" si="469"/>
        <v/>
      </c>
      <c r="H505" s="255" t="str">
        <f t="shared" si="457"/>
        <v/>
      </c>
      <c r="I505" s="255" t="str">
        <f t="shared" si="470"/>
        <v/>
      </c>
      <c r="J505" s="255" t="str">
        <f t="shared" si="471"/>
        <v/>
      </c>
      <c r="K505" s="255" t="str">
        <f t="shared" si="458"/>
        <v/>
      </c>
      <c r="L505" s="255" t="str">
        <f t="shared" si="459"/>
        <v/>
      </c>
      <c r="M505" s="255" t="str">
        <f t="shared" si="472"/>
        <v/>
      </c>
      <c r="N505" s="255" t="str">
        <f t="shared" si="460"/>
        <v/>
      </c>
      <c r="O505" s="255" t="str">
        <f t="shared" si="461"/>
        <v/>
      </c>
      <c r="P505" s="255" t="str">
        <f t="shared" si="462"/>
        <v/>
      </c>
      <c r="Q505" s="255" t="str">
        <f t="shared" si="463"/>
        <v/>
      </c>
      <c r="R505" s="255" t="str">
        <f t="shared" si="464"/>
        <v/>
      </c>
      <c r="S505" s="243" t="str">
        <f>IF($N439=FALSE,"",Pressure_1_R4!G8*C505)</f>
        <v/>
      </c>
      <c r="T505" s="243" t="str">
        <f t="shared" si="465"/>
        <v/>
      </c>
      <c r="U505" s="243" t="str">
        <f t="shared" si="466"/>
        <v/>
      </c>
      <c r="V505" s="243" t="str">
        <f t="shared" si="467"/>
        <v/>
      </c>
      <c r="W505" s="266" t="str">
        <f t="shared" si="468"/>
        <v/>
      </c>
    </row>
    <row r="506" spans="2:23" ht="15" customHeight="1">
      <c r="B506" s="258">
        <f t="shared" si="455"/>
        <v>6</v>
      </c>
      <c r="C506" s="258" t="str">
        <f t="shared" si="456"/>
        <v/>
      </c>
      <c r="D506" s="255" t="str">
        <f t="shared" si="456"/>
        <v/>
      </c>
      <c r="E506" s="255" t="str">
        <f>IF($N440=FALSE,"",표준압력!U306)</f>
        <v/>
      </c>
      <c r="F506" s="255" t="str">
        <f>IF($N440=FALSE,"",Pressure_1_R4!L9*C$429)</f>
        <v/>
      </c>
      <c r="G506" s="255" t="str">
        <f t="shared" si="469"/>
        <v/>
      </c>
      <c r="H506" s="255" t="str">
        <f t="shared" si="457"/>
        <v/>
      </c>
      <c r="I506" s="255" t="str">
        <f t="shared" si="470"/>
        <v/>
      </c>
      <c r="J506" s="255" t="str">
        <f t="shared" si="471"/>
        <v/>
      </c>
      <c r="K506" s="255" t="str">
        <f t="shared" si="458"/>
        <v/>
      </c>
      <c r="L506" s="255" t="str">
        <f t="shared" si="459"/>
        <v/>
      </c>
      <c r="M506" s="255" t="str">
        <f t="shared" si="472"/>
        <v/>
      </c>
      <c r="N506" s="255" t="str">
        <f t="shared" si="460"/>
        <v/>
      </c>
      <c r="O506" s="255" t="str">
        <f t="shared" si="461"/>
        <v/>
      </c>
      <c r="P506" s="255" t="str">
        <f t="shared" si="462"/>
        <v/>
      </c>
      <c r="Q506" s="255" t="str">
        <f t="shared" si="463"/>
        <v/>
      </c>
      <c r="R506" s="255" t="str">
        <f t="shared" si="464"/>
        <v/>
      </c>
      <c r="S506" s="243" t="str">
        <f>IF($N440=FALSE,"",Pressure_1_R4!G9*C506)</f>
        <v/>
      </c>
      <c r="T506" s="243" t="str">
        <f t="shared" si="465"/>
        <v/>
      </c>
      <c r="U506" s="243" t="str">
        <f t="shared" si="466"/>
        <v/>
      </c>
      <c r="V506" s="243" t="str">
        <f t="shared" si="467"/>
        <v/>
      </c>
      <c r="W506" s="266" t="str">
        <f t="shared" si="468"/>
        <v/>
      </c>
    </row>
    <row r="507" spans="2:23" ht="15" customHeight="1">
      <c r="B507" s="258">
        <f t="shared" si="455"/>
        <v>7</v>
      </c>
      <c r="C507" s="258" t="str">
        <f t="shared" si="456"/>
        <v/>
      </c>
      <c r="D507" s="255" t="str">
        <f t="shared" si="456"/>
        <v/>
      </c>
      <c r="E507" s="255" t="str">
        <f>IF($N441=FALSE,"",표준압력!U307)</f>
        <v/>
      </c>
      <c r="F507" s="255" t="str">
        <f>IF($N441=FALSE,"",Pressure_1_R4!L10*C$429)</f>
        <v/>
      </c>
      <c r="G507" s="255" t="str">
        <f t="shared" si="469"/>
        <v/>
      </c>
      <c r="H507" s="255" t="str">
        <f t="shared" si="457"/>
        <v/>
      </c>
      <c r="I507" s="255" t="str">
        <f t="shared" si="470"/>
        <v/>
      </c>
      <c r="J507" s="255" t="str">
        <f t="shared" si="471"/>
        <v/>
      </c>
      <c r="K507" s="255" t="str">
        <f t="shared" si="458"/>
        <v/>
      </c>
      <c r="L507" s="255" t="str">
        <f t="shared" si="459"/>
        <v/>
      </c>
      <c r="M507" s="255" t="str">
        <f t="shared" si="472"/>
        <v/>
      </c>
      <c r="N507" s="255" t="str">
        <f t="shared" si="460"/>
        <v/>
      </c>
      <c r="O507" s="255" t="str">
        <f t="shared" si="461"/>
        <v/>
      </c>
      <c r="P507" s="255" t="str">
        <f t="shared" si="462"/>
        <v/>
      </c>
      <c r="Q507" s="255" t="str">
        <f t="shared" si="463"/>
        <v/>
      </c>
      <c r="R507" s="255" t="str">
        <f t="shared" si="464"/>
        <v/>
      </c>
      <c r="S507" s="243" t="str">
        <f>IF($N441=FALSE,"",Pressure_1_R4!G10*C507)</f>
        <v/>
      </c>
      <c r="T507" s="243" t="str">
        <f t="shared" si="465"/>
        <v/>
      </c>
      <c r="U507" s="243" t="str">
        <f t="shared" si="466"/>
        <v/>
      </c>
      <c r="V507" s="243" t="str">
        <f t="shared" si="467"/>
        <v/>
      </c>
      <c r="W507" s="266" t="str">
        <f t="shared" si="468"/>
        <v/>
      </c>
    </row>
    <row r="508" spans="2:23" ht="15" customHeight="1">
      <c r="B508" s="258">
        <f t="shared" si="455"/>
        <v>8</v>
      </c>
      <c r="C508" s="258" t="str">
        <f t="shared" si="456"/>
        <v/>
      </c>
      <c r="D508" s="255" t="str">
        <f t="shared" si="456"/>
        <v/>
      </c>
      <c r="E508" s="255" t="str">
        <f>IF($N442=FALSE,"",표준압력!U308)</f>
        <v/>
      </c>
      <c r="F508" s="255" t="str">
        <f>IF($N442=FALSE,"",Pressure_1_R4!L11*C$429)</f>
        <v/>
      </c>
      <c r="G508" s="255" t="str">
        <f t="shared" si="469"/>
        <v/>
      </c>
      <c r="H508" s="255" t="str">
        <f t="shared" si="457"/>
        <v/>
      </c>
      <c r="I508" s="255" t="str">
        <f t="shared" si="470"/>
        <v/>
      </c>
      <c r="J508" s="255" t="str">
        <f t="shared" si="471"/>
        <v/>
      </c>
      <c r="K508" s="255" t="str">
        <f t="shared" si="458"/>
        <v/>
      </c>
      <c r="L508" s="255" t="str">
        <f t="shared" si="459"/>
        <v/>
      </c>
      <c r="M508" s="255" t="str">
        <f t="shared" si="472"/>
        <v/>
      </c>
      <c r="N508" s="255" t="str">
        <f t="shared" si="460"/>
        <v/>
      </c>
      <c r="O508" s="255" t="str">
        <f t="shared" si="461"/>
        <v/>
      </c>
      <c r="P508" s="255" t="str">
        <f t="shared" si="462"/>
        <v/>
      </c>
      <c r="Q508" s="255" t="str">
        <f t="shared" si="463"/>
        <v/>
      </c>
      <c r="R508" s="255" t="str">
        <f t="shared" si="464"/>
        <v/>
      </c>
      <c r="S508" s="243" t="str">
        <f>IF($N442=FALSE,"",Pressure_1_R4!G11*C508)</f>
        <v/>
      </c>
      <c r="T508" s="243" t="str">
        <f t="shared" si="465"/>
        <v/>
      </c>
      <c r="U508" s="243" t="str">
        <f t="shared" si="466"/>
        <v/>
      </c>
      <c r="V508" s="243" t="str">
        <f t="shared" si="467"/>
        <v/>
      </c>
      <c r="W508" s="266" t="str">
        <f t="shared" si="468"/>
        <v/>
      </c>
    </row>
    <row r="509" spans="2:23" ht="15" customHeight="1">
      <c r="B509" s="258">
        <f t="shared" si="455"/>
        <v>9</v>
      </c>
      <c r="C509" s="258" t="str">
        <f t="shared" si="456"/>
        <v/>
      </c>
      <c r="D509" s="255" t="str">
        <f t="shared" si="456"/>
        <v/>
      </c>
      <c r="E509" s="255" t="str">
        <f>IF($N443=FALSE,"",표준압력!U309)</f>
        <v/>
      </c>
      <c r="F509" s="255" t="str">
        <f>IF($N443=FALSE,"",Pressure_1_R4!L12*C$429)</f>
        <v/>
      </c>
      <c r="G509" s="255" t="str">
        <f t="shared" si="469"/>
        <v/>
      </c>
      <c r="H509" s="255" t="str">
        <f t="shared" si="457"/>
        <v/>
      </c>
      <c r="I509" s="255" t="str">
        <f t="shared" si="470"/>
        <v/>
      </c>
      <c r="J509" s="255" t="str">
        <f t="shared" si="471"/>
        <v/>
      </c>
      <c r="K509" s="255" t="str">
        <f t="shared" si="458"/>
        <v/>
      </c>
      <c r="L509" s="255" t="str">
        <f t="shared" si="459"/>
        <v/>
      </c>
      <c r="M509" s="255" t="str">
        <f t="shared" si="472"/>
        <v/>
      </c>
      <c r="N509" s="255" t="str">
        <f t="shared" si="460"/>
        <v/>
      </c>
      <c r="O509" s="255" t="str">
        <f t="shared" si="461"/>
        <v/>
      </c>
      <c r="P509" s="255" t="str">
        <f t="shared" si="462"/>
        <v/>
      </c>
      <c r="Q509" s="255" t="str">
        <f t="shared" si="463"/>
        <v/>
      </c>
      <c r="R509" s="255" t="str">
        <f t="shared" si="464"/>
        <v/>
      </c>
      <c r="S509" s="243" t="str">
        <f>IF($N443=FALSE,"",Pressure_1_R4!G12*C509)</f>
        <v/>
      </c>
      <c r="T509" s="243" t="str">
        <f t="shared" si="465"/>
        <v/>
      </c>
      <c r="U509" s="243" t="str">
        <f t="shared" si="466"/>
        <v/>
      </c>
      <c r="V509" s="243" t="str">
        <f t="shared" si="467"/>
        <v/>
      </c>
      <c r="W509" s="266" t="str">
        <f t="shared" si="468"/>
        <v/>
      </c>
    </row>
    <row r="510" spans="2:23" ht="15" customHeight="1">
      <c r="B510" s="258">
        <f t="shared" si="455"/>
        <v>10</v>
      </c>
      <c r="C510" s="258" t="str">
        <f t="shared" si="456"/>
        <v/>
      </c>
      <c r="D510" s="255" t="str">
        <f t="shared" si="456"/>
        <v/>
      </c>
      <c r="E510" s="255" t="str">
        <f>IF($N444=FALSE,"",표준압력!U310)</f>
        <v/>
      </c>
      <c r="F510" s="255" t="str">
        <f>IF($N444=FALSE,"",Pressure_1_R4!L13*C$429)</f>
        <v/>
      </c>
      <c r="G510" s="255" t="str">
        <f t="shared" si="469"/>
        <v/>
      </c>
      <c r="H510" s="255" t="str">
        <f t="shared" si="457"/>
        <v/>
      </c>
      <c r="I510" s="255" t="str">
        <f t="shared" si="470"/>
        <v/>
      </c>
      <c r="J510" s="255" t="str">
        <f t="shared" si="471"/>
        <v/>
      </c>
      <c r="K510" s="255" t="str">
        <f t="shared" si="458"/>
        <v/>
      </c>
      <c r="L510" s="255" t="str">
        <f t="shared" si="459"/>
        <v/>
      </c>
      <c r="M510" s="255" t="str">
        <f t="shared" si="472"/>
        <v/>
      </c>
      <c r="N510" s="255" t="str">
        <f t="shared" si="460"/>
        <v/>
      </c>
      <c r="O510" s="255" t="str">
        <f t="shared" si="461"/>
        <v/>
      </c>
      <c r="P510" s="255" t="str">
        <f t="shared" si="462"/>
        <v/>
      </c>
      <c r="Q510" s="255" t="str">
        <f t="shared" si="463"/>
        <v/>
      </c>
      <c r="R510" s="255" t="str">
        <f t="shared" si="464"/>
        <v/>
      </c>
      <c r="S510" s="243" t="str">
        <f>IF($N444=FALSE,"",Pressure_1_R4!G13*C510)</f>
        <v/>
      </c>
      <c r="T510" s="243" t="str">
        <f t="shared" si="465"/>
        <v/>
      </c>
      <c r="U510" s="243" t="str">
        <f t="shared" si="466"/>
        <v/>
      </c>
      <c r="V510" s="243" t="str">
        <f t="shared" si="467"/>
        <v/>
      </c>
      <c r="W510" s="266" t="str">
        <f t="shared" si="468"/>
        <v/>
      </c>
    </row>
    <row r="511" spans="2:23" ht="15" customHeight="1">
      <c r="B511" s="258">
        <f t="shared" si="455"/>
        <v>11</v>
      </c>
      <c r="C511" s="258" t="str">
        <f t="shared" si="456"/>
        <v/>
      </c>
      <c r="D511" s="255" t="str">
        <f t="shared" si="456"/>
        <v/>
      </c>
      <c r="E511" s="255" t="str">
        <f>IF($N445=FALSE,"",표준압력!U311)</f>
        <v/>
      </c>
      <c r="F511" s="255" t="str">
        <f>IF($N445=FALSE,"",Pressure_1_R4!L14*C$429)</f>
        <v/>
      </c>
      <c r="G511" s="255" t="str">
        <f t="shared" si="469"/>
        <v/>
      </c>
      <c r="H511" s="255" t="str">
        <f t="shared" si="457"/>
        <v/>
      </c>
      <c r="I511" s="255" t="str">
        <f t="shared" si="470"/>
        <v/>
      </c>
      <c r="J511" s="255" t="str">
        <f t="shared" si="471"/>
        <v/>
      </c>
      <c r="K511" s="255" t="str">
        <f t="shared" si="458"/>
        <v/>
      </c>
      <c r="L511" s="255" t="str">
        <f t="shared" si="459"/>
        <v/>
      </c>
      <c r="M511" s="255" t="str">
        <f t="shared" si="472"/>
        <v/>
      </c>
      <c r="N511" s="255" t="str">
        <f t="shared" si="460"/>
        <v/>
      </c>
      <c r="O511" s="255" t="str">
        <f t="shared" si="461"/>
        <v/>
      </c>
      <c r="P511" s="255" t="str">
        <f t="shared" si="462"/>
        <v/>
      </c>
      <c r="Q511" s="255" t="str">
        <f t="shared" si="463"/>
        <v/>
      </c>
      <c r="R511" s="255" t="str">
        <f t="shared" si="464"/>
        <v/>
      </c>
      <c r="S511" s="243" t="str">
        <f>IF($N445=FALSE,"",Pressure_1_R4!G14*C511)</f>
        <v/>
      </c>
      <c r="T511" s="243" t="str">
        <f t="shared" si="465"/>
        <v/>
      </c>
      <c r="U511" s="243" t="str">
        <f t="shared" si="466"/>
        <v/>
      </c>
      <c r="V511" s="243" t="str">
        <f t="shared" si="467"/>
        <v/>
      </c>
      <c r="W511" s="266" t="str">
        <f t="shared" si="468"/>
        <v/>
      </c>
    </row>
    <row r="512" spans="2:23" ht="15" customHeight="1">
      <c r="B512" s="258">
        <f t="shared" si="455"/>
        <v>12</v>
      </c>
      <c r="C512" s="258" t="str">
        <f t="shared" si="456"/>
        <v/>
      </c>
      <c r="D512" s="255" t="str">
        <f t="shared" si="456"/>
        <v/>
      </c>
      <c r="E512" s="255" t="str">
        <f>IF($N446=FALSE,"",표준압력!U312)</f>
        <v/>
      </c>
      <c r="F512" s="255" t="str">
        <f>IF($N446=FALSE,"",Pressure_1_R4!L15*C$429)</f>
        <v/>
      </c>
      <c r="G512" s="255" t="str">
        <f t="shared" si="469"/>
        <v/>
      </c>
      <c r="H512" s="255" t="str">
        <f t="shared" si="457"/>
        <v/>
      </c>
      <c r="I512" s="255" t="str">
        <f t="shared" si="470"/>
        <v/>
      </c>
      <c r="J512" s="255" t="str">
        <f t="shared" si="471"/>
        <v/>
      </c>
      <c r="K512" s="255" t="str">
        <f t="shared" si="458"/>
        <v/>
      </c>
      <c r="L512" s="255" t="str">
        <f t="shared" si="459"/>
        <v/>
      </c>
      <c r="M512" s="255" t="str">
        <f t="shared" si="472"/>
        <v/>
      </c>
      <c r="N512" s="255" t="str">
        <f t="shared" si="460"/>
        <v/>
      </c>
      <c r="O512" s="255" t="str">
        <f t="shared" si="461"/>
        <v/>
      </c>
      <c r="P512" s="255" t="str">
        <f t="shared" si="462"/>
        <v/>
      </c>
      <c r="Q512" s="255" t="str">
        <f t="shared" si="463"/>
        <v/>
      </c>
      <c r="R512" s="255" t="str">
        <f t="shared" si="464"/>
        <v/>
      </c>
      <c r="S512" s="243" t="str">
        <f>IF($N446=FALSE,"",Pressure_1_R4!G15*C512)</f>
        <v/>
      </c>
      <c r="T512" s="243" t="str">
        <f t="shared" si="465"/>
        <v/>
      </c>
      <c r="U512" s="243" t="str">
        <f t="shared" si="466"/>
        <v/>
      </c>
      <c r="V512" s="243" t="str">
        <f t="shared" si="467"/>
        <v/>
      </c>
      <c r="W512" s="266" t="str">
        <f t="shared" si="468"/>
        <v/>
      </c>
    </row>
    <row r="513" spans="2:23" ht="15" customHeight="1">
      <c r="B513" s="258">
        <f t="shared" si="455"/>
        <v>13</v>
      </c>
      <c r="C513" s="258" t="str">
        <f t="shared" si="456"/>
        <v/>
      </c>
      <c r="D513" s="255" t="str">
        <f t="shared" si="456"/>
        <v/>
      </c>
      <c r="E513" s="255" t="str">
        <f>IF($N447=FALSE,"",표준압력!U313)</f>
        <v/>
      </c>
      <c r="F513" s="255" t="str">
        <f>IF($N447=FALSE,"",Pressure_1_R4!L16*C$429)</f>
        <v/>
      </c>
      <c r="G513" s="255" t="str">
        <f t="shared" si="469"/>
        <v/>
      </c>
      <c r="H513" s="255" t="str">
        <f t="shared" si="457"/>
        <v/>
      </c>
      <c r="I513" s="255" t="str">
        <f t="shared" si="470"/>
        <v/>
      </c>
      <c r="J513" s="255" t="str">
        <f t="shared" si="471"/>
        <v/>
      </c>
      <c r="K513" s="255" t="str">
        <f t="shared" si="458"/>
        <v/>
      </c>
      <c r="L513" s="255" t="str">
        <f t="shared" si="459"/>
        <v/>
      </c>
      <c r="M513" s="255" t="str">
        <f t="shared" si="472"/>
        <v/>
      </c>
      <c r="N513" s="255" t="str">
        <f t="shared" si="460"/>
        <v/>
      </c>
      <c r="O513" s="255" t="str">
        <f t="shared" si="461"/>
        <v/>
      </c>
      <c r="P513" s="255" t="str">
        <f t="shared" si="462"/>
        <v/>
      </c>
      <c r="Q513" s="255" t="str">
        <f t="shared" si="463"/>
        <v/>
      </c>
      <c r="R513" s="255" t="str">
        <f t="shared" si="464"/>
        <v/>
      </c>
      <c r="S513" s="243" t="str">
        <f>IF($N447=FALSE,"",Pressure_1_R4!G16*C513)</f>
        <v/>
      </c>
      <c r="T513" s="243" t="str">
        <f t="shared" si="465"/>
        <v/>
      </c>
      <c r="U513" s="243" t="str">
        <f t="shared" si="466"/>
        <v/>
      </c>
      <c r="V513" s="243" t="str">
        <f t="shared" si="467"/>
        <v/>
      </c>
      <c r="W513" s="266" t="str">
        <f t="shared" si="468"/>
        <v/>
      </c>
    </row>
    <row r="514" spans="2:23" ht="15" customHeight="1">
      <c r="B514" s="258">
        <f t="shared" si="455"/>
        <v>14</v>
      </c>
      <c r="C514" s="258" t="str">
        <f t="shared" si="456"/>
        <v/>
      </c>
      <c r="D514" s="255" t="str">
        <f t="shared" si="456"/>
        <v/>
      </c>
      <c r="E514" s="255" t="str">
        <f>IF($N448=FALSE,"",표준압력!U314)</f>
        <v/>
      </c>
      <c r="F514" s="255" t="str">
        <f>IF($N448=FALSE,"",Pressure_1_R4!L17*C$429)</f>
        <v/>
      </c>
      <c r="G514" s="255" t="str">
        <f t="shared" si="469"/>
        <v/>
      </c>
      <c r="H514" s="255" t="str">
        <f t="shared" si="457"/>
        <v/>
      </c>
      <c r="I514" s="255" t="str">
        <f t="shared" si="470"/>
        <v/>
      </c>
      <c r="J514" s="255" t="str">
        <f t="shared" si="471"/>
        <v/>
      </c>
      <c r="K514" s="255" t="str">
        <f t="shared" si="458"/>
        <v/>
      </c>
      <c r="L514" s="255" t="str">
        <f t="shared" si="459"/>
        <v/>
      </c>
      <c r="M514" s="255" t="str">
        <f t="shared" si="472"/>
        <v/>
      </c>
      <c r="N514" s="255" t="str">
        <f t="shared" si="460"/>
        <v/>
      </c>
      <c r="O514" s="255" t="str">
        <f t="shared" si="461"/>
        <v/>
      </c>
      <c r="P514" s="255" t="str">
        <f t="shared" si="462"/>
        <v/>
      </c>
      <c r="Q514" s="255" t="str">
        <f t="shared" si="463"/>
        <v/>
      </c>
      <c r="R514" s="255" t="str">
        <f t="shared" si="464"/>
        <v/>
      </c>
      <c r="S514" s="243" t="str">
        <f>IF($N448=FALSE,"",Pressure_1_R4!G17*C514)</f>
        <v/>
      </c>
      <c r="T514" s="243" t="str">
        <f t="shared" si="465"/>
        <v/>
      </c>
      <c r="U514" s="243" t="str">
        <f t="shared" si="466"/>
        <v/>
      </c>
      <c r="V514" s="243" t="str">
        <f t="shared" si="467"/>
        <v/>
      </c>
      <c r="W514" s="266" t="str">
        <f t="shared" si="468"/>
        <v/>
      </c>
    </row>
    <row r="515" spans="2:23" ht="15" customHeight="1">
      <c r="B515" s="258">
        <f t="shared" ref="B515:B530" si="473">C449</f>
        <v>15</v>
      </c>
      <c r="C515" s="258" t="str">
        <f t="shared" ref="C515:D515" si="474">IF($N449=FALSE,"",D449)</f>
        <v/>
      </c>
      <c r="D515" s="255" t="str">
        <f t="shared" si="474"/>
        <v/>
      </c>
      <c r="E515" s="255" t="str">
        <f>IF($N449=FALSE,"",표준압력!U315)</f>
        <v/>
      </c>
      <c r="F515" s="255" t="str">
        <f>IF($N449=FALSE,"",Pressure_1_R4!L18*C$429)</f>
        <v/>
      </c>
      <c r="G515" s="255" t="str">
        <f t="shared" si="469"/>
        <v/>
      </c>
      <c r="H515" s="255" t="str">
        <f t="shared" ref="H515:H530" si="475">IF($N449=FALSE,"",ROUND(D515,M$535)-G515)</f>
        <v/>
      </c>
      <c r="I515" s="255" t="str">
        <f t="shared" si="470"/>
        <v/>
      </c>
      <c r="J515" s="255" t="str">
        <f t="shared" si="471"/>
        <v/>
      </c>
      <c r="K515" s="255" t="str">
        <f t="shared" ref="K515:K530" si="476">IF($N449=FALSE,"",E515/2)</f>
        <v/>
      </c>
      <c r="L515" s="255" t="str">
        <f t="shared" ref="L515:L530" si="477">IF($N449=FALSE,"",F515/2/SQRT(3))</f>
        <v/>
      </c>
      <c r="M515" s="255" t="str">
        <f t="shared" si="472"/>
        <v/>
      </c>
      <c r="N515" s="255" t="str">
        <f t="shared" ref="N515:N530" si="478">IF($N449=FALSE,"",IF(J515=0,MAX(J$501:J$530),J515)/2/SQRT(3))</f>
        <v/>
      </c>
      <c r="O515" s="255" t="str">
        <f t="shared" ref="O515:O530" si="479">IF($N449=FALSE,"",I515/2/SQRT(3))</f>
        <v/>
      </c>
      <c r="P515" s="255" t="str">
        <f t="shared" ref="P515:P530" si="480">IF($N449=FALSE,"",SQRT(SUMSQ(L515:O515)))</f>
        <v/>
      </c>
      <c r="Q515" s="255" t="str">
        <f t="shared" ref="Q515:Q530" si="481">IF($N449=FALSE,"",SQRT(SUMSQ(K515,P515)))</f>
        <v/>
      </c>
      <c r="R515" s="255" t="str">
        <f t="shared" ref="R515:R530" si="482">IF($N449=FALSE,"",Q515*2)</f>
        <v/>
      </c>
      <c r="S515" s="243" t="str">
        <f>IF($N449=FALSE,"",Pressure_1_R4!G18*C515)</f>
        <v/>
      </c>
      <c r="T515" s="243" t="str">
        <f t="shared" ref="T515:T530" si="483">IF($N449=FALSE,"",MAX(R515:S515))</f>
        <v/>
      </c>
      <c r="U515" s="243" t="str">
        <f t="shared" ref="U515:U530" si="484">IF($N449=FALSE,"",IF(((T515-ROUND(T515,M$535))/T515*100)&gt;=5,TRUE,FALSE))</f>
        <v/>
      </c>
      <c r="V515" s="243" t="str">
        <f t="shared" ref="V515:V530" si="485">IF($N449=FALSE,"",IF(ROUND(T515,M$535)=0,ROUNDUP(T515,M$535),IF(U515=TRUE,ROUNDUP(T515,M$535),ROUND(T515,M$535))))</f>
        <v/>
      </c>
      <c r="W515" s="266" t="str">
        <f t="shared" ref="W515:W530" si="486">IF($N449=FALSE,"",IF(R515=T515,0,1))</f>
        <v/>
      </c>
    </row>
    <row r="516" spans="2:23" ht="15" customHeight="1">
      <c r="B516" s="258">
        <f t="shared" si="473"/>
        <v>16</v>
      </c>
      <c r="C516" s="258" t="str">
        <f t="shared" ref="C516:D516" si="487">IF($N450=FALSE,"",D450)</f>
        <v/>
      </c>
      <c r="D516" s="255" t="str">
        <f t="shared" si="487"/>
        <v/>
      </c>
      <c r="E516" s="255" t="str">
        <f>IF($N450=FALSE,"",표준압력!U316)</f>
        <v/>
      </c>
      <c r="F516" s="255" t="str">
        <f>IF($N450=FALSE,"",Pressure_1_R4!L19*C$429)</f>
        <v/>
      </c>
      <c r="G516" s="255" t="str">
        <f t="shared" si="469"/>
        <v/>
      </c>
      <c r="H516" s="255" t="str">
        <f t="shared" si="475"/>
        <v/>
      </c>
      <c r="I516" s="255" t="str">
        <f t="shared" si="470"/>
        <v/>
      </c>
      <c r="J516" s="255" t="str">
        <f t="shared" si="471"/>
        <v/>
      </c>
      <c r="K516" s="255" t="str">
        <f t="shared" si="476"/>
        <v/>
      </c>
      <c r="L516" s="255" t="str">
        <f t="shared" si="477"/>
        <v/>
      </c>
      <c r="M516" s="255" t="str">
        <f t="shared" si="472"/>
        <v/>
      </c>
      <c r="N516" s="255" t="str">
        <f t="shared" si="478"/>
        <v/>
      </c>
      <c r="O516" s="255" t="str">
        <f t="shared" si="479"/>
        <v/>
      </c>
      <c r="P516" s="255" t="str">
        <f t="shared" si="480"/>
        <v/>
      </c>
      <c r="Q516" s="255" t="str">
        <f t="shared" si="481"/>
        <v/>
      </c>
      <c r="R516" s="255" t="str">
        <f t="shared" si="482"/>
        <v/>
      </c>
      <c r="S516" s="243" t="str">
        <f>IF($N450=FALSE,"",Pressure_1_R4!G19*C516)</f>
        <v/>
      </c>
      <c r="T516" s="243" t="str">
        <f t="shared" si="483"/>
        <v/>
      </c>
      <c r="U516" s="243" t="str">
        <f t="shared" si="484"/>
        <v/>
      </c>
      <c r="V516" s="243" t="str">
        <f t="shared" si="485"/>
        <v/>
      </c>
      <c r="W516" s="266" t="str">
        <f t="shared" si="486"/>
        <v/>
      </c>
    </row>
    <row r="517" spans="2:23" ht="15" customHeight="1">
      <c r="B517" s="258">
        <f t="shared" si="473"/>
        <v>17</v>
      </c>
      <c r="C517" s="258" t="str">
        <f t="shared" ref="C517:D517" si="488">IF($N451=FALSE,"",D451)</f>
        <v/>
      </c>
      <c r="D517" s="255" t="str">
        <f t="shared" si="488"/>
        <v/>
      </c>
      <c r="E517" s="255" t="str">
        <f>IF($N451=FALSE,"",표준압력!U317)</f>
        <v/>
      </c>
      <c r="F517" s="255" t="str">
        <f>IF($N451=FALSE,"",Pressure_1_R4!L20*C$429)</f>
        <v/>
      </c>
      <c r="G517" s="255" t="str">
        <f t="shared" si="469"/>
        <v/>
      </c>
      <c r="H517" s="255" t="str">
        <f t="shared" si="475"/>
        <v/>
      </c>
      <c r="I517" s="255" t="str">
        <f t="shared" si="470"/>
        <v/>
      </c>
      <c r="J517" s="255" t="str">
        <f t="shared" si="471"/>
        <v/>
      </c>
      <c r="K517" s="255" t="str">
        <f t="shared" si="476"/>
        <v/>
      </c>
      <c r="L517" s="255" t="str">
        <f t="shared" si="477"/>
        <v/>
      </c>
      <c r="M517" s="255" t="str">
        <f t="shared" si="472"/>
        <v/>
      </c>
      <c r="N517" s="255" t="str">
        <f t="shared" si="478"/>
        <v/>
      </c>
      <c r="O517" s="255" t="str">
        <f t="shared" si="479"/>
        <v/>
      </c>
      <c r="P517" s="255" t="str">
        <f t="shared" si="480"/>
        <v/>
      </c>
      <c r="Q517" s="255" t="str">
        <f t="shared" si="481"/>
        <v/>
      </c>
      <c r="R517" s="255" t="str">
        <f t="shared" si="482"/>
        <v/>
      </c>
      <c r="S517" s="243" t="str">
        <f>IF($N451=FALSE,"",Pressure_1_R4!G20*C517)</f>
        <v/>
      </c>
      <c r="T517" s="243" t="str">
        <f t="shared" si="483"/>
        <v/>
      </c>
      <c r="U517" s="243" t="str">
        <f t="shared" si="484"/>
        <v/>
      </c>
      <c r="V517" s="243" t="str">
        <f t="shared" si="485"/>
        <v/>
      </c>
      <c r="W517" s="266" t="str">
        <f t="shared" si="486"/>
        <v/>
      </c>
    </row>
    <row r="518" spans="2:23" ht="15" customHeight="1">
      <c r="B518" s="258">
        <f t="shared" si="473"/>
        <v>18</v>
      </c>
      <c r="C518" s="258" t="str">
        <f t="shared" ref="C518:D518" si="489">IF($N452=FALSE,"",D452)</f>
        <v/>
      </c>
      <c r="D518" s="255" t="str">
        <f t="shared" si="489"/>
        <v/>
      </c>
      <c r="E518" s="255" t="str">
        <f>IF($N452=FALSE,"",표준압력!U318)</f>
        <v/>
      </c>
      <c r="F518" s="255" t="str">
        <f>IF($N452=FALSE,"",Pressure_1_R4!L21*C$429)</f>
        <v/>
      </c>
      <c r="G518" s="255" t="str">
        <f t="shared" si="469"/>
        <v/>
      </c>
      <c r="H518" s="255" t="str">
        <f t="shared" si="475"/>
        <v/>
      </c>
      <c r="I518" s="255" t="str">
        <f t="shared" si="470"/>
        <v/>
      </c>
      <c r="J518" s="255" t="str">
        <f t="shared" si="471"/>
        <v/>
      </c>
      <c r="K518" s="255" t="str">
        <f t="shared" si="476"/>
        <v/>
      </c>
      <c r="L518" s="255" t="str">
        <f t="shared" si="477"/>
        <v/>
      </c>
      <c r="M518" s="255" t="str">
        <f t="shared" si="472"/>
        <v/>
      </c>
      <c r="N518" s="255" t="str">
        <f t="shared" si="478"/>
        <v/>
      </c>
      <c r="O518" s="255" t="str">
        <f t="shared" si="479"/>
        <v/>
      </c>
      <c r="P518" s="255" t="str">
        <f t="shared" si="480"/>
        <v/>
      </c>
      <c r="Q518" s="255" t="str">
        <f t="shared" si="481"/>
        <v/>
      </c>
      <c r="R518" s="255" t="str">
        <f t="shared" si="482"/>
        <v/>
      </c>
      <c r="S518" s="243" t="str">
        <f>IF($N452=FALSE,"",Pressure_1_R4!G21*C518)</f>
        <v/>
      </c>
      <c r="T518" s="243" t="str">
        <f t="shared" si="483"/>
        <v/>
      </c>
      <c r="U518" s="243" t="str">
        <f t="shared" si="484"/>
        <v/>
      </c>
      <c r="V518" s="243" t="str">
        <f t="shared" si="485"/>
        <v/>
      </c>
      <c r="W518" s="266" t="str">
        <f t="shared" si="486"/>
        <v/>
      </c>
    </row>
    <row r="519" spans="2:23" ht="15" customHeight="1">
      <c r="B519" s="258">
        <f t="shared" si="473"/>
        <v>19</v>
      </c>
      <c r="C519" s="258" t="str">
        <f t="shared" ref="C519:D519" si="490">IF($N453=FALSE,"",D453)</f>
        <v/>
      </c>
      <c r="D519" s="255" t="str">
        <f t="shared" si="490"/>
        <v/>
      </c>
      <c r="E519" s="255" t="str">
        <f>IF($N453=FALSE,"",표준압력!U319)</f>
        <v/>
      </c>
      <c r="F519" s="255" t="str">
        <f>IF($N453=FALSE,"",Pressure_1_R4!L22*C$429)</f>
        <v/>
      </c>
      <c r="G519" s="255" t="str">
        <f t="shared" si="469"/>
        <v/>
      </c>
      <c r="H519" s="255" t="str">
        <f t="shared" si="475"/>
        <v/>
      </c>
      <c r="I519" s="255" t="str">
        <f t="shared" si="470"/>
        <v/>
      </c>
      <c r="J519" s="255" t="str">
        <f t="shared" si="471"/>
        <v/>
      </c>
      <c r="K519" s="255" t="str">
        <f t="shared" si="476"/>
        <v/>
      </c>
      <c r="L519" s="255" t="str">
        <f t="shared" si="477"/>
        <v/>
      </c>
      <c r="M519" s="255" t="str">
        <f t="shared" si="472"/>
        <v/>
      </c>
      <c r="N519" s="255" t="str">
        <f t="shared" si="478"/>
        <v/>
      </c>
      <c r="O519" s="255" t="str">
        <f t="shared" si="479"/>
        <v/>
      </c>
      <c r="P519" s="255" t="str">
        <f t="shared" si="480"/>
        <v/>
      </c>
      <c r="Q519" s="255" t="str">
        <f t="shared" si="481"/>
        <v/>
      </c>
      <c r="R519" s="255" t="str">
        <f t="shared" si="482"/>
        <v/>
      </c>
      <c r="S519" s="243" t="str">
        <f>IF($N453=FALSE,"",Pressure_1_R4!G22*C519)</f>
        <v/>
      </c>
      <c r="T519" s="243" t="str">
        <f t="shared" si="483"/>
        <v/>
      </c>
      <c r="U519" s="243" t="str">
        <f t="shared" si="484"/>
        <v/>
      </c>
      <c r="V519" s="243" t="str">
        <f t="shared" si="485"/>
        <v/>
      </c>
      <c r="W519" s="266" t="str">
        <f t="shared" si="486"/>
        <v/>
      </c>
    </row>
    <row r="520" spans="2:23" ht="15" customHeight="1">
      <c r="B520" s="258">
        <f t="shared" si="473"/>
        <v>20</v>
      </c>
      <c r="C520" s="258" t="str">
        <f t="shared" ref="C520:D520" si="491">IF($N454=FALSE,"",D454)</f>
        <v/>
      </c>
      <c r="D520" s="255" t="str">
        <f t="shared" si="491"/>
        <v/>
      </c>
      <c r="E520" s="255" t="str">
        <f>IF($N454=FALSE,"",표준압력!U320)</f>
        <v/>
      </c>
      <c r="F520" s="255" t="str">
        <f>IF($N454=FALSE,"",Pressure_1_R4!L23*C$429)</f>
        <v/>
      </c>
      <c r="G520" s="255" t="str">
        <f t="shared" si="469"/>
        <v/>
      </c>
      <c r="H520" s="255" t="str">
        <f t="shared" si="475"/>
        <v/>
      </c>
      <c r="I520" s="255" t="str">
        <f t="shared" si="470"/>
        <v/>
      </c>
      <c r="J520" s="255" t="str">
        <f t="shared" si="471"/>
        <v/>
      </c>
      <c r="K520" s="255" t="str">
        <f t="shared" si="476"/>
        <v/>
      </c>
      <c r="L520" s="255" t="str">
        <f t="shared" si="477"/>
        <v/>
      </c>
      <c r="M520" s="255" t="str">
        <f t="shared" si="472"/>
        <v/>
      </c>
      <c r="N520" s="255" t="str">
        <f t="shared" si="478"/>
        <v/>
      </c>
      <c r="O520" s="255" t="str">
        <f t="shared" si="479"/>
        <v/>
      </c>
      <c r="P520" s="255" t="str">
        <f t="shared" si="480"/>
        <v/>
      </c>
      <c r="Q520" s="255" t="str">
        <f t="shared" si="481"/>
        <v/>
      </c>
      <c r="R520" s="255" t="str">
        <f t="shared" si="482"/>
        <v/>
      </c>
      <c r="S520" s="243" t="str">
        <f>IF($N454=FALSE,"",Pressure_1_R4!G23*C520)</f>
        <v/>
      </c>
      <c r="T520" s="243" t="str">
        <f t="shared" si="483"/>
        <v/>
      </c>
      <c r="U520" s="243" t="str">
        <f t="shared" si="484"/>
        <v/>
      </c>
      <c r="V520" s="243" t="str">
        <f t="shared" si="485"/>
        <v/>
      </c>
      <c r="W520" s="266" t="str">
        <f t="shared" si="486"/>
        <v/>
      </c>
    </row>
    <row r="521" spans="2:23" ht="15" customHeight="1">
      <c r="B521" s="258">
        <f t="shared" si="473"/>
        <v>21</v>
      </c>
      <c r="C521" s="258" t="str">
        <f t="shared" ref="C521:D521" si="492">IF($N455=FALSE,"",D455)</f>
        <v/>
      </c>
      <c r="D521" s="255" t="str">
        <f t="shared" si="492"/>
        <v/>
      </c>
      <c r="E521" s="255" t="str">
        <f>IF($N455=FALSE,"",표준압력!U321)</f>
        <v/>
      </c>
      <c r="F521" s="255" t="str">
        <f>IF($N455=FALSE,"",Pressure_1_R4!L24*C$429)</f>
        <v/>
      </c>
      <c r="G521" s="255" t="str">
        <f t="shared" si="469"/>
        <v/>
      </c>
      <c r="H521" s="255" t="str">
        <f t="shared" si="475"/>
        <v/>
      </c>
      <c r="I521" s="255" t="str">
        <f t="shared" si="470"/>
        <v/>
      </c>
      <c r="J521" s="255" t="str">
        <f t="shared" si="471"/>
        <v/>
      </c>
      <c r="K521" s="255" t="str">
        <f t="shared" si="476"/>
        <v/>
      </c>
      <c r="L521" s="255" t="str">
        <f t="shared" si="477"/>
        <v/>
      </c>
      <c r="M521" s="255" t="str">
        <f t="shared" si="472"/>
        <v/>
      </c>
      <c r="N521" s="255" t="str">
        <f t="shared" si="478"/>
        <v/>
      </c>
      <c r="O521" s="255" t="str">
        <f t="shared" si="479"/>
        <v/>
      </c>
      <c r="P521" s="255" t="str">
        <f t="shared" si="480"/>
        <v/>
      </c>
      <c r="Q521" s="255" t="str">
        <f t="shared" si="481"/>
        <v/>
      </c>
      <c r="R521" s="255" t="str">
        <f t="shared" si="482"/>
        <v/>
      </c>
      <c r="S521" s="243" t="str">
        <f>IF($N455=FALSE,"",Pressure_1_R4!G24*C521)</f>
        <v/>
      </c>
      <c r="T521" s="243" t="str">
        <f t="shared" si="483"/>
        <v/>
      </c>
      <c r="U521" s="243" t="str">
        <f t="shared" si="484"/>
        <v/>
      </c>
      <c r="V521" s="243" t="str">
        <f t="shared" si="485"/>
        <v/>
      </c>
      <c r="W521" s="266" t="str">
        <f t="shared" si="486"/>
        <v/>
      </c>
    </row>
    <row r="522" spans="2:23" ht="15" customHeight="1">
      <c r="B522" s="258">
        <f t="shared" si="473"/>
        <v>22</v>
      </c>
      <c r="C522" s="258" t="str">
        <f t="shared" ref="C522:D522" si="493">IF($N456=FALSE,"",D456)</f>
        <v/>
      </c>
      <c r="D522" s="255" t="str">
        <f t="shared" si="493"/>
        <v/>
      </c>
      <c r="E522" s="255" t="str">
        <f>IF($N456=FALSE,"",표준압력!U322)</f>
        <v/>
      </c>
      <c r="F522" s="255" t="str">
        <f>IF($N456=FALSE,"",Pressure_1_R4!L25*C$429)</f>
        <v/>
      </c>
      <c r="G522" s="255" t="str">
        <f t="shared" si="469"/>
        <v/>
      </c>
      <c r="H522" s="255" t="str">
        <f t="shared" si="475"/>
        <v/>
      </c>
      <c r="I522" s="255" t="str">
        <f t="shared" si="470"/>
        <v/>
      </c>
      <c r="J522" s="255" t="str">
        <f t="shared" si="471"/>
        <v/>
      </c>
      <c r="K522" s="255" t="str">
        <f t="shared" si="476"/>
        <v/>
      </c>
      <c r="L522" s="255" t="str">
        <f t="shared" si="477"/>
        <v/>
      </c>
      <c r="M522" s="255" t="str">
        <f t="shared" si="472"/>
        <v/>
      </c>
      <c r="N522" s="255" t="str">
        <f t="shared" si="478"/>
        <v/>
      </c>
      <c r="O522" s="255" t="str">
        <f t="shared" si="479"/>
        <v/>
      </c>
      <c r="P522" s="255" t="str">
        <f t="shared" si="480"/>
        <v/>
      </c>
      <c r="Q522" s="255" t="str">
        <f t="shared" si="481"/>
        <v/>
      </c>
      <c r="R522" s="255" t="str">
        <f t="shared" si="482"/>
        <v/>
      </c>
      <c r="S522" s="243" t="str">
        <f>IF($N456=FALSE,"",Pressure_1_R4!G25*C522)</f>
        <v/>
      </c>
      <c r="T522" s="243" t="str">
        <f t="shared" si="483"/>
        <v/>
      </c>
      <c r="U522" s="243" t="str">
        <f t="shared" si="484"/>
        <v/>
      </c>
      <c r="V522" s="243" t="str">
        <f t="shared" si="485"/>
        <v/>
      </c>
      <c r="W522" s="266" t="str">
        <f t="shared" si="486"/>
        <v/>
      </c>
    </row>
    <row r="523" spans="2:23" ht="15" customHeight="1">
      <c r="B523" s="258">
        <f t="shared" si="473"/>
        <v>23</v>
      </c>
      <c r="C523" s="258" t="str">
        <f t="shared" ref="C523:D523" si="494">IF($N457=FALSE,"",D457)</f>
        <v/>
      </c>
      <c r="D523" s="255" t="str">
        <f t="shared" si="494"/>
        <v/>
      </c>
      <c r="E523" s="255" t="str">
        <f>IF($N457=FALSE,"",표준압력!U323)</f>
        <v/>
      </c>
      <c r="F523" s="255" t="str">
        <f>IF($N457=FALSE,"",Pressure_1_R4!L26*C$429)</f>
        <v/>
      </c>
      <c r="G523" s="255" t="str">
        <f t="shared" si="469"/>
        <v/>
      </c>
      <c r="H523" s="255" t="str">
        <f t="shared" si="475"/>
        <v/>
      </c>
      <c r="I523" s="255" t="str">
        <f t="shared" si="470"/>
        <v/>
      </c>
      <c r="J523" s="255" t="str">
        <f t="shared" si="471"/>
        <v/>
      </c>
      <c r="K523" s="255" t="str">
        <f t="shared" si="476"/>
        <v/>
      </c>
      <c r="L523" s="255" t="str">
        <f t="shared" si="477"/>
        <v/>
      </c>
      <c r="M523" s="255" t="str">
        <f t="shared" si="472"/>
        <v/>
      </c>
      <c r="N523" s="255" t="str">
        <f t="shared" si="478"/>
        <v/>
      </c>
      <c r="O523" s="255" t="str">
        <f t="shared" si="479"/>
        <v/>
      </c>
      <c r="P523" s="255" t="str">
        <f t="shared" si="480"/>
        <v/>
      </c>
      <c r="Q523" s="255" t="str">
        <f t="shared" si="481"/>
        <v/>
      </c>
      <c r="R523" s="255" t="str">
        <f t="shared" si="482"/>
        <v/>
      </c>
      <c r="S523" s="243" t="str">
        <f>IF($N457=FALSE,"",Pressure_1_R4!G26*C523)</f>
        <v/>
      </c>
      <c r="T523" s="243" t="str">
        <f t="shared" si="483"/>
        <v/>
      </c>
      <c r="U523" s="243" t="str">
        <f t="shared" si="484"/>
        <v/>
      </c>
      <c r="V523" s="243" t="str">
        <f t="shared" si="485"/>
        <v/>
      </c>
      <c r="W523" s="266" t="str">
        <f t="shared" si="486"/>
        <v/>
      </c>
    </row>
    <row r="524" spans="2:23" ht="15" customHeight="1">
      <c r="B524" s="258">
        <f t="shared" si="473"/>
        <v>24</v>
      </c>
      <c r="C524" s="258" t="str">
        <f t="shared" ref="C524:D524" si="495">IF($N458=FALSE,"",D458)</f>
        <v/>
      </c>
      <c r="D524" s="255" t="str">
        <f t="shared" si="495"/>
        <v/>
      </c>
      <c r="E524" s="255" t="str">
        <f>IF($N458=FALSE,"",표준압력!U324)</f>
        <v/>
      </c>
      <c r="F524" s="255" t="str">
        <f>IF($N458=FALSE,"",Pressure_1_R4!L27*C$429)</f>
        <v/>
      </c>
      <c r="G524" s="255" t="str">
        <f t="shared" si="469"/>
        <v/>
      </c>
      <c r="H524" s="255" t="str">
        <f t="shared" si="475"/>
        <v/>
      </c>
      <c r="I524" s="255" t="str">
        <f t="shared" si="470"/>
        <v/>
      </c>
      <c r="J524" s="255" t="str">
        <f t="shared" si="471"/>
        <v/>
      </c>
      <c r="K524" s="255" t="str">
        <f t="shared" si="476"/>
        <v/>
      </c>
      <c r="L524" s="255" t="str">
        <f t="shared" si="477"/>
        <v/>
      </c>
      <c r="M524" s="255" t="str">
        <f t="shared" si="472"/>
        <v/>
      </c>
      <c r="N524" s="255" t="str">
        <f t="shared" si="478"/>
        <v/>
      </c>
      <c r="O524" s="255" t="str">
        <f t="shared" si="479"/>
        <v/>
      </c>
      <c r="P524" s="255" t="str">
        <f t="shared" si="480"/>
        <v/>
      </c>
      <c r="Q524" s="255" t="str">
        <f t="shared" si="481"/>
        <v/>
      </c>
      <c r="R524" s="255" t="str">
        <f t="shared" si="482"/>
        <v/>
      </c>
      <c r="S524" s="243" t="str">
        <f>IF($N458=FALSE,"",Pressure_1_R4!G27*C524)</f>
        <v/>
      </c>
      <c r="T524" s="243" t="str">
        <f t="shared" si="483"/>
        <v/>
      </c>
      <c r="U524" s="243" t="str">
        <f t="shared" si="484"/>
        <v/>
      </c>
      <c r="V524" s="243" t="str">
        <f t="shared" si="485"/>
        <v/>
      </c>
      <c r="W524" s="266" t="str">
        <f t="shared" si="486"/>
        <v/>
      </c>
    </row>
    <row r="525" spans="2:23" ht="15" customHeight="1">
      <c r="B525" s="258">
        <f t="shared" si="473"/>
        <v>25</v>
      </c>
      <c r="C525" s="258" t="str">
        <f t="shared" ref="C525:D525" si="496">IF($N459=FALSE,"",D459)</f>
        <v/>
      </c>
      <c r="D525" s="255" t="str">
        <f t="shared" si="496"/>
        <v/>
      </c>
      <c r="E525" s="255" t="str">
        <f>IF($N459=FALSE,"",표준압력!U325)</f>
        <v/>
      </c>
      <c r="F525" s="255" t="str">
        <f>IF($N459=FALSE,"",Pressure_1_R4!L28*C$429)</f>
        <v/>
      </c>
      <c r="G525" s="255" t="str">
        <f t="shared" si="469"/>
        <v/>
      </c>
      <c r="H525" s="255" t="str">
        <f t="shared" si="475"/>
        <v/>
      </c>
      <c r="I525" s="255" t="str">
        <f t="shared" si="470"/>
        <v/>
      </c>
      <c r="J525" s="255" t="str">
        <f t="shared" si="471"/>
        <v/>
      </c>
      <c r="K525" s="255" t="str">
        <f t="shared" si="476"/>
        <v/>
      </c>
      <c r="L525" s="255" t="str">
        <f t="shared" si="477"/>
        <v/>
      </c>
      <c r="M525" s="255" t="str">
        <f t="shared" si="472"/>
        <v/>
      </c>
      <c r="N525" s="255" t="str">
        <f t="shared" si="478"/>
        <v/>
      </c>
      <c r="O525" s="255" t="str">
        <f t="shared" si="479"/>
        <v/>
      </c>
      <c r="P525" s="255" t="str">
        <f t="shared" si="480"/>
        <v/>
      </c>
      <c r="Q525" s="255" t="str">
        <f t="shared" si="481"/>
        <v/>
      </c>
      <c r="R525" s="255" t="str">
        <f t="shared" si="482"/>
        <v/>
      </c>
      <c r="S525" s="243" t="str">
        <f>IF($N459=FALSE,"",Pressure_1_R4!G28*C525)</f>
        <v/>
      </c>
      <c r="T525" s="243" t="str">
        <f t="shared" si="483"/>
        <v/>
      </c>
      <c r="U525" s="243" t="str">
        <f t="shared" si="484"/>
        <v/>
      </c>
      <c r="V525" s="243" t="str">
        <f t="shared" si="485"/>
        <v/>
      </c>
      <c r="W525" s="266" t="str">
        <f t="shared" si="486"/>
        <v/>
      </c>
    </row>
    <row r="526" spans="2:23" ht="15" customHeight="1">
      <c r="B526" s="258">
        <f t="shared" si="473"/>
        <v>26</v>
      </c>
      <c r="C526" s="258" t="str">
        <f t="shared" ref="C526:D526" si="497">IF($N460=FALSE,"",D460)</f>
        <v/>
      </c>
      <c r="D526" s="255" t="str">
        <f t="shared" si="497"/>
        <v/>
      </c>
      <c r="E526" s="255" t="str">
        <f>IF($N460=FALSE,"",표준압력!U326)</f>
        <v/>
      </c>
      <c r="F526" s="255" t="str">
        <f>IF($N460=FALSE,"",Pressure_1_R4!L29*C$429)</f>
        <v/>
      </c>
      <c r="G526" s="255" t="str">
        <f t="shared" si="469"/>
        <v/>
      </c>
      <c r="H526" s="255" t="str">
        <f t="shared" si="475"/>
        <v/>
      </c>
      <c r="I526" s="255" t="str">
        <f t="shared" si="470"/>
        <v/>
      </c>
      <c r="J526" s="255" t="str">
        <f t="shared" si="471"/>
        <v/>
      </c>
      <c r="K526" s="255" t="str">
        <f t="shared" si="476"/>
        <v/>
      </c>
      <c r="L526" s="255" t="str">
        <f t="shared" si="477"/>
        <v/>
      </c>
      <c r="M526" s="255" t="str">
        <f t="shared" si="472"/>
        <v/>
      </c>
      <c r="N526" s="255" t="str">
        <f t="shared" si="478"/>
        <v/>
      </c>
      <c r="O526" s="255" t="str">
        <f t="shared" si="479"/>
        <v/>
      </c>
      <c r="P526" s="255" t="str">
        <f t="shared" si="480"/>
        <v/>
      </c>
      <c r="Q526" s="255" t="str">
        <f t="shared" si="481"/>
        <v/>
      </c>
      <c r="R526" s="255" t="str">
        <f t="shared" si="482"/>
        <v/>
      </c>
      <c r="S526" s="243" t="str">
        <f>IF($N460=FALSE,"",Pressure_1_R4!G29*C526)</f>
        <v/>
      </c>
      <c r="T526" s="243" t="str">
        <f t="shared" si="483"/>
        <v/>
      </c>
      <c r="U526" s="243" t="str">
        <f t="shared" si="484"/>
        <v/>
      </c>
      <c r="V526" s="243" t="str">
        <f t="shared" si="485"/>
        <v/>
      </c>
      <c r="W526" s="266" t="str">
        <f t="shared" si="486"/>
        <v/>
      </c>
    </row>
    <row r="527" spans="2:23" ht="15" customHeight="1">
      <c r="B527" s="258">
        <f t="shared" si="473"/>
        <v>27</v>
      </c>
      <c r="C527" s="258" t="str">
        <f t="shared" ref="C527:D527" si="498">IF($N461=FALSE,"",D461)</f>
        <v/>
      </c>
      <c r="D527" s="255" t="str">
        <f t="shared" si="498"/>
        <v/>
      </c>
      <c r="E527" s="255" t="str">
        <f>IF($N461=FALSE,"",표준압력!U327)</f>
        <v/>
      </c>
      <c r="F527" s="255" t="str">
        <f>IF($N461=FALSE,"",Pressure_1_R4!L30*C$429)</f>
        <v/>
      </c>
      <c r="G527" s="255" t="str">
        <f t="shared" si="469"/>
        <v/>
      </c>
      <c r="H527" s="255" t="str">
        <f t="shared" si="475"/>
        <v/>
      </c>
      <c r="I527" s="255" t="str">
        <f t="shared" si="470"/>
        <v/>
      </c>
      <c r="J527" s="255" t="str">
        <f t="shared" si="471"/>
        <v/>
      </c>
      <c r="K527" s="255" t="str">
        <f t="shared" si="476"/>
        <v/>
      </c>
      <c r="L527" s="255" t="str">
        <f t="shared" si="477"/>
        <v/>
      </c>
      <c r="M527" s="255" t="str">
        <f t="shared" si="472"/>
        <v/>
      </c>
      <c r="N527" s="255" t="str">
        <f t="shared" si="478"/>
        <v/>
      </c>
      <c r="O527" s="255" t="str">
        <f t="shared" si="479"/>
        <v/>
      </c>
      <c r="P527" s="255" t="str">
        <f t="shared" si="480"/>
        <v/>
      </c>
      <c r="Q527" s="255" t="str">
        <f t="shared" si="481"/>
        <v/>
      </c>
      <c r="R527" s="255" t="str">
        <f t="shared" si="482"/>
        <v/>
      </c>
      <c r="S527" s="243" t="str">
        <f>IF($N461=FALSE,"",Pressure_1_R4!G30*C527)</f>
        <v/>
      </c>
      <c r="T527" s="243" t="str">
        <f t="shared" si="483"/>
        <v/>
      </c>
      <c r="U527" s="243" t="str">
        <f t="shared" si="484"/>
        <v/>
      </c>
      <c r="V527" s="243" t="str">
        <f t="shared" si="485"/>
        <v/>
      </c>
      <c r="W527" s="266" t="str">
        <f t="shared" si="486"/>
        <v/>
      </c>
    </row>
    <row r="528" spans="2:23" ht="15" customHeight="1">
      <c r="B528" s="258">
        <f t="shared" si="473"/>
        <v>28</v>
      </c>
      <c r="C528" s="258" t="str">
        <f t="shared" ref="C528:D528" si="499">IF($N462=FALSE,"",D462)</f>
        <v/>
      </c>
      <c r="D528" s="255" t="str">
        <f t="shared" si="499"/>
        <v/>
      </c>
      <c r="E528" s="255" t="str">
        <f>IF($N462=FALSE,"",표준압력!U328)</f>
        <v/>
      </c>
      <c r="F528" s="255" t="str">
        <f>IF($N462=FALSE,"",Pressure_1_R4!L31*C$429)</f>
        <v/>
      </c>
      <c r="G528" s="255" t="str">
        <f t="shared" si="469"/>
        <v/>
      </c>
      <c r="H528" s="255" t="str">
        <f t="shared" si="475"/>
        <v/>
      </c>
      <c r="I528" s="255" t="str">
        <f t="shared" si="470"/>
        <v/>
      </c>
      <c r="J528" s="255" t="str">
        <f t="shared" si="471"/>
        <v/>
      </c>
      <c r="K528" s="255" t="str">
        <f t="shared" si="476"/>
        <v/>
      </c>
      <c r="L528" s="255" t="str">
        <f t="shared" si="477"/>
        <v/>
      </c>
      <c r="M528" s="255" t="str">
        <f t="shared" si="472"/>
        <v/>
      </c>
      <c r="N528" s="255" t="str">
        <f t="shared" si="478"/>
        <v/>
      </c>
      <c r="O528" s="255" t="str">
        <f t="shared" si="479"/>
        <v/>
      </c>
      <c r="P528" s="255" t="str">
        <f t="shared" si="480"/>
        <v/>
      </c>
      <c r="Q528" s="255" t="str">
        <f t="shared" si="481"/>
        <v/>
      </c>
      <c r="R528" s="255" t="str">
        <f t="shared" si="482"/>
        <v/>
      </c>
      <c r="S528" s="243" t="str">
        <f>IF($N462=FALSE,"",Pressure_1_R4!G31*C528)</f>
        <v/>
      </c>
      <c r="T528" s="243" t="str">
        <f t="shared" si="483"/>
        <v/>
      </c>
      <c r="U528" s="243" t="str">
        <f t="shared" si="484"/>
        <v/>
      </c>
      <c r="V528" s="243" t="str">
        <f t="shared" si="485"/>
        <v/>
      </c>
      <c r="W528" s="266" t="str">
        <f t="shared" si="486"/>
        <v/>
      </c>
    </row>
    <row r="529" spans="2:24" ht="15" customHeight="1">
      <c r="B529" s="258">
        <f t="shared" si="473"/>
        <v>29</v>
      </c>
      <c r="C529" s="258" t="str">
        <f t="shared" ref="C529:D529" si="500">IF($N463=FALSE,"",D463)</f>
        <v/>
      </c>
      <c r="D529" s="255" t="str">
        <f t="shared" si="500"/>
        <v/>
      </c>
      <c r="E529" s="255" t="str">
        <f>IF($N463=FALSE,"",표준압력!U329)</f>
        <v/>
      </c>
      <c r="F529" s="255" t="str">
        <f>IF($N463=FALSE,"",Pressure_1_R4!L32*C$429)</f>
        <v/>
      </c>
      <c r="G529" s="255" t="str">
        <f t="shared" si="469"/>
        <v/>
      </c>
      <c r="H529" s="255" t="str">
        <f t="shared" si="475"/>
        <v/>
      </c>
      <c r="I529" s="255" t="str">
        <f t="shared" si="470"/>
        <v/>
      </c>
      <c r="J529" s="255" t="str">
        <f t="shared" si="471"/>
        <v/>
      </c>
      <c r="K529" s="255" t="str">
        <f t="shared" si="476"/>
        <v/>
      </c>
      <c r="L529" s="255" t="str">
        <f t="shared" si="477"/>
        <v/>
      </c>
      <c r="M529" s="255" t="str">
        <f t="shared" si="472"/>
        <v/>
      </c>
      <c r="N529" s="255" t="str">
        <f t="shared" si="478"/>
        <v/>
      </c>
      <c r="O529" s="255" t="str">
        <f t="shared" si="479"/>
        <v/>
      </c>
      <c r="P529" s="255" t="str">
        <f t="shared" si="480"/>
        <v/>
      </c>
      <c r="Q529" s="255" t="str">
        <f t="shared" si="481"/>
        <v/>
      </c>
      <c r="R529" s="255" t="str">
        <f t="shared" si="482"/>
        <v/>
      </c>
      <c r="S529" s="243" t="str">
        <f>IF($N463=FALSE,"",Pressure_1_R4!G32*C529)</f>
        <v/>
      </c>
      <c r="T529" s="243" t="str">
        <f t="shared" si="483"/>
        <v/>
      </c>
      <c r="U529" s="243" t="str">
        <f t="shared" si="484"/>
        <v/>
      </c>
      <c r="V529" s="243" t="str">
        <f t="shared" si="485"/>
        <v/>
      </c>
      <c r="W529" s="266" t="str">
        <f t="shared" si="486"/>
        <v/>
      </c>
    </row>
    <row r="530" spans="2:24" ht="15" customHeight="1" thickBot="1">
      <c r="B530" s="258">
        <f t="shared" si="473"/>
        <v>30</v>
      </c>
      <c r="C530" s="258" t="str">
        <f t="shared" ref="C530:D530" si="501">IF($N464=FALSE,"",D464)</f>
        <v/>
      </c>
      <c r="D530" s="255" t="str">
        <f t="shared" si="501"/>
        <v/>
      </c>
      <c r="E530" s="255" t="str">
        <f>IF($N464=FALSE,"",표준압력!U330)</f>
        <v/>
      </c>
      <c r="F530" s="255" t="str">
        <f>IF($N464=FALSE,"",Pressure_1_R4!L33*C$429)</f>
        <v/>
      </c>
      <c r="G530" s="255" t="str">
        <f t="shared" si="469"/>
        <v/>
      </c>
      <c r="H530" s="255" t="str">
        <f t="shared" si="475"/>
        <v/>
      </c>
      <c r="I530" s="255" t="str">
        <f t="shared" si="470"/>
        <v/>
      </c>
      <c r="J530" s="255" t="str">
        <f t="shared" si="471"/>
        <v/>
      </c>
      <c r="K530" s="255" t="str">
        <f t="shared" si="476"/>
        <v/>
      </c>
      <c r="L530" s="255" t="str">
        <f t="shared" si="477"/>
        <v/>
      </c>
      <c r="M530" s="255" t="str">
        <f t="shared" si="472"/>
        <v/>
      </c>
      <c r="N530" s="255" t="str">
        <f t="shared" si="478"/>
        <v/>
      </c>
      <c r="O530" s="255" t="str">
        <f t="shared" si="479"/>
        <v/>
      </c>
      <c r="P530" s="255" t="str">
        <f t="shared" si="480"/>
        <v/>
      </c>
      <c r="Q530" s="255" t="str">
        <f t="shared" si="481"/>
        <v/>
      </c>
      <c r="R530" s="255" t="str">
        <f t="shared" si="482"/>
        <v/>
      </c>
      <c r="S530" s="243" t="str">
        <f>IF($N464=FALSE,"",Pressure_1_R4!G33*C530)</f>
        <v/>
      </c>
      <c r="T530" s="243" t="str">
        <f t="shared" si="483"/>
        <v/>
      </c>
      <c r="U530" s="243" t="str">
        <f t="shared" si="484"/>
        <v/>
      </c>
      <c r="V530" s="243" t="str">
        <f t="shared" si="485"/>
        <v/>
      </c>
      <c r="W530" s="266" t="str">
        <f t="shared" si="486"/>
        <v/>
      </c>
    </row>
    <row r="531" spans="2:24" ht="15" customHeight="1" thickBot="1">
      <c r="R531" s="242"/>
      <c r="U531" s="257"/>
      <c r="W531" s="267" t="str">
        <f>IF($N450=FALSE,"",IF(SUM(W501:W530)=0,"","초과"))</f>
        <v/>
      </c>
    </row>
    <row r="532" spans="2:24" ht="15" customHeight="1">
      <c r="B532" s="246" t="s">
        <v>646</v>
      </c>
      <c r="H532" s="246" t="s">
        <v>577</v>
      </c>
      <c r="U532" s="257"/>
      <c r="V532" s="257"/>
    </row>
    <row r="533" spans="2:24" ht="15" customHeight="1">
      <c r="B533" s="777" t="s">
        <v>578</v>
      </c>
      <c r="C533" s="742" t="s">
        <v>380</v>
      </c>
      <c r="D533" s="747" t="s">
        <v>746</v>
      </c>
      <c r="E533" s="778"/>
      <c r="F533" s="748"/>
      <c r="H533" s="779" t="s">
        <v>693</v>
      </c>
      <c r="I533" s="780"/>
      <c r="J533" s="781"/>
      <c r="K533" s="749" t="s">
        <v>649</v>
      </c>
      <c r="M533" s="261" t="s">
        <v>694</v>
      </c>
      <c r="N533" s="766" t="s">
        <v>582</v>
      </c>
      <c r="O533" s="767"/>
      <c r="P533" s="767"/>
      <c r="Q533" s="767"/>
      <c r="R533" s="768"/>
      <c r="T533" s="260" t="s">
        <v>652</v>
      </c>
      <c r="U533" s="260" t="s">
        <v>723</v>
      </c>
      <c r="V533" s="260" t="s">
        <v>695</v>
      </c>
      <c r="W533" s="260" t="s">
        <v>650</v>
      </c>
      <c r="X533" s="260" t="s">
        <v>584</v>
      </c>
    </row>
    <row r="534" spans="2:24" ht="15" customHeight="1">
      <c r="B534" s="777"/>
      <c r="C534" s="742"/>
      <c r="D534" s="372" t="s">
        <v>658</v>
      </c>
      <c r="E534" s="372" t="s">
        <v>589</v>
      </c>
      <c r="F534" s="372" t="s">
        <v>654</v>
      </c>
      <c r="H534" s="373" t="s">
        <v>158</v>
      </c>
      <c r="I534" s="373" t="s">
        <v>592</v>
      </c>
      <c r="J534" s="373" t="s">
        <v>522</v>
      </c>
      <c r="K534" s="750"/>
      <c r="M534" s="268" t="s">
        <v>657</v>
      </c>
      <c r="N534" s="269" t="s">
        <v>178</v>
      </c>
      <c r="O534" s="372" t="s">
        <v>157</v>
      </c>
      <c r="P534" s="372" t="s">
        <v>73</v>
      </c>
      <c r="Q534" s="372" t="s">
        <v>598</v>
      </c>
      <c r="R534" s="372" t="s">
        <v>102</v>
      </c>
      <c r="T534" s="262"/>
      <c r="U534" s="262" t="s">
        <v>145</v>
      </c>
      <c r="V534" s="260" t="s">
        <v>699</v>
      </c>
      <c r="W534" s="262"/>
      <c r="X534" s="262" t="s">
        <v>145</v>
      </c>
    </row>
    <row r="535" spans="2:24" ht="15" customHeight="1">
      <c r="B535" s="777"/>
      <c r="C535" s="378">
        <f>D500</f>
        <v>0</v>
      </c>
      <c r="D535" s="378">
        <f>G500</f>
        <v>0</v>
      </c>
      <c r="E535" s="378">
        <f>H500</f>
        <v>0</v>
      </c>
      <c r="F535" s="378">
        <f>V500</f>
        <v>0</v>
      </c>
      <c r="H535" s="373">
        <f>D535</f>
        <v>0</v>
      </c>
      <c r="I535" s="373">
        <f>H535</f>
        <v>0</v>
      </c>
      <c r="J535" s="373">
        <f>I535</f>
        <v>0</v>
      </c>
      <c r="K535" s="339" t="str">
        <f>IF(TYPE(MATCH("FAIL",K536:K565,0))=16,"","FAIL")</f>
        <v/>
      </c>
      <c r="M535" s="270">
        <f ca="1">IF(M$3=TRUE,MIN(M536:M565),IF(TYPE(MATCH(F429,AA432:AH432,0))=16,MIN(M536:M565),MIN(M536:M565,H429)))</f>
        <v>0</v>
      </c>
      <c r="N535" s="271">
        <f ca="1">OFFSET(U534,MATCH(M535,V535:V545,0),0)</f>
        <v>0</v>
      </c>
      <c r="O535" s="271">
        <f ca="1">N535</f>
        <v>0</v>
      </c>
      <c r="P535" s="271">
        <f ca="1">O535</f>
        <v>0</v>
      </c>
      <c r="Q535" s="271">
        <f ca="1">P535</f>
        <v>0</v>
      </c>
      <c r="R535" s="271" t="str">
        <f ca="1">OFFSET(U534,MATCH(M535+1,V535:V545,0),0)</f>
        <v>0.0</v>
      </c>
      <c r="T535" s="385">
        <v>1E-8</v>
      </c>
      <c r="U535" s="385" t="s">
        <v>977</v>
      </c>
      <c r="V535" s="385">
        <v>8</v>
      </c>
      <c r="W535" s="88">
        <v>0</v>
      </c>
      <c r="X535" s="88"/>
    </row>
    <row r="536" spans="2:24" ht="15" customHeight="1">
      <c r="B536" s="243">
        <f t="shared" ref="B536:B549" si="502">B501</f>
        <v>1</v>
      </c>
      <c r="C536" s="263" t="str">
        <f t="shared" ref="C536:C549" si="503">IF($N435=FALSE,"",TEXT(ROUND(D501,$M$535),N536))</f>
        <v/>
      </c>
      <c r="D536" s="263" t="str">
        <f t="shared" ref="D536:D549" si="504">IF($N435=FALSE,"-",TEXT(G501,O536))</f>
        <v>-</v>
      </c>
      <c r="E536" s="263" t="str">
        <f t="shared" ref="E536:E549" si="505">IF($N435=FALSE,"-",TEXT(ROUND(H501,$M$535),P536))</f>
        <v>-</v>
      </c>
      <c r="F536" s="263" t="str">
        <f t="shared" ref="F536:F549" si="506">IF($N435=FALSE,"",TEXT(IF(M$3=TRUE,ROUND(V501,$M$535),ROUNDUP(V501,$M$535)),Q536))</f>
        <v/>
      </c>
      <c r="H536" s="272" t="str">
        <f>IF($N435=FALSE,"",ROUND(Pressure_1_R4!N4*$C$429,M$535+1))</f>
        <v/>
      </c>
      <c r="I536" s="272" t="str">
        <f>IF($N435=FALSE,"",ROUND(Pressure_1_R4!O4*$C$429,M$535+1))</f>
        <v/>
      </c>
      <c r="J536" s="272" t="str">
        <f t="shared" ref="J536:J549" si="507">IF($N435=FALSE,"","± "&amp;TEXT((I536-H536)/2,R536))</f>
        <v/>
      </c>
      <c r="K536" s="273" t="str">
        <f t="shared" ref="K536:K549" si="508">IF($N435=FALSE,"-",IF(AND(H536&lt;=G501,G501&lt;=I536),"PASS","FAIL"))</f>
        <v>-</v>
      </c>
      <c r="M536" s="258" t="str">
        <f t="shared" ref="M536:M549" ca="1" si="509">IF($N435=FALSE,"",OFFSET(V$534,COUNTIF(T$535:T$545,"&lt;="&amp;T501),0)+N$3)</f>
        <v/>
      </c>
      <c r="N536" s="258" t="str">
        <f t="shared" ref="N536:N549" ca="1" si="510">IF($N435=FALSE,"",SUBSTITUTE(OFFSET($X$534,COUNTIF($W$535:$W$544,"&lt;="&amp;ABS(C501)),0),0,"")&amp;N$535)</f>
        <v/>
      </c>
      <c r="O536" s="258" t="str">
        <f t="shared" ref="O536:O549" ca="1" si="511">IF($N435=FALSE,"",SUBSTITUTE(OFFSET($X$534,COUNTIF($W$535:$W$544,"&lt;="&amp;ABS(G501)),0),0,"")&amp;O$535)</f>
        <v/>
      </c>
      <c r="P536" s="258" t="str">
        <f t="shared" ref="P536:P549" ca="1" si="512">IF($N435=FALSE,"",SUBSTITUTE(OFFSET($X$534,COUNTIF($W$535:$W$544,"&lt;="&amp;ABS(H501)),0),0,"")&amp;P$535)</f>
        <v/>
      </c>
      <c r="Q536" s="258" t="str">
        <f t="shared" ref="Q536:R549" si="513">IF($N435=FALSE,"",Q$535)</f>
        <v/>
      </c>
      <c r="R536" s="258" t="str">
        <f t="shared" si="513"/>
        <v/>
      </c>
      <c r="T536" s="385">
        <v>9.9999999999999995E-8</v>
      </c>
      <c r="U536" s="385" t="s">
        <v>724</v>
      </c>
      <c r="V536" s="385">
        <v>7</v>
      </c>
      <c r="W536" s="88">
        <v>1</v>
      </c>
      <c r="X536" s="88"/>
    </row>
    <row r="537" spans="2:24" ht="15" customHeight="1">
      <c r="B537" s="243">
        <f t="shared" si="502"/>
        <v>2</v>
      </c>
      <c r="C537" s="263" t="str">
        <f t="shared" si="503"/>
        <v/>
      </c>
      <c r="D537" s="263" t="str">
        <f t="shared" si="504"/>
        <v>-</v>
      </c>
      <c r="E537" s="263" t="str">
        <f t="shared" si="505"/>
        <v>-</v>
      </c>
      <c r="F537" s="263" t="str">
        <f t="shared" si="506"/>
        <v/>
      </c>
      <c r="H537" s="272" t="str">
        <f>IF($N436=FALSE,"",ROUND(Pressure_1_R4!N5*$C$429,M$535+1))</f>
        <v/>
      </c>
      <c r="I537" s="272" t="str">
        <f>IF($N436=FALSE,"",ROUND(Pressure_1_R4!O5*$C$429,M$535+1))</f>
        <v/>
      </c>
      <c r="J537" s="272" t="str">
        <f t="shared" si="507"/>
        <v/>
      </c>
      <c r="K537" s="273" t="str">
        <f t="shared" si="508"/>
        <v>-</v>
      </c>
      <c r="M537" s="258" t="str">
        <f t="shared" ca="1" si="509"/>
        <v/>
      </c>
      <c r="N537" s="258" t="str">
        <f t="shared" ca="1" si="510"/>
        <v/>
      </c>
      <c r="O537" s="258" t="str">
        <f t="shared" ca="1" si="511"/>
        <v/>
      </c>
      <c r="P537" s="258" t="str">
        <f t="shared" ca="1" si="512"/>
        <v/>
      </c>
      <c r="Q537" s="258" t="str">
        <f t="shared" si="513"/>
        <v/>
      </c>
      <c r="R537" s="258" t="str">
        <f t="shared" si="513"/>
        <v/>
      </c>
      <c r="T537" s="385">
        <v>9.9999999999999995E-7</v>
      </c>
      <c r="U537" s="385" t="s">
        <v>659</v>
      </c>
      <c r="V537" s="385">
        <v>6</v>
      </c>
      <c r="W537" s="88">
        <v>10</v>
      </c>
      <c r="X537" s="88" t="s">
        <v>146</v>
      </c>
    </row>
    <row r="538" spans="2:24" ht="15" customHeight="1">
      <c r="B538" s="243">
        <f t="shared" si="502"/>
        <v>3</v>
      </c>
      <c r="C538" s="263" t="str">
        <f t="shared" si="503"/>
        <v/>
      </c>
      <c r="D538" s="263" t="str">
        <f t="shared" si="504"/>
        <v>-</v>
      </c>
      <c r="E538" s="263" t="str">
        <f t="shared" si="505"/>
        <v>-</v>
      </c>
      <c r="F538" s="263" t="str">
        <f t="shared" si="506"/>
        <v/>
      </c>
      <c r="H538" s="272" t="str">
        <f>IF($N437=FALSE,"",ROUND(Pressure_1_R4!N6*$C$429,M$535+1))</f>
        <v/>
      </c>
      <c r="I538" s="272" t="str">
        <f>IF($N437=FALSE,"",ROUND(Pressure_1_R4!O6*$C$429,M$535+1))</f>
        <v/>
      </c>
      <c r="J538" s="272" t="str">
        <f t="shared" si="507"/>
        <v/>
      </c>
      <c r="K538" s="273" t="str">
        <f t="shared" si="508"/>
        <v>-</v>
      </c>
      <c r="M538" s="258" t="str">
        <f t="shared" ca="1" si="509"/>
        <v/>
      </c>
      <c r="N538" s="258" t="str">
        <f t="shared" ca="1" si="510"/>
        <v/>
      </c>
      <c r="O538" s="258" t="str">
        <f t="shared" ca="1" si="511"/>
        <v/>
      </c>
      <c r="P538" s="258" t="str">
        <f t="shared" ca="1" si="512"/>
        <v/>
      </c>
      <c r="Q538" s="258" t="str">
        <f t="shared" si="513"/>
        <v/>
      </c>
      <c r="R538" s="258" t="str">
        <f t="shared" si="513"/>
        <v/>
      </c>
      <c r="T538" s="385">
        <v>1.0000000000000001E-5</v>
      </c>
      <c r="U538" s="385" t="s">
        <v>982</v>
      </c>
      <c r="V538" s="385">
        <v>5</v>
      </c>
      <c r="W538" s="88">
        <v>100</v>
      </c>
      <c r="X538" s="88" t="s">
        <v>147</v>
      </c>
    </row>
    <row r="539" spans="2:24" ht="15" customHeight="1">
      <c r="B539" s="243">
        <f t="shared" si="502"/>
        <v>4</v>
      </c>
      <c r="C539" s="263" t="str">
        <f t="shared" si="503"/>
        <v/>
      </c>
      <c r="D539" s="263" t="str">
        <f t="shared" si="504"/>
        <v>-</v>
      </c>
      <c r="E539" s="263" t="str">
        <f t="shared" si="505"/>
        <v>-</v>
      </c>
      <c r="F539" s="263" t="str">
        <f t="shared" si="506"/>
        <v/>
      </c>
      <c r="H539" s="272" t="str">
        <f>IF($N438=FALSE,"",ROUND(Pressure_1_R4!N7*$C$429,M$535+1))</f>
        <v/>
      </c>
      <c r="I539" s="272" t="str">
        <f>IF($N438=FALSE,"",ROUND(Pressure_1_R4!O7*$C$429,M$535+1))</f>
        <v/>
      </c>
      <c r="J539" s="272" t="str">
        <f t="shared" si="507"/>
        <v/>
      </c>
      <c r="K539" s="273" t="str">
        <f t="shared" si="508"/>
        <v>-</v>
      </c>
      <c r="M539" s="258" t="str">
        <f t="shared" ca="1" si="509"/>
        <v/>
      </c>
      <c r="N539" s="258" t="str">
        <f t="shared" ca="1" si="510"/>
        <v/>
      </c>
      <c r="O539" s="258" t="str">
        <f t="shared" ca="1" si="511"/>
        <v/>
      </c>
      <c r="P539" s="258" t="str">
        <f t="shared" ca="1" si="512"/>
        <v/>
      </c>
      <c r="Q539" s="258" t="str">
        <f t="shared" si="513"/>
        <v/>
      </c>
      <c r="R539" s="258" t="str">
        <f t="shared" si="513"/>
        <v/>
      </c>
      <c r="T539" s="385">
        <v>1E-4</v>
      </c>
      <c r="U539" s="385" t="s">
        <v>701</v>
      </c>
      <c r="V539" s="385">
        <v>4</v>
      </c>
      <c r="W539" s="88">
        <v>1000</v>
      </c>
      <c r="X539" s="88" t="s">
        <v>148</v>
      </c>
    </row>
    <row r="540" spans="2:24" ht="15" customHeight="1">
      <c r="B540" s="243">
        <f t="shared" si="502"/>
        <v>5</v>
      </c>
      <c r="C540" s="263" t="str">
        <f t="shared" si="503"/>
        <v/>
      </c>
      <c r="D540" s="263" t="str">
        <f t="shared" si="504"/>
        <v>-</v>
      </c>
      <c r="E540" s="263" t="str">
        <f t="shared" si="505"/>
        <v>-</v>
      </c>
      <c r="F540" s="263" t="str">
        <f t="shared" si="506"/>
        <v/>
      </c>
      <c r="H540" s="272" t="str">
        <f>IF($N439=FALSE,"",ROUND(Pressure_1_R4!N8*$C$429,M$535+1))</f>
        <v/>
      </c>
      <c r="I540" s="272" t="str">
        <f>IF($N439=FALSE,"",ROUND(Pressure_1_R4!O8*$C$429,M$535+1))</f>
        <v/>
      </c>
      <c r="J540" s="272" t="str">
        <f t="shared" si="507"/>
        <v/>
      </c>
      <c r="K540" s="273" t="str">
        <f t="shared" si="508"/>
        <v>-</v>
      </c>
      <c r="M540" s="258" t="str">
        <f t="shared" ca="1" si="509"/>
        <v/>
      </c>
      <c r="N540" s="258" t="str">
        <f t="shared" ca="1" si="510"/>
        <v/>
      </c>
      <c r="O540" s="258" t="str">
        <f t="shared" ca="1" si="511"/>
        <v/>
      </c>
      <c r="P540" s="258" t="str">
        <f t="shared" ca="1" si="512"/>
        <v/>
      </c>
      <c r="Q540" s="258" t="str">
        <f t="shared" si="513"/>
        <v/>
      </c>
      <c r="R540" s="258" t="str">
        <f t="shared" si="513"/>
        <v/>
      </c>
      <c r="T540" s="385">
        <v>1E-3</v>
      </c>
      <c r="U540" s="386" t="s">
        <v>725</v>
      </c>
      <c r="V540" s="385">
        <v>3</v>
      </c>
      <c r="W540" s="88">
        <v>10000</v>
      </c>
      <c r="X540" s="88" t="s">
        <v>149</v>
      </c>
    </row>
    <row r="541" spans="2:24" ht="15" customHeight="1">
      <c r="B541" s="243">
        <f t="shared" si="502"/>
        <v>6</v>
      </c>
      <c r="C541" s="263" t="str">
        <f t="shared" si="503"/>
        <v/>
      </c>
      <c r="D541" s="263" t="str">
        <f t="shared" si="504"/>
        <v>-</v>
      </c>
      <c r="E541" s="263" t="str">
        <f t="shared" si="505"/>
        <v>-</v>
      </c>
      <c r="F541" s="263" t="str">
        <f t="shared" si="506"/>
        <v/>
      </c>
      <c r="H541" s="272" t="str">
        <f>IF($N440=FALSE,"",ROUND(Pressure_1_R4!N9*$C$429,M$535+1))</f>
        <v/>
      </c>
      <c r="I541" s="272" t="str">
        <f>IF($N440=FALSE,"",ROUND(Pressure_1_R4!O9*$C$429,M$535+1))</f>
        <v/>
      </c>
      <c r="J541" s="272" t="str">
        <f t="shared" si="507"/>
        <v/>
      </c>
      <c r="K541" s="273" t="str">
        <f t="shared" si="508"/>
        <v>-</v>
      </c>
      <c r="M541" s="258" t="str">
        <f t="shared" ca="1" si="509"/>
        <v/>
      </c>
      <c r="N541" s="258" t="str">
        <f t="shared" ca="1" si="510"/>
        <v/>
      </c>
      <c r="O541" s="258" t="str">
        <f t="shared" ca="1" si="511"/>
        <v/>
      </c>
      <c r="P541" s="258" t="str">
        <f t="shared" ca="1" si="512"/>
        <v/>
      </c>
      <c r="Q541" s="258" t="str">
        <f t="shared" si="513"/>
        <v/>
      </c>
      <c r="R541" s="258" t="str">
        <f t="shared" si="513"/>
        <v/>
      </c>
      <c r="T541" s="385">
        <v>0.01</v>
      </c>
      <c r="U541" s="386" t="s">
        <v>954</v>
      </c>
      <c r="V541" s="385">
        <v>2</v>
      </c>
      <c r="W541" s="88">
        <v>100000</v>
      </c>
      <c r="X541" s="88" t="s">
        <v>150</v>
      </c>
    </row>
    <row r="542" spans="2:24" ht="15" customHeight="1">
      <c r="B542" s="243">
        <f t="shared" si="502"/>
        <v>7</v>
      </c>
      <c r="C542" s="263" t="str">
        <f t="shared" si="503"/>
        <v/>
      </c>
      <c r="D542" s="263" t="str">
        <f t="shared" si="504"/>
        <v>-</v>
      </c>
      <c r="E542" s="263" t="str">
        <f t="shared" si="505"/>
        <v>-</v>
      </c>
      <c r="F542" s="263" t="str">
        <f t="shared" si="506"/>
        <v/>
      </c>
      <c r="H542" s="272" t="str">
        <f>IF($N441=FALSE,"",ROUND(Pressure_1_R4!N10*$C$429,M$535+1))</f>
        <v/>
      </c>
      <c r="I542" s="272" t="str">
        <f>IF($N441=FALSE,"",ROUND(Pressure_1_R4!O10*$C$429,M$535+1))</f>
        <v/>
      </c>
      <c r="J542" s="272" t="str">
        <f t="shared" si="507"/>
        <v/>
      </c>
      <c r="K542" s="273" t="str">
        <f t="shared" si="508"/>
        <v>-</v>
      </c>
      <c r="M542" s="258" t="str">
        <f t="shared" ca="1" si="509"/>
        <v/>
      </c>
      <c r="N542" s="258" t="str">
        <f t="shared" ca="1" si="510"/>
        <v/>
      </c>
      <c r="O542" s="258" t="str">
        <f t="shared" ca="1" si="511"/>
        <v/>
      </c>
      <c r="P542" s="258" t="str">
        <f t="shared" ca="1" si="512"/>
        <v/>
      </c>
      <c r="Q542" s="258" t="str">
        <f t="shared" si="513"/>
        <v/>
      </c>
      <c r="R542" s="258" t="str">
        <f t="shared" si="513"/>
        <v/>
      </c>
      <c r="T542" s="385">
        <v>0.1</v>
      </c>
      <c r="U542" s="386" t="s">
        <v>956</v>
      </c>
      <c r="V542" s="385">
        <v>1</v>
      </c>
      <c r="W542" s="88">
        <v>1000000</v>
      </c>
      <c r="X542" s="88" t="s">
        <v>151</v>
      </c>
    </row>
    <row r="543" spans="2:24" ht="15" customHeight="1">
      <c r="B543" s="243">
        <f t="shared" si="502"/>
        <v>8</v>
      </c>
      <c r="C543" s="263" t="str">
        <f t="shared" si="503"/>
        <v/>
      </c>
      <c r="D543" s="263" t="str">
        <f t="shared" si="504"/>
        <v>-</v>
      </c>
      <c r="E543" s="263" t="str">
        <f t="shared" si="505"/>
        <v>-</v>
      </c>
      <c r="F543" s="263" t="str">
        <f t="shared" si="506"/>
        <v/>
      </c>
      <c r="H543" s="272" t="str">
        <f>IF($N442=FALSE,"",ROUND(Pressure_1_R4!N11*$C$429,M$535+1))</f>
        <v/>
      </c>
      <c r="I543" s="272" t="str">
        <f>IF($N442=FALSE,"",ROUND(Pressure_1_R4!O11*$C$429,M$535+1))</f>
        <v/>
      </c>
      <c r="J543" s="272" t="str">
        <f t="shared" si="507"/>
        <v/>
      </c>
      <c r="K543" s="273" t="str">
        <f t="shared" si="508"/>
        <v>-</v>
      </c>
      <c r="M543" s="258" t="str">
        <f t="shared" ca="1" si="509"/>
        <v/>
      </c>
      <c r="N543" s="258" t="str">
        <f t="shared" ca="1" si="510"/>
        <v/>
      </c>
      <c r="O543" s="258" t="str">
        <f t="shared" ca="1" si="511"/>
        <v/>
      </c>
      <c r="P543" s="258" t="str">
        <f t="shared" ca="1" si="512"/>
        <v/>
      </c>
      <c r="Q543" s="258" t="str">
        <f t="shared" si="513"/>
        <v/>
      </c>
      <c r="R543" s="258" t="str">
        <f t="shared" si="513"/>
        <v/>
      </c>
      <c r="T543" s="385">
        <v>1</v>
      </c>
      <c r="U543" s="385">
        <v>0</v>
      </c>
      <c r="V543" s="385">
        <v>0</v>
      </c>
      <c r="W543" s="88">
        <v>10000000</v>
      </c>
      <c r="X543" s="88" t="s">
        <v>152</v>
      </c>
    </row>
    <row r="544" spans="2:24" ht="15" customHeight="1">
      <c r="B544" s="243">
        <f t="shared" si="502"/>
        <v>9</v>
      </c>
      <c r="C544" s="263" t="str">
        <f t="shared" si="503"/>
        <v/>
      </c>
      <c r="D544" s="263" t="str">
        <f t="shared" si="504"/>
        <v>-</v>
      </c>
      <c r="E544" s="263" t="str">
        <f t="shared" si="505"/>
        <v>-</v>
      </c>
      <c r="F544" s="263" t="str">
        <f t="shared" si="506"/>
        <v/>
      </c>
      <c r="H544" s="272" t="str">
        <f>IF($N443=FALSE,"",ROUND(Pressure_1_R4!N12*$C$429,M$535+1))</f>
        <v/>
      </c>
      <c r="I544" s="272" t="str">
        <f>IF($N443=FALSE,"",ROUND(Pressure_1_R4!O12*$C$429,M$535+1))</f>
        <v/>
      </c>
      <c r="J544" s="272" t="str">
        <f t="shared" si="507"/>
        <v/>
      </c>
      <c r="K544" s="273" t="str">
        <f t="shared" si="508"/>
        <v>-</v>
      </c>
      <c r="M544" s="258" t="str">
        <f t="shared" ca="1" si="509"/>
        <v/>
      </c>
      <c r="N544" s="258" t="str">
        <f t="shared" ca="1" si="510"/>
        <v/>
      </c>
      <c r="O544" s="258" t="str">
        <f t="shared" ca="1" si="511"/>
        <v/>
      </c>
      <c r="P544" s="258" t="str">
        <f t="shared" ca="1" si="512"/>
        <v/>
      </c>
      <c r="Q544" s="258" t="str">
        <f t="shared" si="513"/>
        <v/>
      </c>
      <c r="R544" s="258" t="str">
        <f t="shared" si="513"/>
        <v/>
      </c>
      <c r="T544" s="385">
        <v>10</v>
      </c>
      <c r="U544" s="385">
        <v>0</v>
      </c>
      <c r="V544" s="385">
        <v>-1</v>
      </c>
      <c r="W544" s="88"/>
      <c r="X544" s="88"/>
    </row>
    <row r="545" spans="2:22" ht="15" customHeight="1">
      <c r="B545" s="243">
        <f t="shared" si="502"/>
        <v>10</v>
      </c>
      <c r="C545" s="263" t="str">
        <f t="shared" si="503"/>
        <v/>
      </c>
      <c r="D545" s="263" t="str">
        <f t="shared" si="504"/>
        <v>-</v>
      </c>
      <c r="E545" s="263" t="str">
        <f t="shared" si="505"/>
        <v>-</v>
      </c>
      <c r="F545" s="263" t="str">
        <f t="shared" si="506"/>
        <v/>
      </c>
      <c r="H545" s="272" t="str">
        <f>IF($N444=FALSE,"",ROUND(Pressure_1_R4!N13*$C$429,M$535+1))</f>
        <v/>
      </c>
      <c r="I545" s="272" t="str">
        <f>IF($N444=FALSE,"",ROUND(Pressure_1_R4!O13*$C$429,M$535+1))</f>
        <v/>
      </c>
      <c r="J545" s="272" t="str">
        <f t="shared" si="507"/>
        <v/>
      </c>
      <c r="K545" s="273" t="str">
        <f t="shared" si="508"/>
        <v>-</v>
      </c>
      <c r="M545" s="258" t="str">
        <f t="shared" ca="1" si="509"/>
        <v/>
      </c>
      <c r="N545" s="258" t="str">
        <f t="shared" ca="1" si="510"/>
        <v/>
      </c>
      <c r="O545" s="258" t="str">
        <f t="shared" ca="1" si="511"/>
        <v/>
      </c>
      <c r="P545" s="258" t="str">
        <f t="shared" ca="1" si="512"/>
        <v/>
      </c>
      <c r="Q545" s="258" t="str">
        <f t="shared" si="513"/>
        <v/>
      </c>
      <c r="R545" s="258" t="str">
        <f t="shared" si="513"/>
        <v/>
      </c>
      <c r="T545" s="385">
        <v>100</v>
      </c>
      <c r="U545" s="385">
        <v>0</v>
      </c>
      <c r="V545" s="385">
        <v>-2</v>
      </c>
    </row>
    <row r="546" spans="2:22" ht="15" customHeight="1">
      <c r="B546" s="243">
        <f t="shared" si="502"/>
        <v>11</v>
      </c>
      <c r="C546" s="263" t="str">
        <f t="shared" si="503"/>
        <v/>
      </c>
      <c r="D546" s="263" t="str">
        <f t="shared" si="504"/>
        <v>-</v>
      </c>
      <c r="E546" s="263" t="str">
        <f t="shared" si="505"/>
        <v>-</v>
      </c>
      <c r="F546" s="263" t="str">
        <f t="shared" si="506"/>
        <v/>
      </c>
      <c r="H546" s="272" t="str">
        <f>IF($N445=FALSE,"",ROUND(Pressure_1_R4!N14*$C$429,M$535+1))</f>
        <v/>
      </c>
      <c r="I546" s="272" t="str">
        <f>IF($N445=FALSE,"",ROUND(Pressure_1_R4!O14*$C$429,M$535+1))</f>
        <v/>
      </c>
      <c r="J546" s="272" t="str">
        <f t="shared" si="507"/>
        <v/>
      </c>
      <c r="K546" s="273" t="str">
        <f t="shared" si="508"/>
        <v>-</v>
      </c>
      <c r="M546" s="258" t="str">
        <f t="shared" ca="1" si="509"/>
        <v/>
      </c>
      <c r="N546" s="258" t="str">
        <f t="shared" ca="1" si="510"/>
        <v/>
      </c>
      <c r="O546" s="258" t="str">
        <f t="shared" ca="1" si="511"/>
        <v/>
      </c>
      <c r="P546" s="258" t="str">
        <f t="shared" ca="1" si="512"/>
        <v/>
      </c>
      <c r="Q546" s="258" t="str">
        <f t="shared" si="513"/>
        <v/>
      </c>
      <c r="R546" s="258" t="str">
        <f t="shared" si="513"/>
        <v/>
      </c>
    </row>
    <row r="547" spans="2:22" ht="15" customHeight="1">
      <c r="B547" s="243">
        <f t="shared" si="502"/>
        <v>12</v>
      </c>
      <c r="C547" s="263" t="str">
        <f t="shared" si="503"/>
        <v/>
      </c>
      <c r="D547" s="263" t="str">
        <f t="shared" si="504"/>
        <v>-</v>
      </c>
      <c r="E547" s="263" t="str">
        <f t="shared" si="505"/>
        <v>-</v>
      </c>
      <c r="F547" s="263" t="str">
        <f t="shared" si="506"/>
        <v/>
      </c>
      <c r="H547" s="272" t="str">
        <f>IF($N446=FALSE,"",ROUND(Pressure_1_R4!N15*$C$429,M$535+1))</f>
        <v/>
      </c>
      <c r="I547" s="272" t="str">
        <f>IF($N446=FALSE,"",ROUND(Pressure_1_R4!O15*$C$429,M$535+1))</f>
        <v/>
      </c>
      <c r="J547" s="272" t="str">
        <f t="shared" si="507"/>
        <v/>
      </c>
      <c r="K547" s="273" t="str">
        <f t="shared" si="508"/>
        <v>-</v>
      </c>
      <c r="M547" s="258" t="str">
        <f t="shared" ca="1" si="509"/>
        <v/>
      </c>
      <c r="N547" s="258" t="str">
        <f t="shared" ca="1" si="510"/>
        <v/>
      </c>
      <c r="O547" s="258" t="str">
        <f t="shared" ca="1" si="511"/>
        <v/>
      </c>
      <c r="P547" s="258" t="str">
        <f t="shared" ca="1" si="512"/>
        <v/>
      </c>
      <c r="Q547" s="258" t="str">
        <f t="shared" si="513"/>
        <v/>
      </c>
      <c r="R547" s="258" t="str">
        <f t="shared" si="513"/>
        <v/>
      </c>
      <c r="T547" s="246" t="s">
        <v>726</v>
      </c>
      <c r="U547" s="257"/>
    </row>
    <row r="548" spans="2:22" ht="15" customHeight="1">
      <c r="B548" s="243">
        <f t="shared" si="502"/>
        <v>13</v>
      </c>
      <c r="C548" s="263" t="str">
        <f t="shared" si="503"/>
        <v/>
      </c>
      <c r="D548" s="263" t="str">
        <f t="shared" si="504"/>
        <v>-</v>
      </c>
      <c r="E548" s="263" t="str">
        <f t="shared" si="505"/>
        <v>-</v>
      </c>
      <c r="F548" s="263" t="str">
        <f t="shared" si="506"/>
        <v/>
      </c>
      <c r="H548" s="272" t="str">
        <f>IF($N447=FALSE,"",ROUND(Pressure_1_R4!N16*$C$429,M$535+1))</f>
        <v/>
      </c>
      <c r="I548" s="272" t="str">
        <f>IF($N447=FALSE,"",ROUND(Pressure_1_R4!O16*$C$429,M$535+1))</f>
        <v/>
      </c>
      <c r="J548" s="272" t="str">
        <f t="shared" si="507"/>
        <v/>
      </c>
      <c r="K548" s="273" t="str">
        <f t="shared" si="508"/>
        <v>-</v>
      </c>
      <c r="M548" s="258" t="str">
        <f t="shared" ca="1" si="509"/>
        <v/>
      </c>
      <c r="N548" s="258" t="str">
        <f t="shared" ca="1" si="510"/>
        <v/>
      </c>
      <c r="O548" s="258" t="str">
        <f t="shared" ca="1" si="511"/>
        <v/>
      </c>
      <c r="P548" s="258" t="str">
        <f t="shared" ca="1" si="512"/>
        <v/>
      </c>
      <c r="Q548" s="258" t="str">
        <f t="shared" si="513"/>
        <v/>
      </c>
      <c r="R548" s="258" t="str">
        <f t="shared" si="513"/>
        <v/>
      </c>
      <c r="T548" s="764" t="s">
        <v>601</v>
      </c>
      <c r="U548" s="765"/>
    </row>
    <row r="549" spans="2:22" ht="15" customHeight="1">
      <c r="B549" s="243">
        <f t="shared" si="502"/>
        <v>14</v>
      </c>
      <c r="C549" s="263" t="str">
        <f t="shared" si="503"/>
        <v/>
      </c>
      <c r="D549" s="263" t="str">
        <f t="shared" si="504"/>
        <v>-</v>
      </c>
      <c r="E549" s="263" t="str">
        <f t="shared" si="505"/>
        <v>-</v>
      </c>
      <c r="F549" s="263" t="str">
        <f t="shared" si="506"/>
        <v/>
      </c>
      <c r="H549" s="272" t="str">
        <f>IF($N448=FALSE,"",ROUND(Pressure_1_R4!N17*$C$429,M$535+1))</f>
        <v/>
      </c>
      <c r="I549" s="272" t="str">
        <f>IF($N448=FALSE,"",ROUND(Pressure_1_R4!O17*$C$429,M$535+1))</f>
        <v/>
      </c>
      <c r="J549" s="272" t="str">
        <f t="shared" si="507"/>
        <v/>
      </c>
      <c r="K549" s="273" t="str">
        <f t="shared" si="508"/>
        <v>-</v>
      </c>
      <c r="M549" s="258" t="str">
        <f t="shared" ca="1" si="509"/>
        <v/>
      </c>
      <c r="N549" s="258" t="str">
        <f t="shared" ca="1" si="510"/>
        <v/>
      </c>
      <c r="O549" s="258" t="str">
        <f t="shared" ca="1" si="511"/>
        <v/>
      </c>
      <c r="P549" s="258" t="str">
        <f t="shared" ca="1" si="512"/>
        <v/>
      </c>
      <c r="Q549" s="258" t="str">
        <f t="shared" si="513"/>
        <v/>
      </c>
      <c r="R549" s="258" t="str">
        <f t="shared" si="513"/>
        <v/>
      </c>
      <c r="T549" s="264" t="s">
        <v>727</v>
      </c>
      <c r="U549" s="265" t="e">
        <f>SLOPE(D501:D530,G501:G530)</f>
        <v>#DIV/0!</v>
      </c>
    </row>
    <row r="550" spans="2:22" ht="15" customHeight="1">
      <c r="B550" s="243">
        <f t="shared" ref="B550:B564" si="514">B515</f>
        <v>15</v>
      </c>
      <c r="C550" s="263" t="str">
        <f t="shared" ref="C550:C564" si="515">IF($N449=FALSE,"",TEXT(ROUND(D515,$M$535),N550))</f>
        <v/>
      </c>
      <c r="D550" s="263" t="str">
        <f t="shared" ref="D550:D564" si="516">IF($N449=FALSE,"-",TEXT(G515,O550))</f>
        <v>-</v>
      </c>
      <c r="E550" s="263" t="str">
        <f t="shared" ref="E550:E564" si="517">IF($N449=FALSE,"-",TEXT(ROUND(H515,$M$535),P550))</f>
        <v>-</v>
      </c>
      <c r="F550" s="263" t="str">
        <f t="shared" ref="F550:F564" si="518">IF($N449=FALSE,"",TEXT(IF(M$3=TRUE,ROUND(V515,$M$535),ROUNDUP(V515,$M$535)),Q550))</f>
        <v/>
      </c>
      <c r="H550" s="272" t="str">
        <f>IF($N449=FALSE,"",ROUND(Pressure_1_R4!N18*$C$429,M$535+1))</f>
        <v/>
      </c>
      <c r="I550" s="272" t="str">
        <f>IF($N449=FALSE,"",ROUND(Pressure_1_R4!O18*$C$429,M$535+1))</f>
        <v/>
      </c>
      <c r="J550" s="272" t="str">
        <f t="shared" ref="J550:J564" si="519">IF($N449=FALSE,"","± "&amp;TEXT((I550-H550)/2,R550))</f>
        <v/>
      </c>
      <c r="K550" s="273" t="str">
        <f t="shared" ref="K550:K564" si="520">IF($N449=FALSE,"-",IF(AND(H550&lt;=G515,G515&lt;=I550),"PASS","FAIL"))</f>
        <v>-</v>
      </c>
      <c r="M550" s="258" t="str">
        <f t="shared" ref="M550:M564" ca="1" si="521">IF($N449=FALSE,"",OFFSET(V$534,COUNTIF(T$535:T$545,"&lt;="&amp;T515),0)+N$3)</f>
        <v/>
      </c>
      <c r="N550" s="258" t="str">
        <f t="shared" ref="N550:N564" ca="1" si="522">IF($N449=FALSE,"",SUBSTITUTE(OFFSET($X$534,COUNTIF($W$535:$W$544,"&lt;="&amp;ABS(C515)),0),0,"")&amp;N$535)</f>
        <v/>
      </c>
      <c r="O550" s="258" t="str">
        <f t="shared" ref="O550:P550" ca="1" si="523">IF($N449=FALSE,"",SUBSTITUTE(OFFSET($X$534,COUNTIF($W$535:$W$544,"&lt;="&amp;ABS(G515)),0),0,"")&amp;O$535)</f>
        <v/>
      </c>
      <c r="P550" s="258" t="str">
        <f t="shared" ca="1" si="523"/>
        <v/>
      </c>
      <c r="Q550" s="258" t="str">
        <f t="shared" ref="Q550:R550" si="524">IF($N449=FALSE,"",Q$535)</f>
        <v/>
      </c>
      <c r="R550" s="258" t="str">
        <f t="shared" si="524"/>
        <v/>
      </c>
      <c r="S550" s="242"/>
      <c r="T550" s="264" t="s">
        <v>728</v>
      </c>
      <c r="U550" s="265" t="e">
        <f>INTERCEPT(D501:D530,G501:G530)</f>
        <v>#DIV/0!</v>
      </c>
    </row>
    <row r="551" spans="2:22" ht="15" customHeight="1">
      <c r="B551" s="243">
        <f t="shared" si="514"/>
        <v>16</v>
      </c>
      <c r="C551" s="263" t="str">
        <f t="shared" si="515"/>
        <v/>
      </c>
      <c r="D551" s="263" t="str">
        <f t="shared" si="516"/>
        <v>-</v>
      </c>
      <c r="E551" s="263" t="str">
        <f t="shared" si="517"/>
        <v>-</v>
      </c>
      <c r="F551" s="263" t="str">
        <f t="shared" si="518"/>
        <v/>
      </c>
      <c r="H551" s="272" t="str">
        <f>IF($N450=FALSE,"",ROUND(Pressure_1_R4!N19*$C$429,M$535+1))</f>
        <v/>
      </c>
      <c r="I551" s="272" t="str">
        <f>IF($N450=FALSE,"",ROUND(Pressure_1_R4!O19*$C$429,M$535+1))</f>
        <v/>
      </c>
      <c r="J551" s="272" t="str">
        <f t="shared" si="519"/>
        <v/>
      </c>
      <c r="K551" s="273" t="str">
        <f t="shared" si="520"/>
        <v>-</v>
      </c>
      <c r="M551" s="258" t="str">
        <f t="shared" ca="1" si="521"/>
        <v/>
      </c>
      <c r="N551" s="258" t="str">
        <f t="shared" ca="1" si="522"/>
        <v/>
      </c>
      <c r="O551" s="258" t="str">
        <f t="shared" ref="O551:P551" ca="1" si="525">IF($N450=FALSE,"",SUBSTITUTE(OFFSET($X$534,COUNTIF($W$535:$W$544,"&lt;="&amp;ABS(G516)),0),0,"")&amp;O$535)</f>
        <v/>
      </c>
      <c r="P551" s="258" t="str">
        <f t="shared" ca="1" si="525"/>
        <v/>
      </c>
      <c r="Q551" s="258" t="str">
        <f t="shared" ref="Q551:R551" si="526">IF($N450=FALSE,"",Q$535)</f>
        <v/>
      </c>
      <c r="R551" s="258" t="str">
        <f t="shared" si="526"/>
        <v/>
      </c>
      <c r="S551" s="242"/>
      <c r="T551" s="464"/>
      <c r="U551" s="465"/>
    </row>
    <row r="552" spans="2:22" ht="15" customHeight="1">
      <c r="B552" s="243">
        <f t="shared" si="514"/>
        <v>17</v>
      </c>
      <c r="C552" s="263" t="str">
        <f t="shared" si="515"/>
        <v/>
      </c>
      <c r="D552" s="263" t="str">
        <f t="shared" si="516"/>
        <v>-</v>
      </c>
      <c r="E552" s="263" t="str">
        <f t="shared" si="517"/>
        <v>-</v>
      </c>
      <c r="F552" s="263" t="str">
        <f t="shared" si="518"/>
        <v/>
      </c>
      <c r="H552" s="272" t="str">
        <f>IF($N451=FALSE,"",ROUND(Pressure_1_R4!N20*$C$429,M$535+1))</f>
        <v/>
      </c>
      <c r="I552" s="272" t="str">
        <f>IF($N451=FALSE,"",ROUND(Pressure_1_R4!O20*$C$429,M$535+1))</f>
        <v/>
      </c>
      <c r="J552" s="272" t="str">
        <f t="shared" si="519"/>
        <v/>
      </c>
      <c r="K552" s="273" t="str">
        <f t="shared" si="520"/>
        <v>-</v>
      </c>
      <c r="M552" s="258" t="str">
        <f t="shared" ca="1" si="521"/>
        <v/>
      </c>
      <c r="N552" s="258" t="str">
        <f t="shared" ca="1" si="522"/>
        <v/>
      </c>
      <c r="O552" s="258" t="str">
        <f t="shared" ref="O552:P552" ca="1" si="527">IF($N451=FALSE,"",SUBSTITUTE(OFFSET($X$534,COUNTIF($W$535:$W$544,"&lt;="&amp;ABS(G517)),0),0,"")&amp;O$535)</f>
        <v/>
      </c>
      <c r="P552" s="258" t="str">
        <f t="shared" ca="1" si="527"/>
        <v/>
      </c>
      <c r="Q552" s="258" t="str">
        <f t="shared" ref="Q552:R552" si="528">IF($N451=FALSE,"",Q$535)</f>
        <v/>
      </c>
      <c r="R552" s="258" t="str">
        <f t="shared" si="528"/>
        <v/>
      </c>
      <c r="S552" s="242"/>
      <c r="T552" s="464"/>
      <c r="U552" s="465"/>
    </row>
    <row r="553" spans="2:22" ht="15" customHeight="1">
      <c r="B553" s="243">
        <f t="shared" si="514"/>
        <v>18</v>
      </c>
      <c r="C553" s="263" t="str">
        <f t="shared" si="515"/>
        <v/>
      </c>
      <c r="D553" s="263" t="str">
        <f t="shared" si="516"/>
        <v>-</v>
      </c>
      <c r="E553" s="263" t="str">
        <f t="shared" si="517"/>
        <v>-</v>
      </c>
      <c r="F553" s="263" t="str">
        <f t="shared" si="518"/>
        <v/>
      </c>
      <c r="H553" s="272" t="str">
        <f>IF($N452=FALSE,"",ROUND(Pressure_1_R4!N21*$C$429,M$535+1))</f>
        <v/>
      </c>
      <c r="I553" s="272" t="str">
        <f>IF($N452=FALSE,"",ROUND(Pressure_1_R4!O21*$C$429,M$535+1))</f>
        <v/>
      </c>
      <c r="J553" s="272" t="str">
        <f t="shared" si="519"/>
        <v/>
      </c>
      <c r="K553" s="273" t="str">
        <f t="shared" si="520"/>
        <v>-</v>
      </c>
      <c r="M553" s="258" t="str">
        <f t="shared" ca="1" si="521"/>
        <v/>
      </c>
      <c r="N553" s="258" t="str">
        <f t="shared" ca="1" si="522"/>
        <v/>
      </c>
      <c r="O553" s="258" t="str">
        <f t="shared" ref="O553:P553" ca="1" si="529">IF($N452=FALSE,"",SUBSTITUTE(OFFSET($X$534,COUNTIF($W$535:$W$544,"&lt;="&amp;ABS(G518)),0),0,"")&amp;O$535)</f>
        <v/>
      </c>
      <c r="P553" s="258" t="str">
        <f t="shared" ca="1" si="529"/>
        <v/>
      </c>
      <c r="Q553" s="258" t="str">
        <f t="shared" ref="Q553:R553" si="530">IF($N452=FALSE,"",Q$535)</f>
        <v/>
      </c>
      <c r="R553" s="258" t="str">
        <f t="shared" si="530"/>
        <v/>
      </c>
      <c r="S553" s="242"/>
      <c r="T553" s="464"/>
      <c r="U553" s="465"/>
    </row>
    <row r="554" spans="2:22" ht="15" customHeight="1">
      <c r="B554" s="243">
        <f t="shared" si="514"/>
        <v>19</v>
      </c>
      <c r="C554" s="263" t="str">
        <f t="shared" si="515"/>
        <v/>
      </c>
      <c r="D554" s="263" t="str">
        <f t="shared" si="516"/>
        <v>-</v>
      </c>
      <c r="E554" s="263" t="str">
        <f t="shared" si="517"/>
        <v>-</v>
      </c>
      <c r="F554" s="263" t="str">
        <f t="shared" si="518"/>
        <v/>
      </c>
      <c r="H554" s="272" t="str">
        <f>IF($N453=FALSE,"",ROUND(Pressure_1_R4!N22*$C$429,M$535+1))</f>
        <v/>
      </c>
      <c r="I554" s="272" t="str">
        <f>IF($N453=FALSE,"",ROUND(Pressure_1_R4!O22*$C$429,M$535+1))</f>
        <v/>
      </c>
      <c r="J554" s="272" t="str">
        <f t="shared" si="519"/>
        <v/>
      </c>
      <c r="K554" s="273" t="str">
        <f t="shared" si="520"/>
        <v>-</v>
      </c>
      <c r="M554" s="258" t="str">
        <f t="shared" ca="1" si="521"/>
        <v/>
      </c>
      <c r="N554" s="258" t="str">
        <f t="shared" ca="1" si="522"/>
        <v/>
      </c>
      <c r="O554" s="258" t="str">
        <f t="shared" ref="O554:P554" ca="1" si="531">IF($N453=FALSE,"",SUBSTITUTE(OFFSET($X$534,COUNTIF($W$535:$W$544,"&lt;="&amp;ABS(G519)),0),0,"")&amp;O$535)</f>
        <v/>
      </c>
      <c r="P554" s="258" t="str">
        <f t="shared" ca="1" si="531"/>
        <v/>
      </c>
      <c r="Q554" s="258" t="str">
        <f t="shared" ref="Q554:R554" si="532">IF($N453=FALSE,"",Q$535)</f>
        <v/>
      </c>
      <c r="R554" s="258" t="str">
        <f t="shared" si="532"/>
        <v/>
      </c>
      <c r="S554" s="242"/>
      <c r="T554" s="464"/>
      <c r="U554" s="465"/>
    </row>
    <row r="555" spans="2:22" ht="15" customHeight="1">
      <c r="B555" s="243">
        <f t="shared" si="514"/>
        <v>20</v>
      </c>
      <c r="C555" s="263" t="str">
        <f t="shared" si="515"/>
        <v/>
      </c>
      <c r="D555" s="263" t="str">
        <f t="shared" si="516"/>
        <v>-</v>
      </c>
      <c r="E555" s="263" t="str">
        <f t="shared" si="517"/>
        <v>-</v>
      </c>
      <c r="F555" s="263" t="str">
        <f t="shared" si="518"/>
        <v/>
      </c>
      <c r="H555" s="272" t="str">
        <f>IF($N454=FALSE,"",ROUND(Pressure_1_R4!N23*$C$429,M$535+1))</f>
        <v/>
      </c>
      <c r="I555" s="272" t="str">
        <f>IF($N454=FALSE,"",ROUND(Pressure_1_R4!O23*$C$429,M$535+1))</f>
        <v/>
      </c>
      <c r="J555" s="272" t="str">
        <f t="shared" si="519"/>
        <v/>
      </c>
      <c r="K555" s="273" t="str">
        <f t="shared" si="520"/>
        <v>-</v>
      </c>
      <c r="M555" s="258" t="str">
        <f t="shared" ca="1" si="521"/>
        <v/>
      </c>
      <c r="N555" s="258" t="str">
        <f t="shared" ca="1" si="522"/>
        <v/>
      </c>
      <c r="O555" s="258" t="str">
        <f t="shared" ref="O555:P555" ca="1" si="533">IF($N454=FALSE,"",SUBSTITUTE(OFFSET($X$534,COUNTIF($W$535:$W$544,"&lt;="&amp;ABS(G520)),0),0,"")&amp;O$535)</f>
        <v/>
      </c>
      <c r="P555" s="258" t="str">
        <f t="shared" ca="1" si="533"/>
        <v/>
      </c>
      <c r="Q555" s="258" t="str">
        <f t="shared" ref="Q555:R555" si="534">IF($N454=FALSE,"",Q$535)</f>
        <v/>
      </c>
      <c r="R555" s="258" t="str">
        <f t="shared" si="534"/>
        <v/>
      </c>
      <c r="S555" s="242"/>
      <c r="T555" s="464"/>
      <c r="U555" s="465"/>
    </row>
    <row r="556" spans="2:22" ht="15" customHeight="1">
      <c r="B556" s="243">
        <f t="shared" si="514"/>
        <v>21</v>
      </c>
      <c r="C556" s="263" t="str">
        <f t="shared" si="515"/>
        <v/>
      </c>
      <c r="D556" s="263" t="str">
        <f t="shared" si="516"/>
        <v>-</v>
      </c>
      <c r="E556" s="263" t="str">
        <f t="shared" si="517"/>
        <v>-</v>
      </c>
      <c r="F556" s="263" t="str">
        <f t="shared" si="518"/>
        <v/>
      </c>
      <c r="H556" s="272" t="str">
        <f>IF($N455=FALSE,"",ROUND(Pressure_1_R4!N24*$C$429,M$535+1))</f>
        <v/>
      </c>
      <c r="I556" s="272" t="str">
        <f>IF($N455=FALSE,"",ROUND(Pressure_1_R4!O24*$C$429,M$535+1))</f>
        <v/>
      </c>
      <c r="J556" s="272" t="str">
        <f t="shared" si="519"/>
        <v/>
      </c>
      <c r="K556" s="273" t="str">
        <f t="shared" si="520"/>
        <v>-</v>
      </c>
      <c r="M556" s="258" t="str">
        <f t="shared" ca="1" si="521"/>
        <v/>
      </c>
      <c r="N556" s="258" t="str">
        <f t="shared" ca="1" si="522"/>
        <v/>
      </c>
      <c r="O556" s="258" t="str">
        <f t="shared" ref="O556:P556" ca="1" si="535">IF($N455=FALSE,"",SUBSTITUTE(OFFSET($X$534,COUNTIF($W$535:$W$544,"&lt;="&amp;ABS(G521)),0),0,"")&amp;O$535)</f>
        <v/>
      </c>
      <c r="P556" s="258" t="str">
        <f t="shared" ca="1" si="535"/>
        <v/>
      </c>
      <c r="Q556" s="258" t="str">
        <f t="shared" ref="Q556:R556" si="536">IF($N455=FALSE,"",Q$535)</f>
        <v/>
      </c>
      <c r="R556" s="258" t="str">
        <f t="shared" si="536"/>
        <v/>
      </c>
      <c r="S556" s="242"/>
      <c r="T556" s="464"/>
      <c r="U556" s="465"/>
    </row>
    <row r="557" spans="2:22" ht="15" customHeight="1">
      <c r="B557" s="243">
        <f t="shared" si="514"/>
        <v>22</v>
      </c>
      <c r="C557" s="263" t="str">
        <f t="shared" si="515"/>
        <v/>
      </c>
      <c r="D557" s="263" t="str">
        <f t="shared" si="516"/>
        <v>-</v>
      </c>
      <c r="E557" s="263" t="str">
        <f t="shared" si="517"/>
        <v>-</v>
      </c>
      <c r="F557" s="263" t="str">
        <f t="shared" si="518"/>
        <v/>
      </c>
      <c r="H557" s="272" t="str">
        <f>IF($N456=FALSE,"",ROUND(Pressure_1_R4!N25*$C$429,M$535+1))</f>
        <v/>
      </c>
      <c r="I557" s="272" t="str">
        <f>IF($N456=FALSE,"",ROUND(Pressure_1_R4!O25*$C$429,M$535+1))</f>
        <v/>
      </c>
      <c r="J557" s="272" t="str">
        <f t="shared" si="519"/>
        <v/>
      </c>
      <c r="K557" s="273" t="str">
        <f t="shared" si="520"/>
        <v>-</v>
      </c>
      <c r="M557" s="258" t="str">
        <f t="shared" ca="1" si="521"/>
        <v/>
      </c>
      <c r="N557" s="258" t="str">
        <f t="shared" ca="1" si="522"/>
        <v/>
      </c>
      <c r="O557" s="258" t="str">
        <f t="shared" ref="O557:P557" ca="1" si="537">IF($N456=FALSE,"",SUBSTITUTE(OFFSET($X$534,COUNTIF($W$535:$W$544,"&lt;="&amp;ABS(G522)),0),0,"")&amp;O$535)</f>
        <v/>
      </c>
      <c r="P557" s="258" t="str">
        <f t="shared" ca="1" si="537"/>
        <v/>
      </c>
      <c r="Q557" s="258" t="str">
        <f t="shared" ref="Q557:R557" si="538">IF($N456=FALSE,"",Q$535)</f>
        <v/>
      </c>
      <c r="R557" s="258" t="str">
        <f t="shared" si="538"/>
        <v/>
      </c>
      <c r="S557" s="242"/>
      <c r="T557" s="464"/>
      <c r="U557" s="465"/>
    </row>
    <row r="558" spans="2:22" ht="15" customHeight="1">
      <c r="B558" s="243">
        <f t="shared" si="514"/>
        <v>23</v>
      </c>
      <c r="C558" s="263" t="str">
        <f t="shared" si="515"/>
        <v/>
      </c>
      <c r="D558" s="263" t="str">
        <f t="shared" si="516"/>
        <v>-</v>
      </c>
      <c r="E558" s="263" t="str">
        <f t="shared" si="517"/>
        <v>-</v>
      </c>
      <c r="F558" s="263" t="str">
        <f t="shared" si="518"/>
        <v/>
      </c>
      <c r="H558" s="272" t="str">
        <f>IF($N457=FALSE,"",ROUND(Pressure_1_R4!N26*$C$429,M$535+1))</f>
        <v/>
      </c>
      <c r="I558" s="272" t="str">
        <f>IF($N457=FALSE,"",ROUND(Pressure_1_R4!O26*$C$429,M$535+1))</f>
        <v/>
      </c>
      <c r="J558" s="272" t="str">
        <f t="shared" si="519"/>
        <v/>
      </c>
      <c r="K558" s="273" t="str">
        <f t="shared" si="520"/>
        <v>-</v>
      </c>
      <c r="M558" s="258" t="str">
        <f t="shared" ca="1" si="521"/>
        <v/>
      </c>
      <c r="N558" s="258" t="str">
        <f t="shared" ca="1" si="522"/>
        <v/>
      </c>
      <c r="O558" s="258" t="str">
        <f t="shared" ref="O558:P558" ca="1" si="539">IF($N457=FALSE,"",SUBSTITUTE(OFFSET($X$534,COUNTIF($W$535:$W$544,"&lt;="&amp;ABS(G523)),0),0,"")&amp;O$535)</f>
        <v/>
      </c>
      <c r="P558" s="258" t="str">
        <f t="shared" ca="1" si="539"/>
        <v/>
      </c>
      <c r="Q558" s="258" t="str">
        <f t="shared" ref="Q558:R558" si="540">IF($N457=FALSE,"",Q$535)</f>
        <v/>
      </c>
      <c r="R558" s="258" t="str">
        <f t="shared" si="540"/>
        <v/>
      </c>
      <c r="S558" s="242"/>
      <c r="T558" s="464"/>
      <c r="U558" s="465"/>
    </row>
    <row r="559" spans="2:22" ht="15" customHeight="1">
      <c r="B559" s="243">
        <f t="shared" si="514"/>
        <v>24</v>
      </c>
      <c r="C559" s="263" t="str">
        <f t="shared" si="515"/>
        <v/>
      </c>
      <c r="D559" s="263" t="str">
        <f t="shared" si="516"/>
        <v>-</v>
      </c>
      <c r="E559" s="263" t="str">
        <f t="shared" si="517"/>
        <v>-</v>
      </c>
      <c r="F559" s="263" t="str">
        <f t="shared" si="518"/>
        <v/>
      </c>
      <c r="H559" s="272" t="str">
        <f>IF($N458=FALSE,"",ROUND(Pressure_1_R4!N27*$C$429,M$535+1))</f>
        <v/>
      </c>
      <c r="I559" s="272" t="str">
        <f>IF($N458=FALSE,"",ROUND(Pressure_1_R4!O27*$C$429,M$535+1))</f>
        <v/>
      </c>
      <c r="J559" s="272" t="str">
        <f t="shared" si="519"/>
        <v/>
      </c>
      <c r="K559" s="273" t="str">
        <f t="shared" si="520"/>
        <v>-</v>
      </c>
      <c r="M559" s="258" t="str">
        <f t="shared" ca="1" si="521"/>
        <v/>
      </c>
      <c r="N559" s="258" t="str">
        <f t="shared" ca="1" si="522"/>
        <v/>
      </c>
      <c r="O559" s="258" t="str">
        <f t="shared" ref="O559:P559" ca="1" si="541">IF($N458=FALSE,"",SUBSTITUTE(OFFSET($X$534,COUNTIF($W$535:$W$544,"&lt;="&amp;ABS(G524)),0),0,"")&amp;O$535)</f>
        <v/>
      </c>
      <c r="P559" s="258" t="str">
        <f t="shared" ca="1" si="541"/>
        <v/>
      </c>
      <c r="Q559" s="258" t="str">
        <f t="shared" ref="Q559:R559" si="542">IF($N458=FALSE,"",Q$535)</f>
        <v/>
      </c>
      <c r="R559" s="258" t="str">
        <f t="shared" si="542"/>
        <v/>
      </c>
      <c r="S559" s="242"/>
      <c r="T559" s="464"/>
      <c r="U559" s="465"/>
    </row>
    <row r="560" spans="2:22" ht="15" customHeight="1">
      <c r="B560" s="243">
        <f t="shared" si="514"/>
        <v>25</v>
      </c>
      <c r="C560" s="263" t="str">
        <f t="shared" si="515"/>
        <v/>
      </c>
      <c r="D560" s="263" t="str">
        <f t="shared" si="516"/>
        <v>-</v>
      </c>
      <c r="E560" s="263" t="str">
        <f t="shared" si="517"/>
        <v>-</v>
      </c>
      <c r="F560" s="263" t="str">
        <f t="shared" si="518"/>
        <v/>
      </c>
      <c r="H560" s="272" t="str">
        <f>IF($N459=FALSE,"",ROUND(Pressure_1_R4!N28*$C$429,M$535+1))</f>
        <v/>
      </c>
      <c r="I560" s="272" t="str">
        <f>IF($N459=FALSE,"",ROUND(Pressure_1_R4!O28*$C$429,M$535+1))</f>
        <v/>
      </c>
      <c r="J560" s="272" t="str">
        <f t="shared" si="519"/>
        <v/>
      </c>
      <c r="K560" s="273" t="str">
        <f t="shared" si="520"/>
        <v>-</v>
      </c>
      <c r="M560" s="258" t="str">
        <f t="shared" ca="1" si="521"/>
        <v/>
      </c>
      <c r="N560" s="258" t="str">
        <f t="shared" ca="1" si="522"/>
        <v/>
      </c>
      <c r="O560" s="258" t="str">
        <f t="shared" ref="O560:P560" ca="1" si="543">IF($N459=FALSE,"",SUBSTITUTE(OFFSET($X$534,COUNTIF($W$535:$W$544,"&lt;="&amp;ABS(G525)),0),0,"")&amp;O$535)</f>
        <v/>
      </c>
      <c r="P560" s="258" t="str">
        <f t="shared" ca="1" si="543"/>
        <v/>
      </c>
      <c r="Q560" s="258" t="str">
        <f t="shared" ref="Q560:R560" si="544">IF($N459=FALSE,"",Q$535)</f>
        <v/>
      </c>
      <c r="R560" s="258" t="str">
        <f t="shared" si="544"/>
        <v/>
      </c>
      <c r="S560" s="242"/>
      <c r="T560" s="464"/>
      <c r="U560" s="465"/>
    </row>
    <row r="561" spans="2:21" ht="15" customHeight="1">
      <c r="B561" s="243">
        <f t="shared" si="514"/>
        <v>26</v>
      </c>
      <c r="C561" s="263" t="str">
        <f t="shared" si="515"/>
        <v/>
      </c>
      <c r="D561" s="263" t="str">
        <f t="shared" si="516"/>
        <v>-</v>
      </c>
      <c r="E561" s="263" t="str">
        <f t="shared" si="517"/>
        <v>-</v>
      </c>
      <c r="F561" s="263" t="str">
        <f t="shared" si="518"/>
        <v/>
      </c>
      <c r="H561" s="272" t="str">
        <f>IF($N460=FALSE,"",ROUND(Pressure_1_R4!N29*$C$429,M$535+1))</f>
        <v/>
      </c>
      <c r="I561" s="272" t="str">
        <f>IF($N460=FALSE,"",ROUND(Pressure_1_R4!O29*$C$429,M$535+1))</f>
        <v/>
      </c>
      <c r="J561" s="272" t="str">
        <f t="shared" si="519"/>
        <v/>
      </c>
      <c r="K561" s="273" t="str">
        <f t="shared" si="520"/>
        <v>-</v>
      </c>
      <c r="M561" s="258" t="str">
        <f t="shared" ca="1" si="521"/>
        <v/>
      </c>
      <c r="N561" s="258" t="str">
        <f t="shared" ca="1" si="522"/>
        <v/>
      </c>
      <c r="O561" s="258" t="str">
        <f t="shared" ref="O561:P561" ca="1" si="545">IF($N460=FALSE,"",SUBSTITUTE(OFFSET($X$534,COUNTIF($W$535:$W$544,"&lt;="&amp;ABS(G526)),0),0,"")&amp;O$535)</f>
        <v/>
      </c>
      <c r="P561" s="258" t="str">
        <f t="shared" ca="1" si="545"/>
        <v/>
      </c>
      <c r="Q561" s="258" t="str">
        <f t="shared" ref="Q561:R561" si="546">IF($N460=FALSE,"",Q$535)</f>
        <v/>
      </c>
      <c r="R561" s="258" t="str">
        <f t="shared" si="546"/>
        <v/>
      </c>
      <c r="S561" s="242"/>
      <c r="T561" s="464"/>
      <c r="U561" s="465"/>
    </row>
    <row r="562" spans="2:21" ht="15" customHeight="1">
      <c r="B562" s="243">
        <f t="shared" si="514"/>
        <v>27</v>
      </c>
      <c r="C562" s="263" t="str">
        <f t="shared" si="515"/>
        <v/>
      </c>
      <c r="D562" s="263" t="str">
        <f t="shared" si="516"/>
        <v>-</v>
      </c>
      <c r="E562" s="263" t="str">
        <f t="shared" si="517"/>
        <v>-</v>
      </c>
      <c r="F562" s="263" t="str">
        <f t="shared" si="518"/>
        <v/>
      </c>
      <c r="H562" s="272" t="str">
        <f>IF($N461=FALSE,"",ROUND(Pressure_1_R4!N30*$C$429,M$535+1))</f>
        <v/>
      </c>
      <c r="I562" s="272" t="str">
        <f>IF($N461=FALSE,"",ROUND(Pressure_1_R4!O30*$C$429,M$535+1))</f>
        <v/>
      </c>
      <c r="J562" s="272" t="str">
        <f t="shared" si="519"/>
        <v/>
      </c>
      <c r="K562" s="273" t="str">
        <f t="shared" si="520"/>
        <v>-</v>
      </c>
      <c r="M562" s="258" t="str">
        <f t="shared" ca="1" si="521"/>
        <v/>
      </c>
      <c r="N562" s="258" t="str">
        <f t="shared" ca="1" si="522"/>
        <v/>
      </c>
      <c r="O562" s="258" t="str">
        <f t="shared" ref="O562:P562" ca="1" si="547">IF($N461=FALSE,"",SUBSTITUTE(OFFSET($X$534,COUNTIF($W$535:$W$544,"&lt;="&amp;ABS(G527)),0),0,"")&amp;O$535)</f>
        <v/>
      </c>
      <c r="P562" s="258" t="str">
        <f t="shared" ca="1" si="547"/>
        <v/>
      </c>
      <c r="Q562" s="258" t="str">
        <f t="shared" ref="Q562:R562" si="548">IF($N461=FALSE,"",Q$535)</f>
        <v/>
      </c>
      <c r="R562" s="258" t="str">
        <f t="shared" si="548"/>
        <v/>
      </c>
      <c r="S562" s="242"/>
      <c r="T562" s="464"/>
      <c r="U562" s="465"/>
    </row>
    <row r="563" spans="2:21" ht="15" customHeight="1">
      <c r="B563" s="243">
        <f t="shared" si="514"/>
        <v>28</v>
      </c>
      <c r="C563" s="263" t="str">
        <f t="shared" si="515"/>
        <v/>
      </c>
      <c r="D563" s="263" t="str">
        <f t="shared" si="516"/>
        <v>-</v>
      </c>
      <c r="E563" s="263" t="str">
        <f t="shared" si="517"/>
        <v>-</v>
      </c>
      <c r="F563" s="263" t="str">
        <f t="shared" si="518"/>
        <v/>
      </c>
      <c r="H563" s="272" t="str">
        <f>IF($N462=FALSE,"",ROUND(Pressure_1_R4!N31*$C$429,M$535+1))</f>
        <v/>
      </c>
      <c r="I563" s="272" t="str">
        <f>IF($N462=FALSE,"",ROUND(Pressure_1_R4!O31*$C$429,M$535+1))</f>
        <v/>
      </c>
      <c r="J563" s="272" t="str">
        <f t="shared" si="519"/>
        <v/>
      </c>
      <c r="K563" s="273" t="str">
        <f t="shared" si="520"/>
        <v>-</v>
      </c>
      <c r="M563" s="258" t="str">
        <f t="shared" ca="1" si="521"/>
        <v/>
      </c>
      <c r="N563" s="258" t="str">
        <f t="shared" ca="1" si="522"/>
        <v/>
      </c>
      <c r="O563" s="258" t="str">
        <f t="shared" ref="O563:P563" ca="1" si="549">IF($N462=FALSE,"",SUBSTITUTE(OFFSET($X$534,COUNTIF($W$535:$W$544,"&lt;="&amp;ABS(G528)),0),0,"")&amp;O$535)</f>
        <v/>
      </c>
      <c r="P563" s="258" t="str">
        <f t="shared" ca="1" si="549"/>
        <v/>
      </c>
      <c r="Q563" s="258" t="str">
        <f t="shared" ref="Q563:R563" si="550">IF($N462=FALSE,"",Q$535)</f>
        <v/>
      </c>
      <c r="R563" s="258" t="str">
        <f t="shared" si="550"/>
        <v/>
      </c>
      <c r="S563" s="242"/>
      <c r="T563" s="464"/>
      <c r="U563" s="465"/>
    </row>
    <row r="564" spans="2:21" ht="15" customHeight="1">
      <c r="B564" s="243">
        <f t="shared" si="514"/>
        <v>29</v>
      </c>
      <c r="C564" s="263" t="str">
        <f t="shared" si="515"/>
        <v/>
      </c>
      <c r="D564" s="263" t="str">
        <f t="shared" si="516"/>
        <v>-</v>
      </c>
      <c r="E564" s="263" t="str">
        <f t="shared" si="517"/>
        <v>-</v>
      </c>
      <c r="F564" s="263" t="str">
        <f t="shared" si="518"/>
        <v/>
      </c>
      <c r="H564" s="272" t="str">
        <f>IF($N463=FALSE,"",ROUND(Pressure_1_R4!N32*$C$429,M$535+1))</f>
        <v/>
      </c>
      <c r="I564" s="272" t="str">
        <f>IF($N463=FALSE,"",ROUND(Pressure_1_R4!O32*$C$429,M$535+1))</f>
        <v/>
      </c>
      <c r="J564" s="272" t="str">
        <f t="shared" si="519"/>
        <v/>
      </c>
      <c r="K564" s="273" t="str">
        <f t="shared" si="520"/>
        <v>-</v>
      </c>
      <c r="M564" s="258" t="str">
        <f t="shared" ca="1" si="521"/>
        <v/>
      </c>
      <c r="N564" s="258" t="str">
        <f t="shared" ca="1" si="522"/>
        <v/>
      </c>
      <c r="O564" s="258" t="str">
        <f t="shared" ref="O564:P564" ca="1" si="551">IF($N463=FALSE,"",SUBSTITUTE(OFFSET($X$534,COUNTIF($W$535:$W$544,"&lt;="&amp;ABS(G529)),0),0,"")&amp;O$535)</f>
        <v/>
      </c>
      <c r="P564" s="258" t="str">
        <f t="shared" ca="1" si="551"/>
        <v/>
      </c>
      <c r="Q564" s="258" t="str">
        <f t="shared" ref="Q564:R564" si="552">IF($N463=FALSE,"",Q$535)</f>
        <v/>
      </c>
      <c r="R564" s="258" t="str">
        <f t="shared" si="552"/>
        <v/>
      </c>
      <c r="S564" s="242"/>
      <c r="T564" s="464"/>
      <c r="U564" s="465"/>
    </row>
    <row r="565" spans="2:21" ht="15" customHeight="1">
      <c r="B565" s="243">
        <f>B530</f>
        <v>30</v>
      </c>
      <c r="C565" s="263" t="str">
        <f>IF($N449=FALSE,"",TEXT(ROUND(D530,$M$535),N565))</f>
        <v/>
      </c>
      <c r="D565" s="263" t="str">
        <f>IF($N449=FALSE,"-",TEXT(G530,O565))</f>
        <v>-</v>
      </c>
      <c r="E565" s="263" t="str">
        <f>IF($N449=FALSE,"-",TEXT(ROUND(H530,$M$535),P565))</f>
        <v>-</v>
      </c>
      <c r="F565" s="263" t="str">
        <f>IF($N449=FALSE,"",TEXT(IF(M$3=TRUE,ROUND(V530,$M$535),ROUNDUP(V530,$M$535)),Q565))</f>
        <v/>
      </c>
      <c r="H565" s="272" t="str">
        <f>IF($N449=FALSE,"",ROUND(Pressure_1_R4!N18*$C$429,M$535+1))</f>
        <v/>
      </c>
      <c r="I565" s="272" t="str">
        <f>IF($N449=FALSE,"",ROUND(Pressure_1_R4!O18*$C$429,M$535+1))</f>
        <v/>
      </c>
      <c r="J565" s="272" t="str">
        <f>IF($N449=FALSE,"","± "&amp;TEXT((I565-H565)/2,R565))</f>
        <v/>
      </c>
      <c r="K565" s="273" t="str">
        <f>IF($N449=FALSE,"-",IF(AND(H565&lt;=G530,G530&lt;=I565),"PASS","FAIL"))</f>
        <v>-</v>
      </c>
      <c r="M565" s="258" t="str">
        <f ca="1">IF($N449=FALSE,"",OFFSET(V$534,COUNTIF(T$535:T$545,"&lt;="&amp;T530),0)+N$3)</f>
        <v/>
      </c>
      <c r="N565" s="258" t="str">
        <f ca="1">IF($N449=FALSE,"",SUBSTITUTE(OFFSET($X$534,COUNTIF($W$535:$W$544,"&lt;="&amp;ABS(C530)),0),0,"")&amp;N$535)</f>
        <v/>
      </c>
      <c r="O565" s="258" t="str">
        <f ca="1">IF($N449=FALSE,"",SUBSTITUTE(OFFSET($X$534,COUNTIF($W$535:$W$544,"&lt;="&amp;ABS(G530)),0),0,"")&amp;O$535)</f>
        <v/>
      </c>
      <c r="P565" s="258" t="str">
        <f ca="1">IF($N449=FALSE,"",SUBSTITUTE(OFFSET($X$534,COUNTIF($W$535:$W$544,"&lt;="&amp;ABS(H530)),0),0,"")&amp;P$535)</f>
        <v/>
      </c>
      <c r="Q565" s="258" t="str">
        <f>IF($N449=FALSE,"",Q$535)</f>
        <v/>
      </c>
      <c r="R565" s="258" t="str">
        <f>IF($N449=FALSE,"",R$535)</f>
        <v/>
      </c>
      <c r="S565" s="242"/>
      <c r="T565" s="464"/>
      <c r="U565" s="465"/>
    </row>
  </sheetData>
  <mergeCells count="160">
    <mergeCell ref="J6:L6"/>
    <mergeCell ref="N6:N8"/>
    <mergeCell ref="O6:O8"/>
    <mergeCell ref="P6:P8"/>
    <mergeCell ref="Q6:T6"/>
    <mergeCell ref="U6:X6"/>
    <mergeCell ref="B6:B8"/>
    <mergeCell ref="C6:C8"/>
    <mergeCell ref="D6:D7"/>
    <mergeCell ref="E6:E7"/>
    <mergeCell ref="F6:H6"/>
    <mergeCell ref="I6:I8"/>
    <mergeCell ref="W71:W74"/>
    <mergeCell ref="L72:L73"/>
    <mergeCell ref="M72:M73"/>
    <mergeCell ref="N72:N73"/>
    <mergeCell ref="O72:O73"/>
    <mergeCell ref="P72:P73"/>
    <mergeCell ref="R72:R73"/>
    <mergeCell ref="S72:S73"/>
    <mergeCell ref="L71:P71"/>
    <mergeCell ref="T72:T73"/>
    <mergeCell ref="U72:U73"/>
    <mergeCell ref="V72:V73"/>
    <mergeCell ref="B107:B109"/>
    <mergeCell ref="C107:C108"/>
    <mergeCell ref="D107:F107"/>
    <mergeCell ref="H107:J107"/>
    <mergeCell ref="K107:K108"/>
    <mergeCell ref="N107:R107"/>
    <mergeCell ref="Q71:Q73"/>
    <mergeCell ref="R71:V71"/>
    <mergeCell ref="B71:B74"/>
    <mergeCell ref="C71:C73"/>
    <mergeCell ref="D71:D73"/>
    <mergeCell ref="E71:E73"/>
    <mergeCell ref="F71:F73"/>
    <mergeCell ref="G71:J71"/>
    <mergeCell ref="K71:K73"/>
    <mergeCell ref="T122:U122"/>
    <mergeCell ref="B148:B150"/>
    <mergeCell ref="C148:C150"/>
    <mergeCell ref="D148:D149"/>
    <mergeCell ref="E148:E149"/>
    <mergeCell ref="F148:H148"/>
    <mergeCell ref="I148:I150"/>
    <mergeCell ref="J148:L148"/>
    <mergeCell ref="N148:N150"/>
    <mergeCell ref="O148:O150"/>
    <mergeCell ref="P148:P150"/>
    <mergeCell ref="Q148:T148"/>
    <mergeCell ref="U148:X148"/>
    <mergeCell ref="V214:V215"/>
    <mergeCell ref="G213:J213"/>
    <mergeCell ref="K213:K215"/>
    <mergeCell ref="L213:P213"/>
    <mergeCell ref="Q213:Q215"/>
    <mergeCell ref="R213:V213"/>
    <mergeCell ref="W213:W216"/>
    <mergeCell ref="L214:L215"/>
    <mergeCell ref="M214:M215"/>
    <mergeCell ref="N214:N215"/>
    <mergeCell ref="O214:O215"/>
    <mergeCell ref="T214:T215"/>
    <mergeCell ref="U214:U215"/>
    <mergeCell ref="B249:B251"/>
    <mergeCell ref="C249:C250"/>
    <mergeCell ref="D249:F249"/>
    <mergeCell ref="H249:J249"/>
    <mergeCell ref="K249:K250"/>
    <mergeCell ref="N249:R249"/>
    <mergeCell ref="P214:P215"/>
    <mergeCell ref="R214:R215"/>
    <mergeCell ref="S214:S215"/>
    <mergeCell ref="B213:B216"/>
    <mergeCell ref="C213:C215"/>
    <mergeCell ref="D213:D215"/>
    <mergeCell ref="E213:E215"/>
    <mergeCell ref="F213:F215"/>
    <mergeCell ref="W355:W358"/>
    <mergeCell ref="L356:L357"/>
    <mergeCell ref="M356:M357"/>
    <mergeCell ref="N356:N357"/>
    <mergeCell ref="O356:O357"/>
    <mergeCell ref="T356:T357"/>
    <mergeCell ref="U356:U357"/>
    <mergeCell ref="T264:U264"/>
    <mergeCell ref="B290:B292"/>
    <mergeCell ref="C290:C292"/>
    <mergeCell ref="D290:D291"/>
    <mergeCell ref="E290:E291"/>
    <mergeCell ref="F290:H290"/>
    <mergeCell ref="I290:I292"/>
    <mergeCell ref="J290:L290"/>
    <mergeCell ref="N290:N292"/>
    <mergeCell ref="O290:O292"/>
    <mergeCell ref="P290:P292"/>
    <mergeCell ref="Q290:T290"/>
    <mergeCell ref="U290:X290"/>
    <mergeCell ref="P356:P357"/>
    <mergeCell ref="R356:R357"/>
    <mergeCell ref="S356:S357"/>
    <mergeCell ref="B355:B358"/>
    <mergeCell ref="C355:C357"/>
    <mergeCell ref="D355:D357"/>
    <mergeCell ref="E355:E357"/>
    <mergeCell ref="F355:F357"/>
    <mergeCell ref="V356:V357"/>
    <mergeCell ref="G355:J355"/>
    <mergeCell ref="K355:K357"/>
    <mergeCell ref="L355:P355"/>
    <mergeCell ref="Q355:Q357"/>
    <mergeCell ref="R355:V355"/>
    <mergeCell ref="N498:N499"/>
    <mergeCell ref="O498:O499"/>
    <mergeCell ref="V498:V499"/>
    <mergeCell ref="B391:B393"/>
    <mergeCell ref="C391:C392"/>
    <mergeCell ref="D391:F391"/>
    <mergeCell ref="H391:J391"/>
    <mergeCell ref="K391:K392"/>
    <mergeCell ref="N391:R391"/>
    <mergeCell ref="T406:U406"/>
    <mergeCell ref="B432:B434"/>
    <mergeCell ref="C432:C434"/>
    <mergeCell ref="D432:D433"/>
    <mergeCell ref="E432:E433"/>
    <mergeCell ref="F432:H432"/>
    <mergeCell ref="I432:I434"/>
    <mergeCell ref="J432:L432"/>
    <mergeCell ref="N432:N434"/>
    <mergeCell ref="O432:O434"/>
    <mergeCell ref="P432:P434"/>
    <mergeCell ref="Q432:T432"/>
    <mergeCell ref="U432:X432"/>
    <mergeCell ref="W497:W500"/>
    <mergeCell ref="T548:U548"/>
    <mergeCell ref="B533:B535"/>
    <mergeCell ref="C533:C534"/>
    <mergeCell ref="D533:F533"/>
    <mergeCell ref="H533:J533"/>
    <mergeCell ref="K533:K534"/>
    <mergeCell ref="N533:R533"/>
    <mergeCell ref="P498:P499"/>
    <mergeCell ref="R498:R499"/>
    <mergeCell ref="S498:S499"/>
    <mergeCell ref="T498:T499"/>
    <mergeCell ref="U498:U499"/>
    <mergeCell ref="B497:B500"/>
    <mergeCell ref="C497:C499"/>
    <mergeCell ref="D497:D499"/>
    <mergeCell ref="E497:E499"/>
    <mergeCell ref="F497:F499"/>
    <mergeCell ref="G497:J497"/>
    <mergeCell ref="K497:K499"/>
    <mergeCell ref="L497:P497"/>
    <mergeCell ref="Q497:Q499"/>
    <mergeCell ref="R497:V497"/>
    <mergeCell ref="L498:L499"/>
    <mergeCell ref="M498:M499"/>
  </mergeCells>
  <phoneticPr fontId="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1"/>
  <sheetViews>
    <sheetView workbookViewId="0"/>
  </sheetViews>
  <sheetFormatPr defaultColWidth="8.88671875" defaultRowHeight="12"/>
  <cols>
    <col min="1" max="1" width="4" style="211" bestFit="1" customWidth="1"/>
    <col min="2" max="2" width="6.6640625" style="211" bestFit="1" customWidth="1"/>
    <col min="3" max="3" width="15.88671875" style="211" bestFit="1" customWidth="1"/>
    <col min="4" max="13" width="1.77734375" style="211" customWidth="1"/>
    <col min="14" max="14" width="5.77734375" style="211" bestFit="1" customWidth="1"/>
    <col min="15" max="16" width="7.5546875" style="211" bestFit="1" customWidth="1"/>
    <col min="17" max="17" width="4" style="211" bestFit="1" customWidth="1"/>
    <col min="18" max="18" width="6.5546875" style="211" bestFit="1" customWidth="1"/>
    <col min="19" max="19" width="4" style="211" bestFit="1" customWidth="1"/>
    <col min="20" max="20" width="6.5546875" style="211" bestFit="1" customWidth="1"/>
    <col min="21" max="21" width="1.77734375" style="211" customWidth="1"/>
    <col min="22" max="22" width="9.33203125" style="211" bestFit="1" customWidth="1"/>
    <col min="23" max="23" width="6.6640625" style="211" bestFit="1" customWidth="1"/>
    <col min="24" max="24" width="1.77734375" style="211" customWidth="1"/>
    <col min="25" max="26" width="6.6640625" style="211" bestFit="1" customWidth="1"/>
    <col min="27" max="27" width="9.88671875" style="211" bestFit="1" customWidth="1"/>
    <col min="28" max="28" width="8.109375" style="211" bestFit="1" customWidth="1"/>
    <col min="29" max="34" width="1.77734375" style="211" customWidth="1"/>
    <col min="35" max="35" width="7.5546875" style="211" bestFit="1" customWidth="1"/>
    <col min="36" max="16384" width="8.88671875" style="211"/>
  </cols>
  <sheetData>
    <row r="1" spans="1:36">
      <c r="A1" s="341" t="s">
        <v>61</v>
      </c>
      <c r="B1" s="341" t="s">
        <v>62</v>
      </c>
      <c r="C1" s="341" t="s">
        <v>104</v>
      </c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 t="s">
        <v>105</v>
      </c>
      <c r="O1" s="341" t="s">
        <v>106</v>
      </c>
      <c r="P1" s="341" t="s">
        <v>107</v>
      </c>
      <c r="Q1" s="341" t="s">
        <v>63</v>
      </c>
      <c r="R1" s="341" t="s">
        <v>108</v>
      </c>
      <c r="S1" s="341" t="s">
        <v>63</v>
      </c>
      <c r="T1" s="341" t="s">
        <v>109</v>
      </c>
      <c r="U1" s="341"/>
      <c r="V1" s="341" t="s">
        <v>110</v>
      </c>
      <c r="W1" s="341" t="s">
        <v>111</v>
      </c>
      <c r="X1" s="341"/>
      <c r="Y1" s="341" t="s">
        <v>112</v>
      </c>
      <c r="Z1" s="341" t="s">
        <v>113</v>
      </c>
      <c r="AA1" s="341" t="s">
        <v>114</v>
      </c>
      <c r="AB1" s="341" t="s">
        <v>115</v>
      </c>
      <c r="AC1" s="341"/>
      <c r="AD1" s="341"/>
      <c r="AE1" s="341"/>
      <c r="AF1" s="341"/>
      <c r="AG1" s="341"/>
      <c r="AH1" s="341"/>
      <c r="AI1" s="341" t="s">
        <v>116</v>
      </c>
      <c r="AJ1" s="342" t="s">
        <v>838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92"/>
  <sheetViews>
    <sheetView zoomScaleNormal="100" workbookViewId="0"/>
  </sheetViews>
  <sheetFormatPr defaultColWidth="9" defaultRowHeight="17.100000000000001" customHeight="1"/>
  <cols>
    <col min="1" max="36" width="10.44140625" style="47" customWidth="1"/>
    <col min="37" max="16384" width="9" style="47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3" t="s">
        <v>53</v>
      </c>
      <c r="J2" s="213" t="s">
        <v>117</v>
      </c>
      <c r="N2" s="28" t="s">
        <v>120</v>
      </c>
      <c r="Q2" s="28" t="s">
        <v>46</v>
      </c>
      <c r="U2" s="28" t="s">
        <v>933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4" t="s">
        <v>122</v>
      </c>
      <c r="P3" s="214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23" s="22" customFormat="1" ht="17.100000000000001" customHeight="1">
      <c r="A33" s="461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3"/>
      <c r="M33" s="463"/>
      <c r="N33" s="463"/>
      <c r="O33" s="463"/>
      <c r="P33" s="463"/>
      <c r="Q33" s="463"/>
      <c r="R33" s="463"/>
      <c r="S33" s="463"/>
      <c r="U33" s="463"/>
      <c r="V33" s="463"/>
      <c r="W33" s="463"/>
    </row>
    <row r="34" spans="1:23" s="22" customFormat="1" ht="17.100000000000001" customHeight="1">
      <c r="A34" s="461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3"/>
      <c r="M34" s="463"/>
      <c r="N34" s="463"/>
      <c r="O34" s="463"/>
      <c r="P34" s="463"/>
      <c r="Q34" s="463"/>
      <c r="R34" s="463"/>
      <c r="S34" s="463"/>
      <c r="U34" s="463"/>
      <c r="V34" s="463"/>
      <c r="W34" s="463"/>
    </row>
    <row r="35" spans="1:23" s="22" customFormat="1" ht="17.100000000000001" customHeight="1">
      <c r="A35" s="461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3"/>
      <c r="M35" s="463"/>
      <c r="N35" s="463"/>
      <c r="O35" s="463"/>
      <c r="P35" s="463"/>
      <c r="Q35" s="463"/>
      <c r="R35" s="463"/>
      <c r="S35" s="463"/>
      <c r="U35" s="463"/>
      <c r="V35" s="463"/>
      <c r="W35" s="463"/>
    </row>
    <row r="36" spans="1:23" s="22" customFormat="1" ht="17.100000000000001" customHeight="1">
      <c r="A36" s="461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3"/>
      <c r="M36" s="463"/>
      <c r="N36" s="463"/>
      <c r="O36" s="463"/>
      <c r="P36" s="463"/>
      <c r="Q36" s="463"/>
      <c r="R36" s="463"/>
      <c r="S36" s="463"/>
      <c r="U36" s="463"/>
      <c r="V36" s="463"/>
      <c r="W36" s="463"/>
    </row>
    <row r="37" spans="1:23" s="22" customFormat="1" ht="17.100000000000001" customHeight="1">
      <c r="A37" s="461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3"/>
      <c r="M37" s="463"/>
      <c r="N37" s="463"/>
      <c r="O37" s="463"/>
      <c r="P37" s="463"/>
      <c r="Q37" s="463"/>
      <c r="R37" s="463"/>
      <c r="S37" s="463"/>
      <c r="U37" s="463"/>
      <c r="V37" s="463"/>
      <c r="W37" s="463"/>
    </row>
    <row r="38" spans="1:23" s="22" customFormat="1" ht="17.100000000000001" customHeight="1">
      <c r="A38" s="461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3"/>
      <c r="M38" s="463"/>
      <c r="N38" s="463"/>
      <c r="O38" s="463"/>
      <c r="P38" s="463"/>
      <c r="Q38" s="463"/>
      <c r="R38" s="463"/>
      <c r="S38" s="463"/>
      <c r="U38" s="463"/>
      <c r="V38" s="463"/>
      <c r="W38" s="463"/>
    </row>
    <row r="39" spans="1:23" s="22" customFormat="1" ht="17.100000000000001" customHeight="1">
      <c r="A39" s="461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3"/>
      <c r="M39" s="463"/>
      <c r="N39" s="463"/>
      <c r="O39" s="463"/>
      <c r="P39" s="463"/>
      <c r="Q39" s="463"/>
      <c r="R39" s="463"/>
      <c r="S39" s="463"/>
      <c r="U39" s="463"/>
      <c r="V39" s="463"/>
      <c r="W39" s="463"/>
    </row>
    <row r="40" spans="1:23" s="22" customFormat="1" ht="17.100000000000001" customHeight="1">
      <c r="A40" s="461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3"/>
      <c r="M40" s="463"/>
      <c r="N40" s="463"/>
      <c r="O40" s="463"/>
      <c r="P40" s="463"/>
      <c r="Q40" s="463"/>
      <c r="R40" s="463"/>
      <c r="S40" s="463"/>
      <c r="U40" s="463"/>
      <c r="V40" s="463"/>
      <c r="W40" s="463"/>
    </row>
    <row r="41" spans="1:23" s="22" customFormat="1" ht="17.100000000000001" customHeight="1">
      <c r="A41" s="461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3"/>
      <c r="M41" s="463"/>
      <c r="N41" s="463"/>
      <c r="O41" s="463"/>
      <c r="P41" s="463"/>
      <c r="Q41" s="463"/>
      <c r="R41" s="463"/>
      <c r="S41" s="463"/>
      <c r="U41" s="463"/>
      <c r="V41" s="463"/>
      <c r="W41" s="463"/>
    </row>
    <row r="42" spans="1:23" s="22" customFormat="1" ht="17.100000000000001" customHeight="1">
      <c r="A42" s="461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3"/>
      <c r="M42" s="463"/>
      <c r="N42" s="463"/>
      <c r="O42" s="463"/>
      <c r="P42" s="463"/>
      <c r="Q42" s="463"/>
      <c r="R42" s="463"/>
      <c r="S42" s="463"/>
      <c r="U42" s="463"/>
      <c r="V42" s="463"/>
      <c r="W42" s="463"/>
    </row>
    <row r="43" spans="1:23" s="22" customFormat="1" ht="17.100000000000001" customHeight="1">
      <c r="A43" s="461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3"/>
      <c r="M43" s="463"/>
      <c r="N43" s="463"/>
      <c r="O43" s="463"/>
      <c r="P43" s="463"/>
      <c r="Q43" s="463"/>
      <c r="R43" s="463"/>
      <c r="S43" s="463"/>
      <c r="U43" s="463"/>
      <c r="V43" s="463"/>
      <c r="W43" s="463"/>
    </row>
    <row r="44" spans="1:23" s="22" customFormat="1" ht="17.100000000000001" customHeight="1">
      <c r="A44" s="461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3"/>
      <c r="M44" s="463"/>
      <c r="N44" s="463"/>
      <c r="O44" s="463"/>
      <c r="P44" s="463"/>
      <c r="Q44" s="463"/>
      <c r="R44" s="463"/>
      <c r="S44" s="463"/>
      <c r="U44" s="463"/>
      <c r="V44" s="463"/>
      <c r="W44" s="463"/>
    </row>
    <row r="45" spans="1:23" s="22" customFormat="1" ht="17.100000000000001" customHeight="1">
      <c r="A45" s="461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3"/>
      <c r="M45" s="463"/>
      <c r="N45" s="463"/>
      <c r="O45" s="463"/>
      <c r="P45" s="463"/>
      <c r="Q45" s="463"/>
      <c r="R45" s="463"/>
      <c r="S45" s="463"/>
      <c r="U45" s="463"/>
      <c r="V45" s="463"/>
      <c r="W45" s="463"/>
    </row>
    <row r="46" spans="1:23" s="22" customFormat="1" ht="17.100000000000001" customHeight="1">
      <c r="A46" s="461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3"/>
      <c r="M46" s="463"/>
      <c r="N46" s="463"/>
      <c r="O46" s="463"/>
      <c r="P46" s="463"/>
      <c r="Q46" s="463"/>
      <c r="R46" s="463"/>
      <c r="S46" s="463"/>
      <c r="U46" s="463"/>
      <c r="V46" s="463"/>
      <c r="W46" s="463"/>
    </row>
    <row r="47" spans="1:23" s="22" customFormat="1" ht="17.100000000000001" customHeight="1">
      <c r="A47" s="461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3"/>
      <c r="M47" s="463"/>
      <c r="N47" s="463"/>
      <c r="O47" s="463"/>
      <c r="P47" s="463"/>
      <c r="Q47" s="463"/>
      <c r="R47" s="463"/>
      <c r="S47" s="463"/>
      <c r="U47" s="463"/>
      <c r="V47" s="463"/>
      <c r="W47" s="463"/>
    </row>
    <row r="48" spans="1:23" s="22" customFormat="1" ht="17.100000000000001" customHeight="1">
      <c r="A48" s="461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3"/>
      <c r="M48" s="463"/>
      <c r="N48" s="463"/>
      <c r="O48" s="463"/>
      <c r="P48" s="463"/>
      <c r="Q48" s="463"/>
      <c r="R48" s="463"/>
      <c r="S48" s="463"/>
      <c r="U48" s="463"/>
      <c r="V48" s="463"/>
      <c r="W48" s="463"/>
    </row>
    <row r="49" spans="1:23" s="22" customFormat="1" ht="17.100000000000001" customHeight="1">
      <c r="A49" s="461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3"/>
      <c r="M49" s="463"/>
      <c r="N49" s="463"/>
      <c r="O49" s="463"/>
      <c r="P49" s="463"/>
      <c r="Q49" s="463"/>
      <c r="R49" s="463"/>
      <c r="S49" s="463"/>
      <c r="U49" s="463"/>
      <c r="V49" s="463"/>
      <c r="W49" s="463"/>
    </row>
    <row r="50" spans="1:23" s="22" customFormat="1" ht="17.100000000000001" customHeight="1">
      <c r="A50" s="461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3"/>
      <c r="M50" s="463"/>
      <c r="N50" s="463"/>
      <c r="O50" s="463"/>
      <c r="P50" s="463"/>
      <c r="Q50" s="463"/>
      <c r="R50" s="463"/>
      <c r="S50" s="463"/>
      <c r="U50" s="463"/>
      <c r="V50" s="463"/>
      <c r="W50" s="463"/>
    </row>
    <row r="51" spans="1:23" s="22" customFormat="1" ht="17.100000000000001" customHeight="1">
      <c r="A51" s="461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3"/>
      <c r="M51" s="463"/>
      <c r="N51" s="463"/>
      <c r="O51" s="463"/>
      <c r="P51" s="463"/>
      <c r="Q51" s="463"/>
      <c r="R51" s="463"/>
      <c r="S51" s="463"/>
      <c r="U51" s="463"/>
      <c r="V51" s="463"/>
      <c r="W51" s="463"/>
    </row>
    <row r="52" spans="1:23" s="22" customFormat="1" ht="17.100000000000001" customHeight="1">
      <c r="A52" s="461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3"/>
      <c r="M52" s="463"/>
      <c r="N52" s="463"/>
      <c r="O52" s="463"/>
      <c r="P52" s="463"/>
      <c r="Q52" s="463"/>
      <c r="R52" s="463"/>
      <c r="S52" s="463"/>
      <c r="U52" s="463"/>
      <c r="V52" s="463"/>
      <c r="W52" s="463"/>
    </row>
    <row r="53" spans="1:23" s="22" customFormat="1" ht="17.100000000000001" customHeight="1">
      <c r="A53" s="461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3"/>
      <c r="M53" s="463"/>
      <c r="N53" s="463"/>
      <c r="O53" s="463"/>
      <c r="P53" s="463"/>
      <c r="Q53" s="463"/>
      <c r="R53" s="463"/>
      <c r="S53" s="463"/>
      <c r="U53" s="463"/>
      <c r="V53" s="463"/>
      <c r="W53" s="463"/>
    </row>
    <row r="54" spans="1:23" s="22" customFormat="1" ht="17.100000000000001" customHeight="1">
      <c r="A54" s="461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3"/>
      <c r="M54" s="463"/>
      <c r="N54" s="463"/>
      <c r="O54" s="463"/>
      <c r="P54" s="463"/>
      <c r="Q54" s="463"/>
      <c r="R54" s="463"/>
      <c r="S54" s="463"/>
      <c r="U54" s="463"/>
      <c r="V54" s="463"/>
      <c r="W54" s="463"/>
    </row>
    <row r="55" spans="1:23" s="22" customFormat="1" ht="17.100000000000001" customHeight="1">
      <c r="A55" s="461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3"/>
      <c r="M55" s="463"/>
      <c r="N55" s="463"/>
      <c r="O55" s="463"/>
      <c r="P55" s="463"/>
      <c r="Q55" s="463"/>
      <c r="R55" s="463"/>
      <c r="S55" s="463"/>
      <c r="U55" s="463"/>
      <c r="V55" s="463"/>
      <c r="W55" s="463"/>
    </row>
    <row r="56" spans="1:23" s="22" customFormat="1" ht="17.100000000000001" customHeight="1">
      <c r="A56" s="461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3"/>
      <c r="M56" s="463"/>
      <c r="N56" s="463"/>
      <c r="O56" s="463"/>
      <c r="P56" s="463"/>
      <c r="Q56" s="463"/>
      <c r="R56" s="463"/>
      <c r="S56" s="463"/>
      <c r="U56" s="463"/>
      <c r="V56" s="463"/>
      <c r="W56" s="463"/>
    </row>
    <row r="57" spans="1:23" s="22" customFormat="1" ht="17.100000000000001" customHeight="1">
      <c r="A57" s="461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3"/>
      <c r="M57" s="463"/>
      <c r="N57" s="463"/>
      <c r="O57" s="463"/>
      <c r="P57" s="463"/>
      <c r="Q57" s="463"/>
      <c r="R57" s="463"/>
      <c r="S57" s="463"/>
      <c r="U57" s="463"/>
      <c r="V57" s="463"/>
      <c r="W57" s="463"/>
    </row>
    <row r="58" spans="1:23" s="22" customFormat="1" ht="17.100000000000001" customHeight="1">
      <c r="A58" s="461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3"/>
      <c r="M58" s="463"/>
      <c r="N58" s="463"/>
      <c r="O58" s="463"/>
      <c r="P58" s="463"/>
      <c r="Q58" s="463"/>
      <c r="R58" s="463"/>
      <c r="S58" s="463"/>
      <c r="U58" s="463"/>
      <c r="V58" s="463"/>
      <c r="W58" s="463"/>
    </row>
    <row r="59" spans="1:23" s="22" customFormat="1" ht="17.100000000000001" customHeight="1">
      <c r="A59" s="461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3"/>
      <c r="M59" s="463"/>
      <c r="N59" s="463"/>
      <c r="O59" s="463"/>
      <c r="P59" s="463"/>
      <c r="Q59" s="463"/>
      <c r="R59" s="463"/>
      <c r="S59" s="463"/>
      <c r="U59" s="463"/>
      <c r="V59" s="463"/>
      <c r="W59" s="463"/>
    </row>
    <row r="60" spans="1:23" s="22" customFormat="1" ht="17.100000000000001" customHeight="1">
      <c r="A60" s="461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3"/>
      <c r="M60" s="463"/>
      <c r="N60" s="463"/>
      <c r="O60" s="463"/>
      <c r="P60" s="463"/>
      <c r="Q60" s="463"/>
      <c r="R60" s="463"/>
      <c r="S60" s="463"/>
      <c r="U60" s="463"/>
      <c r="V60" s="463"/>
      <c r="W60" s="463"/>
    </row>
    <row r="61" spans="1:23" s="22" customFormat="1" ht="17.100000000000001" customHeight="1">
      <c r="A61" s="461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3"/>
      <c r="M61" s="463"/>
      <c r="N61" s="463"/>
      <c r="O61" s="463"/>
      <c r="P61" s="463"/>
      <c r="Q61" s="463"/>
      <c r="R61" s="463"/>
      <c r="S61" s="463"/>
      <c r="U61" s="463"/>
      <c r="V61" s="463"/>
      <c r="W61" s="463"/>
    </row>
    <row r="62" spans="1:23" s="22" customFormat="1" ht="17.100000000000001" customHeight="1">
      <c r="A62" s="461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3"/>
      <c r="M62" s="463"/>
      <c r="N62" s="463"/>
      <c r="O62" s="463"/>
      <c r="P62" s="463"/>
      <c r="Q62" s="463"/>
      <c r="R62" s="463"/>
      <c r="S62" s="463"/>
      <c r="U62" s="463"/>
      <c r="V62" s="463"/>
      <c r="W62" s="463"/>
    </row>
    <row r="63" spans="1:23" s="22" customFormat="1" ht="17.100000000000001" customHeight="1">
      <c r="A63" s="49"/>
      <c r="B63" s="24"/>
      <c r="C63" s="24"/>
      <c r="D63" s="24"/>
      <c r="E63" s="24"/>
      <c r="F63" s="24"/>
      <c r="G63" s="24"/>
      <c r="H63" s="195"/>
      <c r="I63" s="195"/>
      <c r="J63" s="24"/>
      <c r="K63" s="24"/>
      <c r="L63" s="97"/>
      <c r="M63" s="97"/>
      <c r="N63" s="37"/>
      <c r="O63" s="37"/>
      <c r="P63" s="37"/>
      <c r="Q63" s="37"/>
      <c r="R63" s="37"/>
      <c r="S63" s="37"/>
      <c r="U63" s="37"/>
      <c r="V63" s="37"/>
      <c r="W63" s="37"/>
    </row>
    <row r="64" spans="1:23" s="22" customFormat="1" ht="17.100000000000001" customHeight="1"/>
    <row r="65" spans="1:36" s="22" customFormat="1" ht="17.100000000000001" customHeight="1">
      <c r="A65" s="28" t="s">
        <v>368</v>
      </c>
    </row>
    <row r="66" spans="1:36" s="30" customFormat="1" ht="18" customHeight="1">
      <c r="A66" s="93" t="s">
        <v>61</v>
      </c>
      <c r="B66" s="93" t="s">
        <v>62</v>
      </c>
      <c r="C66" s="94" t="s">
        <v>125</v>
      </c>
      <c r="D66" s="94"/>
      <c r="E66" s="95"/>
      <c r="F66" s="94"/>
      <c r="G66" s="94"/>
      <c r="H66" s="94"/>
      <c r="I66" s="94"/>
      <c r="J66" s="94"/>
      <c r="K66" s="94"/>
      <c r="L66" s="94" t="s">
        <v>126</v>
      </c>
      <c r="M66" s="94" t="s">
        <v>127</v>
      </c>
      <c r="N66" s="94" t="s">
        <v>128</v>
      </c>
      <c r="O66" s="94" t="s">
        <v>129</v>
      </c>
      <c r="P66" s="94" t="s">
        <v>130</v>
      </c>
      <c r="Q66" s="94" t="s">
        <v>131</v>
      </c>
      <c r="R66" s="94" t="s">
        <v>132</v>
      </c>
      <c r="S66" s="94" t="s">
        <v>131</v>
      </c>
      <c r="T66" s="94" t="s">
        <v>64</v>
      </c>
      <c r="U66" s="94"/>
      <c r="V66" s="94" t="s">
        <v>131</v>
      </c>
      <c r="W66" s="94" t="s">
        <v>65</v>
      </c>
      <c r="X66" s="94"/>
      <c r="Y66" s="94" t="s">
        <v>529</v>
      </c>
      <c r="Z66" s="94" t="s">
        <v>530</v>
      </c>
      <c r="AA66" s="94" t="s">
        <v>531</v>
      </c>
      <c r="AB66" s="94" t="s">
        <v>532</v>
      </c>
      <c r="AC66" s="94"/>
      <c r="AD66" s="94"/>
      <c r="AE66" s="94"/>
      <c r="AF66" s="94"/>
      <c r="AG66" s="94"/>
      <c r="AH66" s="94"/>
      <c r="AI66" s="94" t="s">
        <v>66</v>
      </c>
      <c r="AJ66" s="22"/>
    </row>
    <row r="96" s="459" customFormat="1" ht="17.100000000000001" customHeight="1"/>
    <row r="97" s="459" customFormat="1" ht="17.100000000000001" customHeight="1"/>
    <row r="98" s="459" customFormat="1" ht="17.100000000000001" customHeight="1"/>
    <row r="99" s="459" customFormat="1" ht="17.100000000000001" customHeight="1"/>
    <row r="100" s="459" customFormat="1" ht="17.100000000000001" customHeight="1"/>
    <row r="101" s="459" customFormat="1" ht="17.100000000000001" customHeight="1"/>
    <row r="102" s="459" customFormat="1" ht="17.100000000000001" customHeight="1"/>
    <row r="103" s="459" customFormat="1" ht="17.100000000000001" customHeight="1"/>
    <row r="104" s="459" customFormat="1" ht="17.100000000000001" customHeight="1"/>
    <row r="105" s="459" customFormat="1" ht="17.100000000000001" customHeight="1"/>
    <row r="106" s="459" customFormat="1" ht="17.100000000000001" customHeight="1"/>
    <row r="107" s="459" customFormat="1" ht="17.100000000000001" customHeight="1"/>
    <row r="108" s="459" customFormat="1" ht="17.100000000000001" customHeight="1"/>
    <row r="109" s="459" customFormat="1" ht="17.100000000000001" customHeight="1"/>
    <row r="110" s="459" customFormat="1" ht="17.100000000000001" customHeight="1"/>
    <row r="111" s="459" customFormat="1" ht="17.100000000000001" customHeight="1"/>
    <row r="112" s="459" customFormat="1" ht="17.100000000000001" customHeight="1"/>
    <row r="113" spans="1:1" s="459" customFormat="1" ht="17.100000000000001" customHeight="1"/>
    <row r="114" spans="1:1" s="459" customFormat="1" ht="17.100000000000001" customHeight="1"/>
    <row r="115" spans="1:1" s="459" customFormat="1" ht="17.100000000000001" customHeight="1"/>
    <row r="116" spans="1:1" s="459" customFormat="1" ht="17.100000000000001" customHeight="1"/>
    <row r="117" spans="1:1" s="459" customFormat="1" ht="17.100000000000001" customHeight="1"/>
    <row r="118" spans="1:1" s="459" customFormat="1" ht="17.100000000000001" customHeight="1"/>
    <row r="119" spans="1:1" s="459" customFormat="1" ht="17.100000000000001" customHeight="1"/>
    <row r="120" spans="1:1" s="459" customFormat="1" ht="17.100000000000001" customHeight="1"/>
    <row r="121" spans="1:1" s="459" customFormat="1" ht="17.100000000000001" customHeight="1"/>
    <row r="122" spans="1:1" s="459" customFormat="1" ht="17.100000000000001" customHeight="1"/>
    <row r="123" spans="1:1" s="459" customFormat="1" ht="17.100000000000001" customHeight="1"/>
    <row r="124" spans="1:1" s="459" customFormat="1" ht="17.100000000000001" customHeight="1"/>
    <row r="125" spans="1:1" s="459" customFormat="1" ht="17.100000000000001" customHeight="1"/>
    <row r="128" spans="1:1" s="22" customFormat="1" ht="17.100000000000001" customHeight="1">
      <c r="A128" s="28" t="s">
        <v>357</v>
      </c>
    </row>
    <row r="129" spans="1:17" s="30" customFormat="1" ht="18" customHeight="1">
      <c r="A129" s="238">
        <v>1</v>
      </c>
      <c r="B129" s="238">
        <v>2</v>
      </c>
      <c r="C129" s="94">
        <v>3</v>
      </c>
      <c r="D129" s="94">
        <v>4</v>
      </c>
      <c r="E129" s="95">
        <v>5</v>
      </c>
      <c r="F129" s="94">
        <v>6</v>
      </c>
      <c r="G129" s="94">
        <v>7</v>
      </c>
      <c r="H129" s="94">
        <v>8</v>
      </c>
      <c r="I129" s="94">
        <v>9</v>
      </c>
      <c r="J129" s="94">
        <v>10</v>
      </c>
      <c r="K129" s="94">
        <v>11</v>
      </c>
      <c r="L129" s="94">
        <v>12</v>
      </c>
      <c r="M129" s="94">
        <v>13</v>
      </c>
      <c r="N129" s="94">
        <v>14</v>
      </c>
      <c r="O129" s="94">
        <v>15</v>
      </c>
      <c r="P129" s="94">
        <v>16</v>
      </c>
      <c r="Q129" s="22"/>
    </row>
    <row r="159" s="459" customFormat="1" ht="17.100000000000001" customHeight="1"/>
    <row r="160" s="459" customFormat="1" ht="17.100000000000001" customHeight="1"/>
    <row r="161" s="459" customFormat="1" ht="17.100000000000001" customHeight="1"/>
    <row r="162" s="459" customFormat="1" ht="17.100000000000001" customHeight="1"/>
    <row r="163" s="459" customFormat="1" ht="17.100000000000001" customHeight="1"/>
    <row r="164" s="459" customFormat="1" ht="17.100000000000001" customHeight="1"/>
    <row r="165" s="459" customFormat="1" ht="17.100000000000001" customHeight="1"/>
    <row r="166" s="459" customFormat="1" ht="17.100000000000001" customHeight="1"/>
    <row r="167" s="459" customFormat="1" ht="17.100000000000001" customHeight="1"/>
    <row r="168" s="459" customFormat="1" ht="17.100000000000001" customHeight="1"/>
    <row r="169" s="459" customFormat="1" ht="17.100000000000001" customHeight="1"/>
    <row r="170" s="459" customFormat="1" ht="17.100000000000001" customHeight="1"/>
    <row r="171" s="459" customFormat="1" ht="17.100000000000001" customHeight="1"/>
    <row r="172" s="459" customFormat="1" ht="17.100000000000001" customHeight="1"/>
    <row r="173" s="459" customFormat="1" ht="17.100000000000001" customHeight="1"/>
    <row r="174" s="459" customFormat="1" ht="17.100000000000001" customHeight="1"/>
    <row r="175" s="459" customFormat="1" ht="17.100000000000001" customHeight="1"/>
    <row r="176" s="459" customFormat="1" ht="17.100000000000001" customHeight="1"/>
    <row r="177" spans="1:3" s="459" customFormat="1" ht="17.100000000000001" customHeight="1"/>
    <row r="178" spans="1:3" s="459" customFormat="1" ht="17.100000000000001" customHeight="1"/>
    <row r="179" spans="1:3" s="459" customFormat="1" ht="17.100000000000001" customHeight="1"/>
    <row r="180" spans="1:3" s="459" customFormat="1" ht="17.100000000000001" customHeight="1"/>
    <row r="181" spans="1:3" s="459" customFormat="1" ht="17.100000000000001" customHeight="1"/>
    <row r="182" spans="1:3" s="459" customFormat="1" ht="17.100000000000001" customHeight="1"/>
    <row r="183" spans="1:3" s="459" customFormat="1" ht="17.100000000000001" customHeight="1"/>
    <row r="184" spans="1:3" s="459" customFormat="1" ht="17.100000000000001" customHeight="1"/>
    <row r="185" spans="1:3" s="459" customFormat="1" ht="17.100000000000001" customHeight="1"/>
    <row r="186" spans="1:3" s="459" customFormat="1" ht="17.100000000000001" customHeight="1"/>
    <row r="187" spans="1:3" s="459" customFormat="1" ht="17.100000000000001" customHeight="1"/>
    <row r="188" spans="1:3" s="459" customFormat="1" ht="17.100000000000001" customHeight="1"/>
    <row r="191" spans="1:3" s="22" customFormat="1" ht="17.100000000000001" customHeight="1">
      <c r="A191" s="28" t="s">
        <v>358</v>
      </c>
    </row>
    <row r="192" spans="1:3" s="30" customFormat="1" ht="18" customHeight="1">
      <c r="A192" s="238" t="s">
        <v>61</v>
      </c>
      <c r="B192" s="238" t="s">
        <v>359</v>
      </c>
      <c r="C192" s="238" t="s">
        <v>361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93"/>
  <sheetViews>
    <sheetView zoomScaleNormal="100" workbookViewId="0"/>
  </sheetViews>
  <sheetFormatPr defaultColWidth="9" defaultRowHeight="17.100000000000001" customHeight="1"/>
  <cols>
    <col min="1" max="36" width="10.44140625" style="212" customWidth="1"/>
    <col min="37" max="16384" width="9" style="212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3" t="s">
        <v>53</v>
      </c>
      <c r="J2" s="213" t="s">
        <v>117</v>
      </c>
      <c r="N2" s="28" t="s">
        <v>120</v>
      </c>
      <c r="Q2" s="28" t="s">
        <v>46</v>
      </c>
      <c r="U2" s="28" t="s">
        <v>934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4" t="s">
        <v>122</v>
      </c>
      <c r="P3" s="214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23" s="22" customFormat="1" ht="17.100000000000001" customHeight="1">
      <c r="A33" s="461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3"/>
      <c r="M33" s="463"/>
      <c r="N33" s="463"/>
      <c r="O33" s="463"/>
      <c r="P33" s="463"/>
      <c r="Q33" s="463"/>
      <c r="R33" s="463"/>
      <c r="S33" s="463"/>
      <c r="U33" s="463"/>
      <c r="V33" s="463"/>
      <c r="W33" s="463"/>
    </row>
    <row r="34" spans="1:23" s="22" customFormat="1" ht="17.100000000000001" customHeight="1">
      <c r="A34" s="461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3"/>
      <c r="M34" s="463"/>
      <c r="N34" s="463"/>
      <c r="O34" s="463"/>
      <c r="P34" s="463"/>
      <c r="Q34" s="463"/>
      <c r="R34" s="463"/>
      <c r="S34" s="463"/>
      <c r="U34" s="463"/>
      <c r="V34" s="463"/>
      <c r="W34" s="463"/>
    </row>
    <row r="35" spans="1:23" s="22" customFormat="1" ht="17.100000000000001" customHeight="1">
      <c r="A35" s="461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3"/>
      <c r="M35" s="463"/>
      <c r="N35" s="463"/>
      <c r="O35" s="463"/>
      <c r="P35" s="463"/>
      <c r="Q35" s="463"/>
      <c r="R35" s="463"/>
      <c r="S35" s="463"/>
      <c r="U35" s="463"/>
      <c r="V35" s="463"/>
      <c r="W35" s="463"/>
    </row>
    <row r="36" spans="1:23" s="22" customFormat="1" ht="17.100000000000001" customHeight="1">
      <c r="A36" s="461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3"/>
      <c r="M36" s="463"/>
      <c r="N36" s="463"/>
      <c r="O36" s="463"/>
      <c r="P36" s="463"/>
      <c r="Q36" s="463"/>
      <c r="R36" s="463"/>
      <c r="S36" s="463"/>
      <c r="U36" s="463"/>
      <c r="V36" s="463"/>
      <c r="W36" s="463"/>
    </row>
    <row r="37" spans="1:23" s="22" customFormat="1" ht="17.100000000000001" customHeight="1">
      <c r="A37" s="461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3"/>
      <c r="M37" s="463"/>
      <c r="N37" s="463"/>
      <c r="O37" s="463"/>
      <c r="P37" s="463"/>
      <c r="Q37" s="463"/>
      <c r="R37" s="463"/>
      <c r="S37" s="463"/>
      <c r="U37" s="463"/>
      <c r="V37" s="463"/>
      <c r="W37" s="463"/>
    </row>
    <row r="38" spans="1:23" s="22" customFormat="1" ht="17.100000000000001" customHeight="1">
      <c r="A38" s="461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3"/>
      <c r="M38" s="463"/>
      <c r="N38" s="463"/>
      <c r="O38" s="463"/>
      <c r="P38" s="463"/>
      <c r="Q38" s="463"/>
      <c r="R38" s="463"/>
      <c r="S38" s="463"/>
      <c r="U38" s="463"/>
      <c r="V38" s="463"/>
      <c r="W38" s="463"/>
    </row>
    <row r="39" spans="1:23" s="22" customFormat="1" ht="17.100000000000001" customHeight="1">
      <c r="A39" s="461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3"/>
      <c r="M39" s="463"/>
      <c r="N39" s="463"/>
      <c r="O39" s="463"/>
      <c r="P39" s="463"/>
      <c r="Q39" s="463"/>
      <c r="R39" s="463"/>
      <c r="S39" s="463"/>
      <c r="U39" s="463"/>
      <c r="V39" s="463"/>
      <c r="W39" s="463"/>
    </row>
    <row r="40" spans="1:23" s="22" customFormat="1" ht="17.100000000000001" customHeight="1">
      <c r="A40" s="461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3"/>
      <c r="M40" s="463"/>
      <c r="N40" s="463"/>
      <c r="O40" s="463"/>
      <c r="P40" s="463"/>
      <c r="Q40" s="463"/>
      <c r="R40" s="463"/>
      <c r="S40" s="463"/>
      <c r="U40" s="463"/>
      <c r="V40" s="463"/>
      <c r="W40" s="463"/>
    </row>
    <row r="41" spans="1:23" s="22" customFormat="1" ht="17.100000000000001" customHeight="1">
      <c r="A41" s="461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3"/>
      <c r="M41" s="463"/>
      <c r="N41" s="463"/>
      <c r="O41" s="463"/>
      <c r="P41" s="463"/>
      <c r="Q41" s="463"/>
      <c r="R41" s="463"/>
      <c r="S41" s="463"/>
      <c r="U41" s="463"/>
      <c r="V41" s="463"/>
      <c r="W41" s="463"/>
    </row>
    <row r="42" spans="1:23" s="22" customFormat="1" ht="17.100000000000001" customHeight="1">
      <c r="A42" s="461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3"/>
      <c r="M42" s="463"/>
      <c r="N42" s="463"/>
      <c r="O42" s="463"/>
      <c r="P42" s="463"/>
      <c r="Q42" s="463"/>
      <c r="R42" s="463"/>
      <c r="S42" s="463"/>
      <c r="U42" s="463"/>
      <c r="V42" s="463"/>
      <c r="W42" s="463"/>
    </row>
    <row r="43" spans="1:23" s="22" customFormat="1" ht="17.100000000000001" customHeight="1">
      <c r="A43" s="461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3"/>
      <c r="M43" s="463"/>
      <c r="N43" s="463"/>
      <c r="O43" s="463"/>
      <c r="P43" s="463"/>
      <c r="Q43" s="463"/>
      <c r="R43" s="463"/>
      <c r="S43" s="463"/>
      <c r="U43" s="463"/>
      <c r="V43" s="463"/>
      <c r="W43" s="463"/>
    </row>
    <row r="44" spans="1:23" s="22" customFormat="1" ht="17.100000000000001" customHeight="1">
      <c r="A44" s="461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3"/>
      <c r="M44" s="463"/>
      <c r="N44" s="463"/>
      <c r="O44" s="463"/>
      <c r="P44" s="463"/>
      <c r="Q44" s="463"/>
      <c r="R44" s="463"/>
      <c r="S44" s="463"/>
      <c r="U44" s="463"/>
      <c r="V44" s="463"/>
      <c r="W44" s="463"/>
    </row>
    <row r="45" spans="1:23" s="22" customFormat="1" ht="17.100000000000001" customHeight="1">
      <c r="A45" s="461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3"/>
      <c r="M45" s="463"/>
      <c r="N45" s="463"/>
      <c r="O45" s="463"/>
      <c r="P45" s="463"/>
      <c r="Q45" s="463"/>
      <c r="R45" s="463"/>
      <c r="S45" s="463"/>
      <c r="U45" s="463"/>
      <c r="V45" s="463"/>
      <c r="W45" s="463"/>
    </row>
    <row r="46" spans="1:23" s="22" customFormat="1" ht="17.100000000000001" customHeight="1">
      <c r="A46" s="461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3"/>
      <c r="M46" s="463"/>
      <c r="N46" s="463"/>
      <c r="O46" s="463"/>
      <c r="P46" s="463"/>
      <c r="Q46" s="463"/>
      <c r="R46" s="463"/>
      <c r="S46" s="463"/>
      <c r="U46" s="463"/>
      <c r="V46" s="463"/>
      <c r="W46" s="463"/>
    </row>
    <row r="47" spans="1:23" s="22" customFormat="1" ht="17.100000000000001" customHeight="1">
      <c r="A47" s="461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3"/>
      <c r="M47" s="463"/>
      <c r="N47" s="463"/>
      <c r="O47" s="463"/>
      <c r="P47" s="463"/>
      <c r="Q47" s="463"/>
      <c r="R47" s="463"/>
      <c r="S47" s="463"/>
      <c r="U47" s="463"/>
      <c r="V47" s="463"/>
      <c r="W47" s="463"/>
    </row>
    <row r="48" spans="1:23" s="22" customFormat="1" ht="17.100000000000001" customHeight="1">
      <c r="A48" s="461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3"/>
      <c r="M48" s="463"/>
      <c r="N48" s="463"/>
      <c r="O48" s="463"/>
      <c r="P48" s="463"/>
      <c r="Q48" s="463"/>
      <c r="R48" s="463"/>
      <c r="S48" s="463"/>
      <c r="U48" s="463"/>
      <c r="V48" s="463"/>
      <c r="W48" s="463"/>
    </row>
    <row r="49" spans="1:23" s="22" customFormat="1" ht="17.100000000000001" customHeight="1">
      <c r="A49" s="461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3"/>
      <c r="M49" s="463"/>
      <c r="N49" s="463"/>
      <c r="O49" s="463"/>
      <c r="P49" s="463"/>
      <c r="Q49" s="463"/>
      <c r="R49" s="463"/>
      <c r="S49" s="463"/>
      <c r="U49" s="463"/>
      <c r="V49" s="463"/>
      <c r="W49" s="463"/>
    </row>
    <row r="50" spans="1:23" s="22" customFormat="1" ht="17.100000000000001" customHeight="1">
      <c r="A50" s="461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3"/>
      <c r="M50" s="463"/>
      <c r="N50" s="463"/>
      <c r="O50" s="463"/>
      <c r="P50" s="463"/>
      <c r="Q50" s="463"/>
      <c r="R50" s="463"/>
      <c r="S50" s="463"/>
      <c r="U50" s="463"/>
      <c r="V50" s="463"/>
      <c r="W50" s="463"/>
    </row>
    <row r="51" spans="1:23" s="22" customFormat="1" ht="17.100000000000001" customHeight="1">
      <c r="A51" s="461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3"/>
      <c r="M51" s="463"/>
      <c r="N51" s="463"/>
      <c r="O51" s="463"/>
      <c r="P51" s="463"/>
      <c r="Q51" s="463"/>
      <c r="R51" s="463"/>
      <c r="S51" s="463"/>
      <c r="U51" s="463"/>
      <c r="V51" s="463"/>
      <c r="W51" s="463"/>
    </row>
    <row r="52" spans="1:23" s="22" customFormat="1" ht="17.100000000000001" customHeight="1">
      <c r="A52" s="461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3"/>
      <c r="M52" s="463"/>
      <c r="N52" s="463"/>
      <c r="O52" s="463"/>
      <c r="P52" s="463"/>
      <c r="Q52" s="463"/>
      <c r="R52" s="463"/>
      <c r="S52" s="463"/>
      <c r="U52" s="463"/>
      <c r="V52" s="463"/>
      <c r="W52" s="463"/>
    </row>
    <row r="53" spans="1:23" s="22" customFormat="1" ht="17.100000000000001" customHeight="1">
      <c r="A53" s="461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3"/>
      <c r="M53" s="463"/>
      <c r="N53" s="463"/>
      <c r="O53" s="463"/>
      <c r="P53" s="463"/>
      <c r="Q53" s="463"/>
      <c r="R53" s="463"/>
      <c r="S53" s="463"/>
      <c r="U53" s="463"/>
      <c r="V53" s="463"/>
      <c r="W53" s="463"/>
    </row>
    <row r="54" spans="1:23" s="22" customFormat="1" ht="17.100000000000001" customHeight="1">
      <c r="A54" s="461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3"/>
      <c r="M54" s="463"/>
      <c r="N54" s="463"/>
      <c r="O54" s="463"/>
      <c r="P54" s="463"/>
      <c r="Q54" s="463"/>
      <c r="R54" s="463"/>
      <c r="S54" s="463"/>
      <c r="U54" s="463"/>
      <c r="V54" s="463"/>
      <c r="W54" s="463"/>
    </row>
    <row r="55" spans="1:23" s="22" customFormat="1" ht="17.100000000000001" customHeight="1">
      <c r="A55" s="461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3"/>
      <c r="M55" s="463"/>
      <c r="N55" s="463"/>
      <c r="O55" s="463"/>
      <c r="P55" s="463"/>
      <c r="Q55" s="463"/>
      <c r="R55" s="463"/>
      <c r="S55" s="463"/>
      <c r="U55" s="463"/>
      <c r="V55" s="463"/>
      <c r="W55" s="463"/>
    </row>
    <row r="56" spans="1:23" s="22" customFormat="1" ht="17.100000000000001" customHeight="1">
      <c r="A56" s="461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3"/>
      <c r="M56" s="463"/>
      <c r="N56" s="463"/>
      <c r="O56" s="463"/>
      <c r="P56" s="463"/>
      <c r="Q56" s="463"/>
      <c r="R56" s="463"/>
      <c r="S56" s="463"/>
      <c r="U56" s="463"/>
      <c r="V56" s="463"/>
      <c r="W56" s="463"/>
    </row>
    <row r="57" spans="1:23" s="22" customFormat="1" ht="17.100000000000001" customHeight="1">
      <c r="A57" s="461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3"/>
      <c r="M57" s="463"/>
      <c r="N57" s="463"/>
      <c r="O57" s="463"/>
      <c r="P57" s="463"/>
      <c r="Q57" s="463"/>
      <c r="R57" s="463"/>
      <c r="S57" s="463"/>
      <c r="U57" s="463"/>
      <c r="V57" s="463"/>
      <c r="W57" s="463"/>
    </row>
    <row r="58" spans="1:23" s="22" customFormat="1" ht="17.100000000000001" customHeight="1">
      <c r="A58" s="461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3"/>
      <c r="M58" s="463"/>
      <c r="N58" s="463"/>
      <c r="O58" s="463"/>
      <c r="P58" s="463"/>
      <c r="Q58" s="463"/>
      <c r="R58" s="463"/>
      <c r="S58" s="463"/>
      <c r="U58" s="463"/>
      <c r="V58" s="463"/>
      <c r="W58" s="463"/>
    </row>
    <row r="59" spans="1:23" s="22" customFormat="1" ht="17.100000000000001" customHeight="1">
      <c r="A59" s="461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3"/>
      <c r="M59" s="463"/>
      <c r="N59" s="463"/>
      <c r="O59" s="463"/>
      <c r="P59" s="463"/>
      <c r="Q59" s="463"/>
      <c r="R59" s="463"/>
      <c r="S59" s="463"/>
      <c r="U59" s="463"/>
      <c r="V59" s="463"/>
      <c r="W59" s="463"/>
    </row>
    <row r="60" spans="1:23" s="22" customFormat="1" ht="17.100000000000001" customHeight="1">
      <c r="A60" s="461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3"/>
      <c r="M60" s="463"/>
      <c r="N60" s="463"/>
      <c r="O60" s="463"/>
      <c r="P60" s="463"/>
      <c r="Q60" s="463"/>
      <c r="R60" s="463"/>
      <c r="S60" s="463"/>
      <c r="U60" s="463"/>
      <c r="V60" s="463"/>
      <c r="W60" s="463"/>
    </row>
    <row r="61" spans="1:23" s="22" customFormat="1" ht="17.100000000000001" customHeight="1">
      <c r="A61" s="461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3"/>
      <c r="M61" s="463"/>
      <c r="N61" s="463"/>
      <c r="O61" s="463"/>
      <c r="P61" s="463"/>
      <c r="Q61" s="463"/>
      <c r="R61" s="463"/>
      <c r="S61" s="463"/>
      <c r="U61" s="463"/>
      <c r="V61" s="463"/>
      <c r="W61" s="463"/>
    </row>
    <row r="62" spans="1:23" s="22" customFormat="1" ht="17.100000000000001" customHeight="1">
      <c r="A62" s="461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3"/>
      <c r="M62" s="463"/>
      <c r="N62" s="463"/>
      <c r="O62" s="463"/>
      <c r="P62" s="463"/>
      <c r="Q62" s="463"/>
      <c r="R62" s="463"/>
      <c r="S62" s="463"/>
      <c r="U62" s="463"/>
      <c r="V62" s="463"/>
      <c r="W62" s="463"/>
    </row>
    <row r="63" spans="1:23" s="22" customFormat="1" ht="17.100000000000001" customHeight="1">
      <c r="A63" s="49"/>
      <c r="B63" s="24"/>
      <c r="C63" s="24"/>
      <c r="D63" s="24"/>
      <c r="E63" s="24"/>
      <c r="F63" s="24"/>
      <c r="G63" s="24"/>
      <c r="H63" s="195"/>
      <c r="I63" s="195"/>
      <c r="J63" s="24"/>
      <c r="K63" s="24"/>
      <c r="L63" s="97"/>
      <c r="M63" s="97"/>
      <c r="N63" s="37"/>
      <c r="O63" s="37"/>
      <c r="P63" s="37"/>
      <c r="Q63" s="37"/>
      <c r="R63" s="37"/>
      <c r="S63" s="37"/>
      <c r="U63" s="37"/>
      <c r="V63" s="37"/>
      <c r="W63" s="37"/>
    </row>
    <row r="64" spans="1:23" s="22" customFormat="1" ht="17.100000000000001" customHeight="1"/>
    <row r="65" spans="1:36" s="22" customFormat="1" ht="17.100000000000001" customHeight="1">
      <c r="A65" s="28" t="s">
        <v>369</v>
      </c>
    </row>
    <row r="66" spans="1:36" s="30" customFormat="1" ht="18" customHeight="1">
      <c r="A66" s="238" t="s">
        <v>61</v>
      </c>
      <c r="B66" s="238" t="s">
        <v>62</v>
      </c>
      <c r="C66" s="94" t="s">
        <v>125</v>
      </c>
      <c r="D66" s="94"/>
      <c r="E66" s="95"/>
      <c r="F66" s="94"/>
      <c r="G66" s="94"/>
      <c r="H66" s="94"/>
      <c r="I66" s="94"/>
      <c r="J66" s="94"/>
      <c r="K66" s="94"/>
      <c r="L66" s="94" t="s">
        <v>126</v>
      </c>
      <c r="M66" s="94" t="s">
        <v>127</v>
      </c>
      <c r="N66" s="94" t="s">
        <v>128</v>
      </c>
      <c r="O66" s="94" t="s">
        <v>129</v>
      </c>
      <c r="P66" s="94" t="s">
        <v>130</v>
      </c>
      <c r="Q66" s="94" t="s">
        <v>131</v>
      </c>
      <c r="R66" s="94" t="s">
        <v>132</v>
      </c>
      <c r="S66" s="94" t="s">
        <v>131</v>
      </c>
      <c r="T66" s="94" t="s">
        <v>64</v>
      </c>
      <c r="U66" s="94"/>
      <c r="V66" s="94" t="s">
        <v>131</v>
      </c>
      <c r="W66" s="94" t="s">
        <v>65</v>
      </c>
      <c r="X66" s="94"/>
      <c r="Y66" s="94" t="s">
        <v>529</v>
      </c>
      <c r="Z66" s="94" t="s">
        <v>530</v>
      </c>
      <c r="AA66" s="94" t="s">
        <v>531</v>
      </c>
      <c r="AB66" s="94" t="s">
        <v>532</v>
      </c>
      <c r="AC66" s="94"/>
      <c r="AD66" s="94"/>
      <c r="AE66" s="94"/>
      <c r="AF66" s="94"/>
      <c r="AG66" s="94"/>
      <c r="AH66" s="94"/>
      <c r="AI66" s="94" t="s">
        <v>66</v>
      </c>
      <c r="AJ66" s="22"/>
    </row>
    <row r="67" spans="1:36" s="301" customFormat="1" ht="17.100000000000001" customHeight="1"/>
    <row r="68" spans="1:36" s="301" customFormat="1" ht="17.100000000000001" customHeight="1"/>
    <row r="69" spans="1:36" s="301" customFormat="1" ht="17.100000000000001" customHeight="1"/>
    <row r="70" spans="1:36" s="301" customFormat="1" ht="17.100000000000001" customHeight="1"/>
    <row r="71" spans="1:36" s="301" customFormat="1" ht="17.100000000000001" customHeight="1"/>
    <row r="72" spans="1:36" s="301" customFormat="1" ht="17.100000000000001" customHeight="1"/>
    <row r="73" spans="1:36" s="301" customFormat="1" ht="17.100000000000001" customHeight="1"/>
    <row r="74" spans="1:36" s="301" customFormat="1" ht="17.100000000000001" customHeight="1"/>
    <row r="75" spans="1:36" s="301" customFormat="1" ht="17.100000000000001" customHeight="1"/>
    <row r="76" spans="1:36" s="301" customFormat="1" ht="17.100000000000001" customHeight="1"/>
    <row r="77" spans="1:36" s="301" customFormat="1" ht="17.100000000000001" customHeight="1"/>
    <row r="78" spans="1:36" s="301" customFormat="1" ht="17.100000000000001" customHeight="1"/>
    <row r="79" spans="1:36" s="301" customFormat="1" ht="17.100000000000001" customHeight="1"/>
    <row r="80" spans="1:36" s="301" customFormat="1" ht="17.100000000000001" customHeight="1"/>
    <row r="81" s="301" customFormat="1" ht="17.100000000000001" customHeight="1"/>
    <row r="82" s="301" customFormat="1" ht="17.100000000000001" customHeight="1"/>
    <row r="83" s="301" customFormat="1" ht="17.100000000000001" customHeight="1"/>
    <row r="84" s="301" customFormat="1" ht="17.100000000000001" customHeight="1"/>
    <row r="85" s="301" customFormat="1" ht="17.100000000000001" customHeight="1"/>
    <row r="86" s="301" customFormat="1" ht="17.100000000000001" customHeight="1"/>
    <row r="87" s="301" customFormat="1" ht="17.100000000000001" customHeight="1"/>
    <row r="88" s="301" customFormat="1" ht="17.100000000000001" customHeight="1"/>
    <row r="89" s="301" customFormat="1" ht="17.100000000000001" customHeight="1"/>
    <row r="90" s="301" customFormat="1" ht="17.100000000000001" customHeight="1"/>
    <row r="91" s="301" customFormat="1" ht="17.100000000000001" customHeight="1"/>
    <row r="92" s="301" customFormat="1" ht="17.100000000000001" customHeight="1"/>
    <row r="93" s="301" customFormat="1" ht="17.100000000000001" customHeight="1"/>
    <row r="94" s="301" customFormat="1" ht="17.100000000000001" customHeight="1"/>
    <row r="95" s="301" customFormat="1" ht="17.100000000000001" customHeight="1"/>
    <row r="96" s="459" customFormat="1" ht="17.100000000000001" customHeight="1"/>
    <row r="97" s="459" customFormat="1" ht="17.100000000000001" customHeight="1"/>
    <row r="98" s="459" customFormat="1" ht="17.100000000000001" customHeight="1"/>
    <row r="99" s="459" customFormat="1" ht="17.100000000000001" customHeight="1"/>
    <row r="100" s="459" customFormat="1" ht="17.100000000000001" customHeight="1"/>
    <row r="101" s="459" customFormat="1" ht="17.100000000000001" customHeight="1"/>
    <row r="102" s="459" customFormat="1" ht="17.100000000000001" customHeight="1"/>
    <row r="103" s="459" customFormat="1" ht="17.100000000000001" customHeight="1"/>
    <row r="104" s="459" customFormat="1" ht="17.100000000000001" customHeight="1"/>
    <row r="105" s="459" customFormat="1" ht="17.100000000000001" customHeight="1"/>
    <row r="106" s="459" customFormat="1" ht="17.100000000000001" customHeight="1"/>
    <row r="107" s="459" customFormat="1" ht="17.100000000000001" customHeight="1"/>
    <row r="108" s="459" customFormat="1" ht="17.100000000000001" customHeight="1"/>
    <row r="109" s="459" customFormat="1" ht="17.100000000000001" customHeight="1"/>
    <row r="110" s="459" customFormat="1" ht="17.100000000000001" customHeight="1"/>
    <row r="111" s="459" customFormat="1" ht="17.100000000000001" customHeight="1"/>
    <row r="112" s="459" customFormat="1" ht="17.100000000000001" customHeight="1"/>
    <row r="113" spans="1:1" s="459" customFormat="1" ht="17.100000000000001" customHeight="1"/>
    <row r="114" spans="1:1" s="459" customFormat="1" ht="17.100000000000001" customHeight="1"/>
    <row r="115" spans="1:1" s="459" customFormat="1" ht="17.100000000000001" customHeight="1"/>
    <row r="116" spans="1:1" s="459" customFormat="1" ht="17.100000000000001" customHeight="1"/>
    <row r="117" spans="1:1" s="459" customFormat="1" ht="17.100000000000001" customHeight="1"/>
    <row r="118" spans="1:1" s="459" customFormat="1" ht="17.100000000000001" customHeight="1"/>
    <row r="119" spans="1:1" s="459" customFormat="1" ht="17.100000000000001" customHeight="1"/>
    <row r="120" spans="1:1" s="459" customFormat="1" ht="17.100000000000001" customHeight="1"/>
    <row r="121" spans="1:1" s="459" customFormat="1" ht="17.100000000000001" customHeight="1"/>
    <row r="122" spans="1:1" s="459" customFormat="1" ht="17.100000000000001" customHeight="1"/>
    <row r="123" spans="1:1" s="459" customFormat="1" ht="17.100000000000001" customHeight="1"/>
    <row r="124" spans="1:1" s="459" customFormat="1" ht="17.100000000000001" customHeight="1"/>
    <row r="125" spans="1:1" s="459" customFormat="1" ht="17.100000000000001" customHeight="1"/>
    <row r="126" spans="1:1" s="301" customFormat="1" ht="17.100000000000001" customHeight="1"/>
    <row r="127" spans="1:1" s="301" customFormat="1" ht="17.100000000000001" customHeight="1"/>
    <row r="128" spans="1:1" s="22" customFormat="1" ht="17.100000000000001" customHeight="1">
      <c r="A128" s="28" t="s">
        <v>357</v>
      </c>
    </row>
    <row r="129" spans="1:17" s="30" customFormat="1" ht="18" customHeight="1">
      <c r="A129" s="238">
        <v>1</v>
      </c>
      <c r="B129" s="238">
        <v>2</v>
      </c>
      <c r="C129" s="94">
        <v>3</v>
      </c>
      <c r="D129" s="94">
        <v>4</v>
      </c>
      <c r="E129" s="95">
        <v>5</v>
      </c>
      <c r="F129" s="94">
        <v>6</v>
      </c>
      <c r="G129" s="94">
        <v>7</v>
      </c>
      <c r="H129" s="94">
        <v>8</v>
      </c>
      <c r="I129" s="94">
        <v>9</v>
      </c>
      <c r="J129" s="94">
        <v>10</v>
      </c>
      <c r="K129" s="94">
        <v>11</v>
      </c>
      <c r="L129" s="94">
        <v>12</v>
      </c>
      <c r="M129" s="94">
        <v>13</v>
      </c>
      <c r="N129" s="94">
        <v>14</v>
      </c>
      <c r="O129" s="94">
        <v>15</v>
      </c>
      <c r="P129" s="94">
        <v>16</v>
      </c>
      <c r="Q129" s="22"/>
    </row>
    <row r="130" spans="1:17" s="301" customFormat="1" ht="17.100000000000001" customHeight="1"/>
    <row r="131" spans="1:17" s="301" customFormat="1" ht="17.100000000000001" customHeight="1"/>
    <row r="132" spans="1:17" s="301" customFormat="1" ht="17.100000000000001" customHeight="1"/>
    <row r="133" spans="1:17" s="301" customFormat="1" ht="17.100000000000001" customHeight="1"/>
    <row r="134" spans="1:17" s="301" customFormat="1" ht="17.100000000000001" customHeight="1"/>
    <row r="135" spans="1:17" s="301" customFormat="1" ht="17.100000000000001" customHeight="1"/>
    <row r="136" spans="1:17" s="301" customFormat="1" ht="17.100000000000001" customHeight="1"/>
    <row r="137" spans="1:17" s="301" customFormat="1" ht="17.100000000000001" customHeight="1"/>
    <row r="138" spans="1:17" s="301" customFormat="1" ht="17.100000000000001" customHeight="1"/>
    <row r="139" spans="1:17" s="301" customFormat="1" ht="17.100000000000001" customHeight="1"/>
    <row r="140" spans="1:17" s="301" customFormat="1" ht="17.100000000000001" customHeight="1"/>
    <row r="141" spans="1:17" s="301" customFormat="1" ht="17.100000000000001" customHeight="1"/>
    <row r="142" spans="1:17" s="301" customFormat="1" ht="17.100000000000001" customHeight="1"/>
    <row r="143" spans="1:17" s="301" customFormat="1" ht="17.100000000000001" customHeight="1"/>
    <row r="144" spans="1:17" s="301" customFormat="1" ht="17.100000000000001" customHeight="1"/>
    <row r="145" s="301" customFormat="1" ht="17.100000000000001" customHeight="1"/>
    <row r="146" s="301" customFormat="1" ht="17.100000000000001" customHeight="1"/>
    <row r="147" s="301" customFormat="1" ht="17.100000000000001" customHeight="1"/>
    <row r="148" s="301" customFormat="1" ht="17.100000000000001" customHeight="1"/>
    <row r="149" s="301" customFormat="1" ht="17.100000000000001" customHeight="1"/>
    <row r="150" s="301" customFormat="1" ht="17.100000000000001" customHeight="1"/>
    <row r="151" s="301" customFormat="1" ht="17.100000000000001" customHeight="1"/>
    <row r="152" s="301" customFormat="1" ht="17.100000000000001" customHeight="1"/>
    <row r="153" s="301" customFormat="1" ht="17.100000000000001" customHeight="1"/>
    <row r="154" s="301" customFormat="1" ht="17.100000000000001" customHeight="1"/>
    <row r="155" s="301" customFormat="1" ht="17.100000000000001" customHeight="1"/>
    <row r="156" s="301" customFormat="1" ht="17.100000000000001" customHeight="1"/>
    <row r="157" s="301" customFormat="1" ht="17.100000000000001" customHeight="1"/>
    <row r="158" s="301" customFormat="1" ht="17.100000000000001" customHeight="1"/>
    <row r="159" s="459" customFormat="1" ht="17.100000000000001" customHeight="1"/>
    <row r="160" s="459" customFormat="1" ht="17.100000000000001" customHeight="1"/>
    <row r="161" s="459" customFormat="1" ht="17.100000000000001" customHeight="1"/>
    <row r="162" s="459" customFormat="1" ht="17.100000000000001" customHeight="1"/>
    <row r="163" s="459" customFormat="1" ht="17.100000000000001" customHeight="1"/>
    <row r="164" s="459" customFormat="1" ht="17.100000000000001" customHeight="1"/>
    <row r="165" s="459" customFormat="1" ht="17.100000000000001" customHeight="1"/>
    <row r="166" s="459" customFormat="1" ht="17.100000000000001" customHeight="1"/>
    <row r="167" s="459" customFormat="1" ht="17.100000000000001" customHeight="1"/>
    <row r="168" s="459" customFormat="1" ht="17.100000000000001" customHeight="1"/>
    <row r="169" s="459" customFormat="1" ht="17.100000000000001" customHeight="1"/>
    <row r="170" s="459" customFormat="1" ht="17.100000000000001" customHeight="1"/>
    <row r="171" s="459" customFormat="1" ht="17.100000000000001" customHeight="1"/>
    <row r="172" s="459" customFormat="1" ht="17.100000000000001" customHeight="1"/>
    <row r="173" s="459" customFormat="1" ht="17.100000000000001" customHeight="1"/>
    <row r="174" s="459" customFormat="1" ht="17.100000000000001" customHeight="1"/>
    <row r="175" s="459" customFormat="1" ht="17.100000000000001" customHeight="1"/>
    <row r="176" s="459" customFormat="1" ht="17.100000000000001" customHeight="1"/>
    <row r="177" spans="1:3" s="459" customFormat="1" ht="17.100000000000001" customHeight="1"/>
    <row r="178" spans="1:3" s="459" customFormat="1" ht="17.100000000000001" customHeight="1"/>
    <row r="179" spans="1:3" s="459" customFormat="1" ht="17.100000000000001" customHeight="1"/>
    <row r="180" spans="1:3" s="459" customFormat="1" ht="17.100000000000001" customHeight="1"/>
    <row r="181" spans="1:3" s="459" customFormat="1" ht="17.100000000000001" customHeight="1"/>
    <row r="182" spans="1:3" s="459" customFormat="1" ht="17.100000000000001" customHeight="1"/>
    <row r="183" spans="1:3" s="459" customFormat="1" ht="17.100000000000001" customHeight="1"/>
    <row r="184" spans="1:3" s="459" customFormat="1" ht="17.100000000000001" customHeight="1"/>
    <row r="185" spans="1:3" s="459" customFormat="1" ht="17.100000000000001" customHeight="1"/>
    <row r="186" spans="1:3" s="459" customFormat="1" ht="17.100000000000001" customHeight="1"/>
    <row r="187" spans="1:3" s="459" customFormat="1" ht="17.100000000000001" customHeight="1"/>
    <row r="188" spans="1:3" s="459" customFormat="1" ht="17.100000000000001" customHeight="1"/>
    <row r="189" spans="1:3" s="301" customFormat="1" ht="17.100000000000001" customHeight="1"/>
    <row r="190" spans="1:3" s="301" customFormat="1" ht="17.100000000000001" customHeight="1"/>
    <row r="191" spans="1:3" s="22" customFormat="1" ht="17.100000000000001" customHeight="1">
      <c r="A191" s="28" t="s">
        <v>358</v>
      </c>
    </row>
    <row r="192" spans="1:3" s="30" customFormat="1" ht="18" customHeight="1">
      <c r="A192" s="238" t="s">
        <v>61</v>
      </c>
      <c r="B192" s="238" t="s">
        <v>359</v>
      </c>
      <c r="C192" s="238" t="s">
        <v>362</v>
      </c>
    </row>
    <row r="193" s="301" customFormat="1" ht="17.100000000000001" customHeight="1"/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192"/>
  <sheetViews>
    <sheetView zoomScaleNormal="100" workbookViewId="0"/>
  </sheetViews>
  <sheetFormatPr defaultColWidth="9" defaultRowHeight="17.100000000000001" customHeight="1"/>
  <cols>
    <col min="1" max="36" width="10.44140625" style="212" customWidth="1"/>
    <col min="37" max="16384" width="9" style="212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3" t="s">
        <v>53</v>
      </c>
      <c r="J2" s="213" t="s">
        <v>117</v>
      </c>
      <c r="N2" s="28" t="s">
        <v>120</v>
      </c>
      <c r="Q2" s="28" t="s">
        <v>46</v>
      </c>
      <c r="U2" s="28" t="s">
        <v>934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4" t="s">
        <v>122</v>
      </c>
      <c r="P3" s="214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23" s="22" customFormat="1" ht="17.100000000000001" customHeight="1">
      <c r="A33" s="461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3"/>
      <c r="M33" s="463"/>
      <c r="N33" s="463"/>
      <c r="O33" s="463"/>
      <c r="P33" s="463"/>
      <c r="Q33" s="463"/>
      <c r="R33" s="463"/>
      <c r="S33" s="463"/>
      <c r="U33" s="463"/>
      <c r="V33" s="463"/>
      <c r="W33" s="463"/>
    </row>
    <row r="34" spans="1:23" s="22" customFormat="1" ht="17.100000000000001" customHeight="1">
      <c r="A34" s="461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3"/>
      <c r="M34" s="463"/>
      <c r="N34" s="463"/>
      <c r="O34" s="463"/>
      <c r="P34" s="463"/>
      <c r="Q34" s="463"/>
      <c r="R34" s="463"/>
      <c r="S34" s="463"/>
      <c r="U34" s="463"/>
      <c r="V34" s="463"/>
      <c r="W34" s="463"/>
    </row>
    <row r="35" spans="1:23" s="22" customFormat="1" ht="17.100000000000001" customHeight="1">
      <c r="A35" s="461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3"/>
      <c r="M35" s="463"/>
      <c r="N35" s="463"/>
      <c r="O35" s="463"/>
      <c r="P35" s="463"/>
      <c r="Q35" s="463"/>
      <c r="R35" s="463"/>
      <c r="S35" s="463"/>
      <c r="U35" s="463"/>
      <c r="V35" s="463"/>
      <c r="W35" s="463"/>
    </row>
    <row r="36" spans="1:23" s="22" customFormat="1" ht="17.100000000000001" customHeight="1">
      <c r="A36" s="461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3"/>
      <c r="M36" s="463"/>
      <c r="N36" s="463"/>
      <c r="O36" s="463"/>
      <c r="P36" s="463"/>
      <c r="Q36" s="463"/>
      <c r="R36" s="463"/>
      <c r="S36" s="463"/>
      <c r="U36" s="463"/>
      <c r="V36" s="463"/>
      <c r="W36" s="463"/>
    </row>
    <row r="37" spans="1:23" s="22" customFormat="1" ht="17.100000000000001" customHeight="1">
      <c r="A37" s="461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3"/>
      <c r="M37" s="463"/>
      <c r="N37" s="463"/>
      <c r="O37" s="463"/>
      <c r="P37" s="463"/>
      <c r="Q37" s="463"/>
      <c r="R37" s="463"/>
      <c r="S37" s="463"/>
      <c r="U37" s="463"/>
      <c r="V37" s="463"/>
      <c r="W37" s="463"/>
    </row>
    <row r="38" spans="1:23" s="22" customFormat="1" ht="17.100000000000001" customHeight="1">
      <c r="A38" s="461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3"/>
      <c r="M38" s="463"/>
      <c r="N38" s="463"/>
      <c r="O38" s="463"/>
      <c r="P38" s="463"/>
      <c r="Q38" s="463"/>
      <c r="R38" s="463"/>
      <c r="S38" s="463"/>
      <c r="U38" s="463"/>
      <c r="V38" s="463"/>
      <c r="W38" s="463"/>
    </row>
    <row r="39" spans="1:23" s="22" customFormat="1" ht="17.100000000000001" customHeight="1">
      <c r="A39" s="461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3"/>
      <c r="M39" s="463"/>
      <c r="N39" s="463"/>
      <c r="O39" s="463"/>
      <c r="P39" s="463"/>
      <c r="Q39" s="463"/>
      <c r="R39" s="463"/>
      <c r="S39" s="463"/>
      <c r="U39" s="463"/>
      <c r="V39" s="463"/>
      <c r="W39" s="463"/>
    </row>
    <row r="40" spans="1:23" s="22" customFormat="1" ht="17.100000000000001" customHeight="1">
      <c r="A40" s="461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3"/>
      <c r="M40" s="463"/>
      <c r="N40" s="463"/>
      <c r="O40" s="463"/>
      <c r="P40" s="463"/>
      <c r="Q40" s="463"/>
      <c r="R40" s="463"/>
      <c r="S40" s="463"/>
      <c r="U40" s="463"/>
      <c r="V40" s="463"/>
      <c r="W40" s="463"/>
    </row>
    <row r="41" spans="1:23" s="22" customFormat="1" ht="17.100000000000001" customHeight="1">
      <c r="A41" s="461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3"/>
      <c r="M41" s="463"/>
      <c r="N41" s="463"/>
      <c r="O41" s="463"/>
      <c r="P41" s="463"/>
      <c r="Q41" s="463"/>
      <c r="R41" s="463"/>
      <c r="S41" s="463"/>
      <c r="U41" s="463"/>
      <c r="V41" s="463"/>
      <c r="W41" s="463"/>
    </row>
    <row r="42" spans="1:23" s="22" customFormat="1" ht="17.100000000000001" customHeight="1">
      <c r="A42" s="461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3"/>
      <c r="M42" s="463"/>
      <c r="N42" s="463"/>
      <c r="O42" s="463"/>
      <c r="P42" s="463"/>
      <c r="Q42" s="463"/>
      <c r="R42" s="463"/>
      <c r="S42" s="463"/>
      <c r="U42" s="463"/>
      <c r="V42" s="463"/>
      <c r="W42" s="463"/>
    </row>
    <row r="43" spans="1:23" s="22" customFormat="1" ht="17.100000000000001" customHeight="1">
      <c r="A43" s="461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3"/>
      <c r="M43" s="463"/>
      <c r="N43" s="463"/>
      <c r="O43" s="463"/>
      <c r="P43" s="463"/>
      <c r="Q43" s="463"/>
      <c r="R43" s="463"/>
      <c r="S43" s="463"/>
      <c r="U43" s="463"/>
      <c r="V43" s="463"/>
      <c r="W43" s="463"/>
    </row>
    <row r="44" spans="1:23" s="22" customFormat="1" ht="17.100000000000001" customHeight="1">
      <c r="A44" s="461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3"/>
      <c r="M44" s="463"/>
      <c r="N44" s="463"/>
      <c r="O44" s="463"/>
      <c r="P44" s="463"/>
      <c r="Q44" s="463"/>
      <c r="R44" s="463"/>
      <c r="S44" s="463"/>
      <c r="U44" s="463"/>
      <c r="V44" s="463"/>
      <c r="W44" s="463"/>
    </row>
    <row r="45" spans="1:23" s="22" customFormat="1" ht="17.100000000000001" customHeight="1">
      <c r="A45" s="461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3"/>
      <c r="M45" s="463"/>
      <c r="N45" s="463"/>
      <c r="O45" s="463"/>
      <c r="P45" s="463"/>
      <c r="Q45" s="463"/>
      <c r="R45" s="463"/>
      <c r="S45" s="463"/>
      <c r="U45" s="463"/>
      <c r="V45" s="463"/>
      <c r="W45" s="463"/>
    </row>
    <row r="46" spans="1:23" s="22" customFormat="1" ht="17.100000000000001" customHeight="1">
      <c r="A46" s="461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3"/>
      <c r="M46" s="463"/>
      <c r="N46" s="463"/>
      <c r="O46" s="463"/>
      <c r="P46" s="463"/>
      <c r="Q46" s="463"/>
      <c r="R46" s="463"/>
      <c r="S46" s="463"/>
      <c r="U46" s="463"/>
      <c r="V46" s="463"/>
      <c r="W46" s="463"/>
    </row>
    <row r="47" spans="1:23" s="22" customFormat="1" ht="17.100000000000001" customHeight="1">
      <c r="A47" s="461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3"/>
      <c r="M47" s="463"/>
      <c r="N47" s="463"/>
      <c r="O47" s="463"/>
      <c r="P47" s="463"/>
      <c r="Q47" s="463"/>
      <c r="R47" s="463"/>
      <c r="S47" s="463"/>
      <c r="U47" s="463"/>
      <c r="V47" s="463"/>
      <c r="W47" s="463"/>
    </row>
    <row r="48" spans="1:23" s="22" customFormat="1" ht="17.100000000000001" customHeight="1">
      <c r="A48" s="461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3"/>
      <c r="M48" s="463"/>
      <c r="N48" s="463"/>
      <c r="O48" s="463"/>
      <c r="P48" s="463"/>
      <c r="Q48" s="463"/>
      <c r="R48" s="463"/>
      <c r="S48" s="463"/>
      <c r="U48" s="463"/>
      <c r="V48" s="463"/>
      <c r="W48" s="463"/>
    </row>
    <row r="49" spans="1:23" s="22" customFormat="1" ht="17.100000000000001" customHeight="1">
      <c r="A49" s="461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3"/>
      <c r="M49" s="463"/>
      <c r="N49" s="463"/>
      <c r="O49" s="463"/>
      <c r="P49" s="463"/>
      <c r="Q49" s="463"/>
      <c r="R49" s="463"/>
      <c r="S49" s="463"/>
      <c r="U49" s="463"/>
      <c r="V49" s="463"/>
      <c r="W49" s="463"/>
    </row>
    <row r="50" spans="1:23" s="22" customFormat="1" ht="17.100000000000001" customHeight="1">
      <c r="A50" s="461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3"/>
      <c r="M50" s="463"/>
      <c r="N50" s="463"/>
      <c r="O50" s="463"/>
      <c r="P50" s="463"/>
      <c r="Q50" s="463"/>
      <c r="R50" s="463"/>
      <c r="S50" s="463"/>
      <c r="U50" s="463"/>
      <c r="V50" s="463"/>
      <c r="W50" s="463"/>
    </row>
    <row r="51" spans="1:23" s="22" customFormat="1" ht="17.100000000000001" customHeight="1">
      <c r="A51" s="461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3"/>
      <c r="M51" s="463"/>
      <c r="N51" s="463"/>
      <c r="O51" s="463"/>
      <c r="P51" s="463"/>
      <c r="Q51" s="463"/>
      <c r="R51" s="463"/>
      <c r="S51" s="463"/>
      <c r="U51" s="463"/>
      <c r="V51" s="463"/>
      <c r="W51" s="463"/>
    </row>
    <row r="52" spans="1:23" s="22" customFormat="1" ht="17.100000000000001" customHeight="1">
      <c r="A52" s="461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3"/>
      <c r="M52" s="463"/>
      <c r="N52" s="463"/>
      <c r="O52" s="463"/>
      <c r="P52" s="463"/>
      <c r="Q52" s="463"/>
      <c r="R52" s="463"/>
      <c r="S52" s="463"/>
      <c r="U52" s="463"/>
      <c r="V52" s="463"/>
      <c r="W52" s="463"/>
    </row>
    <row r="53" spans="1:23" s="22" customFormat="1" ht="17.100000000000001" customHeight="1">
      <c r="A53" s="461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3"/>
      <c r="M53" s="463"/>
      <c r="N53" s="463"/>
      <c r="O53" s="463"/>
      <c r="P53" s="463"/>
      <c r="Q53" s="463"/>
      <c r="R53" s="463"/>
      <c r="S53" s="463"/>
      <c r="U53" s="463"/>
      <c r="V53" s="463"/>
      <c r="W53" s="463"/>
    </row>
    <row r="54" spans="1:23" s="22" customFormat="1" ht="17.100000000000001" customHeight="1">
      <c r="A54" s="461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3"/>
      <c r="M54" s="463"/>
      <c r="N54" s="463"/>
      <c r="O54" s="463"/>
      <c r="P54" s="463"/>
      <c r="Q54" s="463"/>
      <c r="R54" s="463"/>
      <c r="S54" s="463"/>
      <c r="U54" s="463"/>
      <c r="V54" s="463"/>
      <c r="W54" s="463"/>
    </row>
    <row r="55" spans="1:23" s="22" customFormat="1" ht="17.100000000000001" customHeight="1">
      <c r="A55" s="461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3"/>
      <c r="M55" s="463"/>
      <c r="N55" s="463"/>
      <c r="O55" s="463"/>
      <c r="P55" s="463"/>
      <c r="Q55" s="463"/>
      <c r="R55" s="463"/>
      <c r="S55" s="463"/>
      <c r="U55" s="463"/>
      <c r="V55" s="463"/>
      <c r="W55" s="463"/>
    </row>
    <row r="56" spans="1:23" s="22" customFormat="1" ht="17.100000000000001" customHeight="1">
      <c r="A56" s="461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3"/>
      <c r="M56" s="463"/>
      <c r="N56" s="463"/>
      <c r="O56" s="463"/>
      <c r="P56" s="463"/>
      <c r="Q56" s="463"/>
      <c r="R56" s="463"/>
      <c r="S56" s="463"/>
      <c r="U56" s="463"/>
      <c r="V56" s="463"/>
      <c r="W56" s="463"/>
    </row>
    <row r="57" spans="1:23" s="22" customFormat="1" ht="17.100000000000001" customHeight="1">
      <c r="A57" s="461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3"/>
      <c r="M57" s="463"/>
      <c r="N57" s="463"/>
      <c r="O57" s="463"/>
      <c r="P57" s="463"/>
      <c r="Q57" s="463"/>
      <c r="R57" s="463"/>
      <c r="S57" s="463"/>
      <c r="U57" s="463"/>
      <c r="V57" s="463"/>
      <c r="W57" s="463"/>
    </row>
    <row r="58" spans="1:23" s="22" customFormat="1" ht="17.100000000000001" customHeight="1">
      <c r="A58" s="461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3"/>
      <c r="M58" s="463"/>
      <c r="N58" s="463"/>
      <c r="O58" s="463"/>
      <c r="P58" s="463"/>
      <c r="Q58" s="463"/>
      <c r="R58" s="463"/>
      <c r="S58" s="463"/>
      <c r="U58" s="463"/>
      <c r="V58" s="463"/>
      <c r="W58" s="463"/>
    </row>
    <row r="59" spans="1:23" s="22" customFormat="1" ht="17.100000000000001" customHeight="1">
      <c r="A59" s="461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3"/>
      <c r="M59" s="463"/>
      <c r="N59" s="463"/>
      <c r="O59" s="463"/>
      <c r="P59" s="463"/>
      <c r="Q59" s="463"/>
      <c r="R59" s="463"/>
      <c r="S59" s="463"/>
      <c r="U59" s="463"/>
      <c r="V59" s="463"/>
      <c r="W59" s="463"/>
    </row>
    <row r="60" spans="1:23" s="22" customFormat="1" ht="17.100000000000001" customHeight="1">
      <c r="A60" s="461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3"/>
      <c r="M60" s="463"/>
      <c r="N60" s="463"/>
      <c r="O60" s="463"/>
      <c r="P60" s="463"/>
      <c r="Q60" s="463"/>
      <c r="R60" s="463"/>
      <c r="S60" s="463"/>
      <c r="U60" s="463"/>
      <c r="V60" s="463"/>
      <c r="W60" s="463"/>
    </row>
    <row r="61" spans="1:23" s="22" customFormat="1" ht="17.100000000000001" customHeight="1">
      <c r="A61" s="461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3"/>
      <c r="M61" s="463"/>
      <c r="N61" s="463"/>
      <c r="O61" s="463"/>
      <c r="P61" s="463"/>
      <c r="Q61" s="463"/>
      <c r="R61" s="463"/>
      <c r="S61" s="463"/>
      <c r="U61" s="463"/>
      <c r="V61" s="463"/>
      <c r="W61" s="463"/>
    </row>
    <row r="62" spans="1:23" s="22" customFormat="1" ht="17.100000000000001" customHeight="1">
      <c r="A62" s="461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3"/>
      <c r="M62" s="463"/>
      <c r="N62" s="463"/>
      <c r="O62" s="463"/>
      <c r="P62" s="463"/>
      <c r="Q62" s="463"/>
      <c r="R62" s="463"/>
      <c r="S62" s="463"/>
      <c r="U62" s="463"/>
      <c r="V62" s="463"/>
      <c r="W62" s="463"/>
    </row>
    <row r="63" spans="1:23" s="22" customFormat="1" ht="17.100000000000001" customHeight="1">
      <c r="A63" s="49"/>
      <c r="B63" s="24"/>
      <c r="C63" s="24"/>
      <c r="D63" s="24"/>
      <c r="E63" s="24"/>
      <c r="F63" s="24"/>
      <c r="G63" s="24"/>
      <c r="H63" s="195"/>
      <c r="I63" s="195"/>
      <c r="J63" s="24"/>
      <c r="K63" s="24"/>
      <c r="L63" s="97"/>
      <c r="M63" s="97"/>
      <c r="N63" s="37"/>
      <c r="O63" s="37"/>
      <c r="P63" s="37"/>
      <c r="Q63" s="37"/>
      <c r="R63" s="37"/>
      <c r="S63" s="37"/>
      <c r="U63" s="37"/>
      <c r="V63" s="37"/>
      <c r="W63" s="37"/>
    </row>
    <row r="64" spans="1:23" s="22" customFormat="1" ht="17.100000000000001" customHeight="1"/>
    <row r="65" spans="1:36" s="22" customFormat="1" ht="17.100000000000001" customHeight="1">
      <c r="A65" s="28" t="s">
        <v>368</v>
      </c>
    </row>
    <row r="66" spans="1:36" s="30" customFormat="1" ht="18" customHeight="1">
      <c r="A66" s="238" t="s">
        <v>61</v>
      </c>
      <c r="B66" s="238" t="s">
        <v>62</v>
      </c>
      <c r="C66" s="94" t="s">
        <v>125</v>
      </c>
      <c r="D66" s="94"/>
      <c r="E66" s="95"/>
      <c r="F66" s="94"/>
      <c r="G66" s="94"/>
      <c r="H66" s="94"/>
      <c r="I66" s="94"/>
      <c r="J66" s="94"/>
      <c r="K66" s="94"/>
      <c r="L66" s="94" t="s">
        <v>126</v>
      </c>
      <c r="M66" s="94" t="s">
        <v>127</v>
      </c>
      <c r="N66" s="94" t="s">
        <v>128</v>
      </c>
      <c r="O66" s="94" t="s">
        <v>129</v>
      </c>
      <c r="P66" s="94" t="s">
        <v>130</v>
      </c>
      <c r="Q66" s="94" t="s">
        <v>131</v>
      </c>
      <c r="R66" s="94" t="s">
        <v>132</v>
      </c>
      <c r="S66" s="94" t="s">
        <v>131</v>
      </c>
      <c r="T66" s="94" t="s">
        <v>64</v>
      </c>
      <c r="U66" s="94"/>
      <c r="V66" s="94" t="s">
        <v>131</v>
      </c>
      <c r="W66" s="94" t="s">
        <v>65</v>
      </c>
      <c r="X66" s="94"/>
      <c r="Y66" s="94" t="s">
        <v>529</v>
      </c>
      <c r="Z66" s="94" t="s">
        <v>530</v>
      </c>
      <c r="AA66" s="94" t="s">
        <v>531</v>
      </c>
      <c r="AB66" s="94" t="s">
        <v>532</v>
      </c>
      <c r="AC66" s="94"/>
      <c r="AD66" s="94"/>
      <c r="AE66" s="94"/>
      <c r="AF66" s="94"/>
      <c r="AG66" s="94"/>
      <c r="AH66" s="94"/>
      <c r="AI66" s="94" t="s">
        <v>66</v>
      </c>
      <c r="AJ66" s="22"/>
    </row>
    <row r="67" spans="1:36" s="301" customFormat="1" ht="17.100000000000001" customHeight="1"/>
    <row r="68" spans="1:36" s="301" customFormat="1" ht="17.100000000000001" customHeight="1"/>
    <row r="69" spans="1:36" s="301" customFormat="1" ht="17.100000000000001" customHeight="1"/>
    <row r="70" spans="1:36" s="301" customFormat="1" ht="17.100000000000001" customHeight="1"/>
    <row r="71" spans="1:36" s="301" customFormat="1" ht="17.100000000000001" customHeight="1"/>
    <row r="72" spans="1:36" s="301" customFormat="1" ht="17.100000000000001" customHeight="1"/>
    <row r="73" spans="1:36" s="301" customFormat="1" ht="17.100000000000001" customHeight="1"/>
    <row r="74" spans="1:36" s="301" customFormat="1" ht="17.100000000000001" customHeight="1"/>
    <row r="75" spans="1:36" s="301" customFormat="1" ht="17.100000000000001" customHeight="1"/>
    <row r="76" spans="1:36" s="301" customFormat="1" ht="17.100000000000001" customHeight="1"/>
    <row r="77" spans="1:36" s="301" customFormat="1" ht="17.100000000000001" customHeight="1"/>
    <row r="78" spans="1:36" s="301" customFormat="1" ht="17.100000000000001" customHeight="1"/>
    <row r="79" spans="1:36" s="301" customFormat="1" ht="17.100000000000001" customHeight="1"/>
    <row r="80" spans="1:36" s="301" customFormat="1" ht="17.100000000000001" customHeight="1"/>
    <row r="81" s="301" customFormat="1" ht="17.100000000000001" customHeight="1"/>
    <row r="82" s="301" customFormat="1" ht="17.100000000000001" customHeight="1"/>
    <row r="83" s="301" customFormat="1" ht="17.100000000000001" customHeight="1"/>
    <row r="84" s="301" customFormat="1" ht="17.100000000000001" customHeight="1"/>
    <row r="85" s="301" customFormat="1" ht="17.100000000000001" customHeight="1"/>
    <row r="86" s="301" customFormat="1" ht="17.100000000000001" customHeight="1"/>
    <row r="87" s="301" customFormat="1" ht="17.100000000000001" customHeight="1"/>
    <row r="88" s="301" customFormat="1" ht="17.100000000000001" customHeight="1"/>
    <row r="89" s="301" customFormat="1" ht="17.100000000000001" customHeight="1"/>
    <row r="90" s="301" customFormat="1" ht="17.100000000000001" customHeight="1"/>
    <row r="91" s="301" customFormat="1" ht="17.100000000000001" customHeight="1"/>
    <row r="92" s="301" customFormat="1" ht="17.100000000000001" customHeight="1"/>
    <row r="93" s="301" customFormat="1" ht="17.100000000000001" customHeight="1"/>
    <row r="94" s="301" customFormat="1" ht="17.100000000000001" customHeight="1"/>
    <row r="95" s="301" customFormat="1" ht="17.100000000000001" customHeight="1"/>
    <row r="96" s="459" customFormat="1" ht="17.100000000000001" customHeight="1"/>
    <row r="97" s="459" customFormat="1" ht="17.100000000000001" customHeight="1"/>
    <row r="98" s="459" customFormat="1" ht="17.100000000000001" customHeight="1"/>
    <row r="99" s="459" customFormat="1" ht="17.100000000000001" customHeight="1"/>
    <row r="100" s="459" customFormat="1" ht="17.100000000000001" customHeight="1"/>
    <row r="101" s="459" customFormat="1" ht="17.100000000000001" customHeight="1"/>
    <row r="102" s="459" customFormat="1" ht="17.100000000000001" customHeight="1"/>
    <row r="103" s="459" customFormat="1" ht="17.100000000000001" customHeight="1"/>
    <row r="104" s="459" customFormat="1" ht="17.100000000000001" customHeight="1"/>
    <row r="105" s="459" customFormat="1" ht="17.100000000000001" customHeight="1"/>
    <row r="106" s="459" customFormat="1" ht="17.100000000000001" customHeight="1"/>
    <row r="107" s="459" customFormat="1" ht="17.100000000000001" customHeight="1"/>
    <row r="108" s="459" customFormat="1" ht="17.100000000000001" customHeight="1"/>
    <row r="109" s="459" customFormat="1" ht="17.100000000000001" customHeight="1"/>
    <row r="110" s="459" customFormat="1" ht="17.100000000000001" customHeight="1"/>
    <row r="111" s="459" customFormat="1" ht="17.100000000000001" customHeight="1"/>
    <row r="112" s="459" customFormat="1" ht="17.100000000000001" customHeight="1"/>
    <row r="113" spans="1:1" s="459" customFormat="1" ht="17.100000000000001" customHeight="1"/>
    <row r="114" spans="1:1" s="459" customFormat="1" ht="17.100000000000001" customHeight="1"/>
    <row r="115" spans="1:1" s="459" customFormat="1" ht="17.100000000000001" customHeight="1"/>
    <row r="116" spans="1:1" s="459" customFormat="1" ht="17.100000000000001" customHeight="1"/>
    <row r="117" spans="1:1" s="459" customFormat="1" ht="17.100000000000001" customHeight="1"/>
    <row r="118" spans="1:1" s="459" customFormat="1" ht="17.100000000000001" customHeight="1"/>
    <row r="119" spans="1:1" s="459" customFormat="1" ht="17.100000000000001" customHeight="1"/>
    <row r="120" spans="1:1" s="459" customFormat="1" ht="17.100000000000001" customHeight="1"/>
    <row r="121" spans="1:1" s="459" customFormat="1" ht="17.100000000000001" customHeight="1"/>
    <row r="122" spans="1:1" s="459" customFormat="1" ht="17.100000000000001" customHeight="1"/>
    <row r="123" spans="1:1" s="459" customFormat="1" ht="17.100000000000001" customHeight="1"/>
    <row r="124" spans="1:1" s="459" customFormat="1" ht="17.100000000000001" customHeight="1"/>
    <row r="125" spans="1:1" s="459" customFormat="1" ht="17.100000000000001" customHeight="1"/>
    <row r="126" spans="1:1" s="301" customFormat="1" ht="17.100000000000001" customHeight="1"/>
    <row r="127" spans="1:1" s="301" customFormat="1" ht="17.100000000000001" customHeight="1"/>
    <row r="128" spans="1:1" s="22" customFormat="1" ht="17.100000000000001" customHeight="1">
      <c r="A128" s="28" t="s">
        <v>357</v>
      </c>
    </row>
    <row r="129" spans="1:17" s="30" customFormat="1" ht="18" customHeight="1">
      <c r="A129" s="238">
        <v>1</v>
      </c>
      <c r="B129" s="238">
        <v>2</v>
      </c>
      <c r="C129" s="94">
        <v>3</v>
      </c>
      <c r="D129" s="94">
        <v>4</v>
      </c>
      <c r="E129" s="95">
        <v>5</v>
      </c>
      <c r="F129" s="94">
        <v>6</v>
      </c>
      <c r="G129" s="94">
        <v>7</v>
      </c>
      <c r="H129" s="94">
        <v>8</v>
      </c>
      <c r="I129" s="94">
        <v>9</v>
      </c>
      <c r="J129" s="94">
        <v>10</v>
      </c>
      <c r="K129" s="94">
        <v>11</v>
      </c>
      <c r="L129" s="94">
        <v>12</v>
      </c>
      <c r="M129" s="94">
        <v>13</v>
      </c>
      <c r="N129" s="94">
        <v>14</v>
      </c>
      <c r="O129" s="94">
        <v>15</v>
      </c>
      <c r="P129" s="94">
        <v>16</v>
      </c>
      <c r="Q129" s="22"/>
    </row>
    <row r="130" spans="1:17" s="301" customFormat="1" ht="17.100000000000001" customHeight="1"/>
    <row r="131" spans="1:17" s="301" customFormat="1" ht="17.100000000000001" customHeight="1"/>
    <row r="132" spans="1:17" s="301" customFormat="1" ht="17.100000000000001" customHeight="1"/>
    <row r="133" spans="1:17" s="301" customFormat="1" ht="17.100000000000001" customHeight="1"/>
    <row r="134" spans="1:17" s="301" customFormat="1" ht="17.100000000000001" customHeight="1"/>
    <row r="135" spans="1:17" s="301" customFormat="1" ht="17.100000000000001" customHeight="1"/>
    <row r="136" spans="1:17" s="301" customFormat="1" ht="17.100000000000001" customHeight="1"/>
    <row r="137" spans="1:17" s="301" customFormat="1" ht="17.100000000000001" customHeight="1"/>
    <row r="138" spans="1:17" s="301" customFormat="1" ht="17.100000000000001" customHeight="1"/>
    <row r="139" spans="1:17" s="301" customFormat="1" ht="17.100000000000001" customHeight="1"/>
    <row r="140" spans="1:17" s="301" customFormat="1" ht="17.100000000000001" customHeight="1"/>
    <row r="141" spans="1:17" s="301" customFormat="1" ht="17.100000000000001" customHeight="1"/>
    <row r="142" spans="1:17" s="301" customFormat="1" ht="17.100000000000001" customHeight="1"/>
    <row r="143" spans="1:17" s="301" customFormat="1" ht="17.100000000000001" customHeight="1"/>
    <row r="144" spans="1:17" s="301" customFormat="1" ht="17.100000000000001" customHeight="1"/>
    <row r="145" s="301" customFormat="1" ht="17.100000000000001" customHeight="1"/>
    <row r="146" s="301" customFormat="1" ht="17.100000000000001" customHeight="1"/>
    <row r="147" s="301" customFormat="1" ht="17.100000000000001" customHeight="1"/>
    <row r="148" s="301" customFormat="1" ht="17.100000000000001" customHeight="1"/>
    <row r="149" s="301" customFormat="1" ht="17.100000000000001" customHeight="1"/>
    <row r="150" s="301" customFormat="1" ht="17.100000000000001" customHeight="1"/>
    <row r="151" s="301" customFormat="1" ht="17.100000000000001" customHeight="1"/>
    <row r="152" s="301" customFormat="1" ht="17.100000000000001" customHeight="1"/>
    <row r="153" s="301" customFormat="1" ht="17.100000000000001" customHeight="1"/>
    <row r="154" s="301" customFormat="1" ht="17.100000000000001" customHeight="1"/>
    <row r="155" s="301" customFormat="1" ht="17.100000000000001" customHeight="1"/>
    <row r="156" s="301" customFormat="1" ht="17.100000000000001" customHeight="1"/>
    <row r="157" s="301" customFormat="1" ht="17.100000000000001" customHeight="1"/>
    <row r="158" s="301" customFormat="1" ht="17.100000000000001" customHeight="1"/>
    <row r="159" s="459" customFormat="1" ht="17.100000000000001" customHeight="1"/>
    <row r="160" s="459" customFormat="1" ht="17.100000000000001" customHeight="1"/>
    <row r="161" s="459" customFormat="1" ht="17.100000000000001" customHeight="1"/>
    <row r="162" s="459" customFormat="1" ht="17.100000000000001" customHeight="1"/>
    <row r="163" s="459" customFormat="1" ht="17.100000000000001" customHeight="1"/>
    <row r="164" s="459" customFormat="1" ht="17.100000000000001" customHeight="1"/>
    <row r="165" s="459" customFormat="1" ht="17.100000000000001" customHeight="1"/>
    <row r="166" s="459" customFormat="1" ht="17.100000000000001" customHeight="1"/>
    <row r="167" s="459" customFormat="1" ht="17.100000000000001" customHeight="1"/>
    <row r="168" s="459" customFormat="1" ht="17.100000000000001" customHeight="1"/>
    <row r="169" s="459" customFormat="1" ht="17.100000000000001" customHeight="1"/>
    <row r="170" s="459" customFormat="1" ht="17.100000000000001" customHeight="1"/>
    <row r="171" s="459" customFormat="1" ht="17.100000000000001" customHeight="1"/>
    <row r="172" s="459" customFormat="1" ht="17.100000000000001" customHeight="1"/>
    <row r="173" s="459" customFormat="1" ht="17.100000000000001" customHeight="1"/>
    <row r="174" s="459" customFormat="1" ht="17.100000000000001" customHeight="1"/>
    <row r="175" s="459" customFormat="1" ht="17.100000000000001" customHeight="1"/>
    <row r="176" s="459" customFormat="1" ht="17.100000000000001" customHeight="1"/>
    <row r="177" spans="1:3" s="459" customFormat="1" ht="17.100000000000001" customHeight="1"/>
    <row r="178" spans="1:3" s="459" customFormat="1" ht="17.100000000000001" customHeight="1"/>
    <row r="179" spans="1:3" s="459" customFormat="1" ht="17.100000000000001" customHeight="1"/>
    <row r="180" spans="1:3" s="459" customFormat="1" ht="17.100000000000001" customHeight="1"/>
    <row r="181" spans="1:3" s="459" customFormat="1" ht="17.100000000000001" customHeight="1"/>
    <row r="182" spans="1:3" s="459" customFormat="1" ht="17.100000000000001" customHeight="1"/>
    <row r="183" spans="1:3" s="459" customFormat="1" ht="17.100000000000001" customHeight="1"/>
    <row r="184" spans="1:3" s="459" customFormat="1" ht="17.100000000000001" customHeight="1"/>
    <row r="185" spans="1:3" s="459" customFormat="1" ht="17.100000000000001" customHeight="1"/>
    <row r="186" spans="1:3" s="459" customFormat="1" ht="17.100000000000001" customHeight="1"/>
    <row r="187" spans="1:3" s="459" customFormat="1" ht="17.100000000000001" customHeight="1"/>
    <row r="188" spans="1:3" s="459" customFormat="1" ht="17.100000000000001" customHeight="1"/>
    <row r="189" spans="1:3" s="301" customFormat="1" ht="17.100000000000001" customHeight="1"/>
    <row r="190" spans="1:3" s="301" customFormat="1" ht="17.100000000000001" customHeight="1"/>
    <row r="191" spans="1:3" s="22" customFormat="1" ht="17.100000000000001" customHeight="1">
      <c r="A191" s="28" t="s">
        <v>358</v>
      </c>
    </row>
    <row r="192" spans="1:3" s="30" customFormat="1" ht="18" customHeight="1">
      <c r="A192" s="238" t="s">
        <v>61</v>
      </c>
      <c r="B192" s="238" t="s">
        <v>359</v>
      </c>
      <c r="C192" s="238" t="s">
        <v>361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192"/>
  <sheetViews>
    <sheetView zoomScaleNormal="100" workbookViewId="0"/>
  </sheetViews>
  <sheetFormatPr defaultColWidth="9" defaultRowHeight="17.100000000000001" customHeight="1"/>
  <cols>
    <col min="1" max="36" width="10.44140625" style="212" customWidth="1"/>
    <col min="37" max="16384" width="9" style="212"/>
  </cols>
  <sheetData>
    <row r="1" spans="1:23" s="22" customFormat="1" ht="33" customHeight="1">
      <c r="A1" s="26" t="s">
        <v>58</v>
      </c>
    </row>
    <row r="2" spans="1:23" s="22" customFormat="1" ht="17.100000000000001" customHeight="1">
      <c r="A2" s="28" t="s">
        <v>45</v>
      </c>
      <c r="G2" s="213" t="s">
        <v>53</v>
      </c>
      <c r="J2" s="213" t="s">
        <v>117</v>
      </c>
      <c r="N2" s="28" t="s">
        <v>120</v>
      </c>
      <c r="Q2" s="28" t="s">
        <v>46</v>
      </c>
      <c r="U2" s="28" t="s">
        <v>934</v>
      </c>
    </row>
    <row r="3" spans="1:23" s="22" customFormat="1" ht="27">
      <c r="A3" s="23" t="s">
        <v>47</v>
      </c>
      <c r="B3" s="25" t="s">
        <v>48</v>
      </c>
      <c r="C3" s="25" t="s">
        <v>49</v>
      </c>
      <c r="D3" s="23" t="s">
        <v>50</v>
      </c>
      <c r="E3" s="25" t="s">
        <v>51</v>
      </c>
      <c r="F3" s="25" t="s">
        <v>52</v>
      </c>
      <c r="G3" s="25" t="s">
        <v>53</v>
      </c>
      <c r="H3" s="25"/>
      <c r="I3" s="25"/>
      <c r="J3" s="23" t="s">
        <v>118</v>
      </c>
      <c r="K3" s="25" t="s">
        <v>96</v>
      </c>
      <c r="L3" s="25" t="s">
        <v>54</v>
      </c>
      <c r="M3" s="25" t="s">
        <v>119</v>
      </c>
      <c r="N3" s="25" t="s">
        <v>121</v>
      </c>
      <c r="O3" s="214" t="s">
        <v>122</v>
      </c>
      <c r="P3" s="214" t="s">
        <v>123</v>
      </c>
      <c r="Q3" s="25" t="s">
        <v>69</v>
      </c>
      <c r="R3" s="25" t="s">
        <v>70</v>
      </c>
      <c r="S3" s="25" t="s">
        <v>124</v>
      </c>
      <c r="U3" s="25" t="s">
        <v>69</v>
      </c>
      <c r="V3" s="25" t="s">
        <v>70</v>
      </c>
      <c r="W3" s="25" t="s">
        <v>124</v>
      </c>
    </row>
    <row r="4" spans="1:23" s="22" customFormat="1" ht="17.100000000000001" customHeight="1">
      <c r="A4" s="48"/>
      <c r="B4" s="36"/>
      <c r="C4" s="36"/>
      <c r="D4" s="36"/>
      <c r="E4" s="36"/>
      <c r="F4" s="36"/>
      <c r="G4" s="36"/>
      <c r="H4" s="195"/>
      <c r="I4" s="195"/>
      <c r="J4" s="36"/>
      <c r="K4" s="36"/>
      <c r="L4" s="195"/>
      <c r="M4" s="195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36"/>
      <c r="E5" s="36"/>
      <c r="F5" s="36"/>
      <c r="G5" s="36"/>
      <c r="H5" s="195"/>
      <c r="I5" s="195"/>
      <c r="J5" s="36"/>
      <c r="K5" s="36"/>
      <c r="L5" s="195"/>
      <c r="M5" s="195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36"/>
      <c r="E6" s="36"/>
      <c r="F6" s="36"/>
      <c r="G6" s="36"/>
      <c r="H6" s="195"/>
      <c r="I6" s="195"/>
      <c r="J6" s="36"/>
      <c r="K6" s="36"/>
      <c r="L6" s="195"/>
      <c r="M6" s="195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36"/>
      <c r="E7" s="36"/>
      <c r="F7" s="36"/>
      <c r="G7" s="36"/>
      <c r="H7" s="195"/>
      <c r="I7" s="195"/>
      <c r="J7" s="36"/>
      <c r="K7" s="36"/>
      <c r="L7" s="195"/>
      <c r="M7" s="195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36"/>
      <c r="E8" s="36"/>
      <c r="F8" s="36"/>
      <c r="G8" s="36"/>
      <c r="H8" s="195"/>
      <c r="I8" s="195"/>
      <c r="J8" s="36"/>
      <c r="K8" s="36"/>
      <c r="L8" s="195"/>
      <c r="M8" s="195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36"/>
      <c r="E9" s="36"/>
      <c r="F9" s="36"/>
      <c r="G9" s="36"/>
      <c r="H9" s="195"/>
      <c r="I9" s="195"/>
      <c r="J9" s="36"/>
      <c r="K9" s="36"/>
      <c r="L9" s="195"/>
      <c r="M9" s="195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36"/>
      <c r="E10" s="36"/>
      <c r="F10" s="36"/>
      <c r="G10" s="36"/>
      <c r="H10" s="195"/>
      <c r="I10" s="195"/>
      <c r="J10" s="36"/>
      <c r="K10" s="36"/>
      <c r="L10" s="195"/>
      <c r="M10" s="195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36"/>
      <c r="E11" s="36"/>
      <c r="F11" s="36"/>
      <c r="G11" s="36"/>
      <c r="H11" s="195"/>
      <c r="I11" s="195"/>
      <c r="J11" s="36"/>
      <c r="K11" s="36"/>
      <c r="L11" s="195"/>
      <c r="M11" s="195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36"/>
      <c r="E12" s="36"/>
      <c r="F12" s="36"/>
      <c r="G12" s="36"/>
      <c r="H12" s="195"/>
      <c r="I12" s="195"/>
      <c r="J12" s="36"/>
      <c r="K12" s="36"/>
      <c r="L12" s="195"/>
      <c r="M12" s="195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36"/>
      <c r="E13" s="36"/>
      <c r="F13" s="36"/>
      <c r="G13" s="36"/>
      <c r="H13" s="195"/>
      <c r="I13" s="195"/>
      <c r="J13" s="36"/>
      <c r="K13" s="36"/>
      <c r="L13" s="195"/>
      <c r="M13" s="195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36"/>
      <c r="E14" s="36"/>
      <c r="F14" s="36"/>
      <c r="G14" s="36"/>
      <c r="H14" s="195"/>
      <c r="I14" s="195"/>
      <c r="J14" s="36"/>
      <c r="K14" s="36"/>
      <c r="L14" s="195"/>
      <c r="M14" s="195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36"/>
      <c r="E15" s="36"/>
      <c r="F15" s="36"/>
      <c r="G15" s="36"/>
      <c r="H15" s="195"/>
      <c r="I15" s="195"/>
      <c r="J15" s="36"/>
      <c r="K15" s="36"/>
      <c r="L15" s="97"/>
      <c r="M15" s="97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36"/>
      <c r="E16" s="36"/>
      <c r="F16" s="36"/>
      <c r="G16" s="36"/>
      <c r="H16" s="195"/>
      <c r="I16" s="195"/>
      <c r="J16" s="36"/>
      <c r="K16" s="36"/>
      <c r="L16" s="97"/>
      <c r="M16" s="97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36"/>
      <c r="E17" s="36"/>
      <c r="F17" s="36"/>
      <c r="G17" s="36"/>
      <c r="H17" s="195"/>
      <c r="I17" s="195"/>
      <c r="J17" s="36"/>
      <c r="K17" s="36"/>
      <c r="L17" s="97"/>
      <c r="M17" s="97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36"/>
      <c r="E18" s="36"/>
      <c r="F18" s="36"/>
      <c r="G18" s="36"/>
      <c r="H18" s="195"/>
      <c r="I18" s="195"/>
      <c r="J18" s="36"/>
      <c r="K18" s="36"/>
      <c r="L18" s="97"/>
      <c r="M18" s="97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36"/>
      <c r="E19" s="36"/>
      <c r="F19" s="36"/>
      <c r="G19" s="36"/>
      <c r="H19" s="195"/>
      <c r="I19" s="195"/>
      <c r="J19" s="36"/>
      <c r="K19" s="36"/>
      <c r="L19" s="97"/>
      <c r="M19" s="97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36"/>
      <c r="E20" s="36"/>
      <c r="F20" s="36"/>
      <c r="G20" s="36"/>
      <c r="H20" s="195"/>
      <c r="I20" s="195"/>
      <c r="J20" s="36"/>
      <c r="K20" s="36"/>
      <c r="L20" s="97"/>
      <c r="M20" s="97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36"/>
      <c r="E21" s="36"/>
      <c r="F21" s="36"/>
      <c r="G21" s="36"/>
      <c r="H21" s="195"/>
      <c r="I21" s="195"/>
      <c r="J21" s="36"/>
      <c r="K21" s="36"/>
      <c r="L21" s="97"/>
      <c r="M21" s="97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24"/>
      <c r="E22" s="24"/>
      <c r="F22" s="24"/>
      <c r="G22" s="24"/>
      <c r="H22" s="195"/>
      <c r="I22" s="195"/>
      <c r="J22" s="24"/>
      <c r="K22" s="24"/>
      <c r="L22" s="97"/>
      <c r="M22" s="97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3"/>
      <c r="E23" s="63"/>
      <c r="F23" s="63"/>
      <c r="G23" s="63"/>
      <c r="H23" s="195"/>
      <c r="I23" s="195"/>
      <c r="J23" s="63"/>
      <c r="K23" s="63"/>
      <c r="L23" s="97"/>
      <c r="M23" s="97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3"/>
      <c r="E24" s="63"/>
      <c r="F24" s="63"/>
      <c r="G24" s="63"/>
      <c r="H24" s="195"/>
      <c r="I24" s="195"/>
      <c r="J24" s="63"/>
      <c r="K24" s="63"/>
      <c r="L24" s="97"/>
      <c r="M24" s="97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215"/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97"/>
      <c r="M25" s="97"/>
      <c r="N25" s="97"/>
      <c r="O25" s="97"/>
      <c r="P25" s="97"/>
      <c r="Q25" s="97"/>
      <c r="R25" s="97"/>
      <c r="S25" s="97"/>
      <c r="U25" s="97"/>
      <c r="V25" s="97"/>
      <c r="W25" s="97"/>
    </row>
    <row r="26" spans="1:23" s="22" customFormat="1" ht="17.100000000000001" customHeight="1">
      <c r="A26" s="21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97"/>
      <c r="M26" s="97"/>
      <c r="N26" s="97"/>
      <c r="O26" s="97"/>
      <c r="P26" s="97"/>
      <c r="Q26" s="97"/>
      <c r="R26" s="97"/>
      <c r="S26" s="97"/>
      <c r="U26" s="97"/>
      <c r="V26" s="97"/>
      <c r="W26" s="97"/>
    </row>
    <row r="27" spans="1:23" s="22" customFormat="1" ht="17.100000000000001" customHeight="1">
      <c r="A27" s="21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97"/>
      <c r="M27" s="97"/>
      <c r="N27" s="97"/>
      <c r="O27" s="97"/>
      <c r="P27" s="97"/>
      <c r="Q27" s="97"/>
      <c r="R27" s="97"/>
      <c r="S27" s="97"/>
      <c r="U27" s="97"/>
      <c r="V27" s="97"/>
      <c r="W27" s="97"/>
    </row>
    <row r="28" spans="1:23" s="22" customFormat="1" ht="17.100000000000001" customHeight="1">
      <c r="A28" s="21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97"/>
      <c r="M28" s="97"/>
      <c r="N28" s="97"/>
      <c r="O28" s="97"/>
      <c r="P28" s="97"/>
      <c r="Q28" s="97"/>
      <c r="R28" s="97"/>
      <c r="S28" s="97"/>
      <c r="U28" s="97"/>
      <c r="V28" s="97"/>
      <c r="W28" s="97"/>
    </row>
    <row r="29" spans="1:23" s="22" customFormat="1" ht="17.100000000000001" customHeight="1">
      <c r="A29" s="21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97"/>
      <c r="M29" s="97"/>
      <c r="N29" s="97"/>
      <c r="O29" s="97"/>
      <c r="P29" s="97"/>
      <c r="Q29" s="97"/>
      <c r="R29" s="97"/>
      <c r="S29" s="97"/>
      <c r="U29" s="97"/>
      <c r="V29" s="97"/>
      <c r="W29" s="97"/>
    </row>
    <row r="30" spans="1:23" s="22" customFormat="1" ht="17.100000000000001" customHeight="1">
      <c r="A30" s="21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97"/>
      <c r="M30" s="97"/>
      <c r="N30" s="97"/>
      <c r="O30" s="97"/>
      <c r="P30" s="97"/>
      <c r="Q30" s="97"/>
      <c r="R30" s="97"/>
      <c r="S30" s="97"/>
      <c r="U30" s="97"/>
      <c r="V30" s="97"/>
      <c r="W30" s="97"/>
    </row>
    <row r="31" spans="1:23" s="22" customFormat="1" ht="17.100000000000001" customHeight="1">
      <c r="A31" s="21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97"/>
      <c r="M31" s="97"/>
      <c r="N31" s="97"/>
      <c r="O31" s="97"/>
      <c r="P31" s="97"/>
      <c r="Q31" s="97"/>
      <c r="R31" s="97"/>
      <c r="S31" s="97"/>
      <c r="U31" s="97"/>
      <c r="V31" s="97"/>
      <c r="W31" s="97"/>
    </row>
    <row r="32" spans="1:23" s="22" customFormat="1" ht="17.100000000000001" customHeight="1">
      <c r="A32" s="21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97"/>
      <c r="M32" s="97"/>
      <c r="N32" s="97"/>
      <c r="O32" s="97"/>
      <c r="P32" s="97"/>
      <c r="Q32" s="97"/>
      <c r="R32" s="97"/>
      <c r="S32" s="97"/>
      <c r="U32" s="97"/>
      <c r="V32" s="97"/>
      <c r="W32" s="97"/>
    </row>
    <row r="33" spans="1:23" s="22" customFormat="1" ht="17.100000000000001" customHeight="1">
      <c r="A33" s="461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3"/>
      <c r="M33" s="463"/>
      <c r="N33" s="463"/>
      <c r="O33" s="463"/>
      <c r="P33" s="463"/>
      <c r="Q33" s="463"/>
      <c r="R33" s="463"/>
      <c r="S33" s="463"/>
      <c r="U33" s="463"/>
      <c r="V33" s="463"/>
      <c r="W33" s="463"/>
    </row>
    <row r="34" spans="1:23" s="22" customFormat="1" ht="17.100000000000001" customHeight="1">
      <c r="A34" s="461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3"/>
      <c r="M34" s="463"/>
      <c r="N34" s="463"/>
      <c r="O34" s="463"/>
      <c r="P34" s="463"/>
      <c r="Q34" s="463"/>
      <c r="R34" s="463"/>
      <c r="S34" s="463"/>
      <c r="U34" s="463"/>
      <c r="V34" s="463"/>
      <c r="W34" s="463"/>
    </row>
    <row r="35" spans="1:23" s="22" customFormat="1" ht="17.100000000000001" customHeight="1">
      <c r="A35" s="461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3"/>
      <c r="M35" s="463"/>
      <c r="N35" s="463"/>
      <c r="O35" s="463"/>
      <c r="P35" s="463"/>
      <c r="Q35" s="463"/>
      <c r="R35" s="463"/>
      <c r="S35" s="463"/>
      <c r="U35" s="463"/>
      <c r="V35" s="463"/>
      <c r="W35" s="463"/>
    </row>
    <row r="36" spans="1:23" s="22" customFormat="1" ht="17.100000000000001" customHeight="1">
      <c r="A36" s="461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3"/>
      <c r="M36" s="463"/>
      <c r="N36" s="463"/>
      <c r="O36" s="463"/>
      <c r="P36" s="463"/>
      <c r="Q36" s="463"/>
      <c r="R36" s="463"/>
      <c r="S36" s="463"/>
      <c r="U36" s="463"/>
      <c r="V36" s="463"/>
      <c r="W36" s="463"/>
    </row>
    <row r="37" spans="1:23" s="22" customFormat="1" ht="17.100000000000001" customHeight="1">
      <c r="A37" s="461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3"/>
      <c r="M37" s="463"/>
      <c r="N37" s="463"/>
      <c r="O37" s="463"/>
      <c r="P37" s="463"/>
      <c r="Q37" s="463"/>
      <c r="R37" s="463"/>
      <c r="S37" s="463"/>
      <c r="U37" s="463"/>
      <c r="V37" s="463"/>
      <c r="W37" s="463"/>
    </row>
    <row r="38" spans="1:23" s="22" customFormat="1" ht="17.100000000000001" customHeight="1">
      <c r="A38" s="461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3"/>
      <c r="M38" s="463"/>
      <c r="N38" s="463"/>
      <c r="O38" s="463"/>
      <c r="P38" s="463"/>
      <c r="Q38" s="463"/>
      <c r="R38" s="463"/>
      <c r="S38" s="463"/>
      <c r="U38" s="463"/>
      <c r="V38" s="463"/>
      <c r="W38" s="463"/>
    </row>
    <row r="39" spans="1:23" s="22" customFormat="1" ht="17.100000000000001" customHeight="1">
      <c r="A39" s="461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3"/>
      <c r="M39" s="463"/>
      <c r="N39" s="463"/>
      <c r="O39" s="463"/>
      <c r="P39" s="463"/>
      <c r="Q39" s="463"/>
      <c r="R39" s="463"/>
      <c r="S39" s="463"/>
      <c r="U39" s="463"/>
      <c r="V39" s="463"/>
      <c r="W39" s="463"/>
    </row>
    <row r="40" spans="1:23" s="22" customFormat="1" ht="17.100000000000001" customHeight="1">
      <c r="A40" s="461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3"/>
      <c r="M40" s="463"/>
      <c r="N40" s="463"/>
      <c r="O40" s="463"/>
      <c r="P40" s="463"/>
      <c r="Q40" s="463"/>
      <c r="R40" s="463"/>
      <c r="S40" s="463"/>
      <c r="U40" s="463"/>
      <c r="V40" s="463"/>
      <c r="W40" s="463"/>
    </row>
    <row r="41" spans="1:23" s="22" customFormat="1" ht="17.100000000000001" customHeight="1">
      <c r="A41" s="461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3"/>
      <c r="M41" s="463"/>
      <c r="N41" s="463"/>
      <c r="O41" s="463"/>
      <c r="P41" s="463"/>
      <c r="Q41" s="463"/>
      <c r="R41" s="463"/>
      <c r="S41" s="463"/>
      <c r="U41" s="463"/>
      <c r="V41" s="463"/>
      <c r="W41" s="463"/>
    </row>
    <row r="42" spans="1:23" s="22" customFormat="1" ht="17.100000000000001" customHeight="1">
      <c r="A42" s="461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3"/>
      <c r="M42" s="463"/>
      <c r="N42" s="463"/>
      <c r="O42" s="463"/>
      <c r="P42" s="463"/>
      <c r="Q42" s="463"/>
      <c r="R42" s="463"/>
      <c r="S42" s="463"/>
      <c r="U42" s="463"/>
      <c r="V42" s="463"/>
      <c r="W42" s="463"/>
    </row>
    <row r="43" spans="1:23" s="22" customFormat="1" ht="17.100000000000001" customHeight="1">
      <c r="A43" s="461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3"/>
      <c r="M43" s="463"/>
      <c r="N43" s="463"/>
      <c r="O43" s="463"/>
      <c r="P43" s="463"/>
      <c r="Q43" s="463"/>
      <c r="R43" s="463"/>
      <c r="S43" s="463"/>
      <c r="U43" s="463"/>
      <c r="V43" s="463"/>
      <c r="W43" s="463"/>
    </row>
    <row r="44" spans="1:23" s="22" customFormat="1" ht="17.100000000000001" customHeight="1">
      <c r="A44" s="461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3"/>
      <c r="M44" s="463"/>
      <c r="N44" s="463"/>
      <c r="O44" s="463"/>
      <c r="P44" s="463"/>
      <c r="Q44" s="463"/>
      <c r="R44" s="463"/>
      <c r="S44" s="463"/>
      <c r="U44" s="463"/>
      <c r="V44" s="463"/>
      <c r="W44" s="463"/>
    </row>
    <row r="45" spans="1:23" s="22" customFormat="1" ht="17.100000000000001" customHeight="1">
      <c r="A45" s="461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3"/>
      <c r="M45" s="463"/>
      <c r="N45" s="463"/>
      <c r="O45" s="463"/>
      <c r="P45" s="463"/>
      <c r="Q45" s="463"/>
      <c r="R45" s="463"/>
      <c r="S45" s="463"/>
      <c r="U45" s="463"/>
      <c r="V45" s="463"/>
      <c r="W45" s="463"/>
    </row>
    <row r="46" spans="1:23" s="22" customFormat="1" ht="17.100000000000001" customHeight="1">
      <c r="A46" s="461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3"/>
      <c r="M46" s="463"/>
      <c r="N46" s="463"/>
      <c r="O46" s="463"/>
      <c r="P46" s="463"/>
      <c r="Q46" s="463"/>
      <c r="R46" s="463"/>
      <c r="S46" s="463"/>
      <c r="U46" s="463"/>
      <c r="V46" s="463"/>
      <c r="W46" s="463"/>
    </row>
    <row r="47" spans="1:23" s="22" customFormat="1" ht="17.100000000000001" customHeight="1">
      <c r="A47" s="461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3"/>
      <c r="M47" s="463"/>
      <c r="N47" s="463"/>
      <c r="O47" s="463"/>
      <c r="P47" s="463"/>
      <c r="Q47" s="463"/>
      <c r="R47" s="463"/>
      <c r="S47" s="463"/>
      <c r="U47" s="463"/>
      <c r="V47" s="463"/>
      <c r="W47" s="463"/>
    </row>
    <row r="48" spans="1:23" s="22" customFormat="1" ht="17.100000000000001" customHeight="1">
      <c r="A48" s="461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3"/>
      <c r="M48" s="463"/>
      <c r="N48" s="463"/>
      <c r="O48" s="463"/>
      <c r="P48" s="463"/>
      <c r="Q48" s="463"/>
      <c r="R48" s="463"/>
      <c r="S48" s="463"/>
      <c r="U48" s="463"/>
      <c r="V48" s="463"/>
      <c r="W48" s="463"/>
    </row>
    <row r="49" spans="1:23" s="22" customFormat="1" ht="17.100000000000001" customHeight="1">
      <c r="A49" s="461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3"/>
      <c r="M49" s="463"/>
      <c r="N49" s="463"/>
      <c r="O49" s="463"/>
      <c r="P49" s="463"/>
      <c r="Q49" s="463"/>
      <c r="R49" s="463"/>
      <c r="S49" s="463"/>
      <c r="U49" s="463"/>
      <c r="V49" s="463"/>
      <c r="W49" s="463"/>
    </row>
    <row r="50" spans="1:23" s="22" customFormat="1" ht="17.100000000000001" customHeight="1">
      <c r="A50" s="461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3"/>
      <c r="M50" s="463"/>
      <c r="N50" s="463"/>
      <c r="O50" s="463"/>
      <c r="P50" s="463"/>
      <c r="Q50" s="463"/>
      <c r="R50" s="463"/>
      <c r="S50" s="463"/>
      <c r="U50" s="463"/>
      <c r="V50" s="463"/>
      <c r="W50" s="463"/>
    </row>
    <row r="51" spans="1:23" s="22" customFormat="1" ht="17.100000000000001" customHeight="1">
      <c r="A51" s="461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3"/>
      <c r="M51" s="463"/>
      <c r="N51" s="463"/>
      <c r="O51" s="463"/>
      <c r="P51" s="463"/>
      <c r="Q51" s="463"/>
      <c r="R51" s="463"/>
      <c r="S51" s="463"/>
      <c r="U51" s="463"/>
      <c r="V51" s="463"/>
      <c r="W51" s="463"/>
    </row>
    <row r="52" spans="1:23" s="22" customFormat="1" ht="17.100000000000001" customHeight="1">
      <c r="A52" s="461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3"/>
      <c r="M52" s="463"/>
      <c r="N52" s="463"/>
      <c r="O52" s="463"/>
      <c r="P52" s="463"/>
      <c r="Q52" s="463"/>
      <c r="R52" s="463"/>
      <c r="S52" s="463"/>
      <c r="U52" s="463"/>
      <c r="V52" s="463"/>
      <c r="W52" s="463"/>
    </row>
    <row r="53" spans="1:23" s="22" customFormat="1" ht="17.100000000000001" customHeight="1">
      <c r="A53" s="461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3"/>
      <c r="M53" s="463"/>
      <c r="N53" s="463"/>
      <c r="O53" s="463"/>
      <c r="P53" s="463"/>
      <c r="Q53" s="463"/>
      <c r="R53" s="463"/>
      <c r="S53" s="463"/>
      <c r="U53" s="463"/>
      <c r="V53" s="463"/>
      <c r="W53" s="463"/>
    </row>
    <row r="54" spans="1:23" s="22" customFormat="1" ht="17.100000000000001" customHeight="1">
      <c r="A54" s="461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3"/>
      <c r="M54" s="463"/>
      <c r="N54" s="463"/>
      <c r="O54" s="463"/>
      <c r="P54" s="463"/>
      <c r="Q54" s="463"/>
      <c r="R54" s="463"/>
      <c r="S54" s="463"/>
      <c r="U54" s="463"/>
      <c r="V54" s="463"/>
      <c r="W54" s="463"/>
    </row>
    <row r="55" spans="1:23" s="22" customFormat="1" ht="17.100000000000001" customHeight="1">
      <c r="A55" s="461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3"/>
      <c r="M55" s="463"/>
      <c r="N55" s="463"/>
      <c r="O55" s="463"/>
      <c r="P55" s="463"/>
      <c r="Q55" s="463"/>
      <c r="R55" s="463"/>
      <c r="S55" s="463"/>
      <c r="U55" s="463"/>
      <c r="V55" s="463"/>
      <c r="W55" s="463"/>
    </row>
    <row r="56" spans="1:23" s="22" customFormat="1" ht="17.100000000000001" customHeight="1">
      <c r="A56" s="461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3"/>
      <c r="M56" s="463"/>
      <c r="N56" s="463"/>
      <c r="O56" s="463"/>
      <c r="P56" s="463"/>
      <c r="Q56" s="463"/>
      <c r="R56" s="463"/>
      <c r="S56" s="463"/>
      <c r="U56" s="463"/>
      <c r="V56" s="463"/>
      <c r="W56" s="463"/>
    </row>
    <row r="57" spans="1:23" s="22" customFormat="1" ht="17.100000000000001" customHeight="1">
      <c r="A57" s="461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3"/>
      <c r="M57" s="463"/>
      <c r="N57" s="463"/>
      <c r="O57" s="463"/>
      <c r="P57" s="463"/>
      <c r="Q57" s="463"/>
      <c r="R57" s="463"/>
      <c r="S57" s="463"/>
      <c r="U57" s="463"/>
      <c r="V57" s="463"/>
      <c r="W57" s="463"/>
    </row>
    <row r="58" spans="1:23" s="22" customFormat="1" ht="17.100000000000001" customHeight="1">
      <c r="A58" s="461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3"/>
      <c r="M58" s="463"/>
      <c r="N58" s="463"/>
      <c r="O58" s="463"/>
      <c r="P58" s="463"/>
      <c r="Q58" s="463"/>
      <c r="R58" s="463"/>
      <c r="S58" s="463"/>
      <c r="U58" s="463"/>
      <c r="V58" s="463"/>
      <c r="W58" s="463"/>
    </row>
    <row r="59" spans="1:23" s="22" customFormat="1" ht="17.100000000000001" customHeight="1">
      <c r="A59" s="461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3"/>
      <c r="M59" s="463"/>
      <c r="N59" s="463"/>
      <c r="O59" s="463"/>
      <c r="P59" s="463"/>
      <c r="Q59" s="463"/>
      <c r="R59" s="463"/>
      <c r="S59" s="463"/>
      <c r="U59" s="463"/>
      <c r="V59" s="463"/>
      <c r="W59" s="463"/>
    </row>
    <row r="60" spans="1:23" s="22" customFormat="1" ht="17.100000000000001" customHeight="1">
      <c r="A60" s="461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3"/>
      <c r="M60" s="463"/>
      <c r="N60" s="463"/>
      <c r="O60" s="463"/>
      <c r="P60" s="463"/>
      <c r="Q60" s="463"/>
      <c r="R60" s="463"/>
      <c r="S60" s="463"/>
      <c r="U60" s="463"/>
      <c r="V60" s="463"/>
      <c r="W60" s="463"/>
    </row>
    <row r="61" spans="1:23" s="22" customFormat="1" ht="17.100000000000001" customHeight="1">
      <c r="A61" s="461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3"/>
      <c r="M61" s="463"/>
      <c r="N61" s="463"/>
      <c r="O61" s="463"/>
      <c r="P61" s="463"/>
      <c r="Q61" s="463"/>
      <c r="R61" s="463"/>
      <c r="S61" s="463"/>
      <c r="U61" s="463"/>
      <c r="V61" s="463"/>
      <c r="W61" s="463"/>
    </row>
    <row r="62" spans="1:23" s="22" customFormat="1" ht="17.100000000000001" customHeight="1">
      <c r="A62" s="461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3"/>
      <c r="M62" s="463"/>
      <c r="N62" s="463"/>
      <c r="O62" s="463"/>
      <c r="P62" s="463"/>
      <c r="Q62" s="463"/>
      <c r="R62" s="463"/>
      <c r="S62" s="463"/>
      <c r="U62" s="463"/>
      <c r="V62" s="463"/>
      <c r="W62" s="463"/>
    </row>
    <row r="63" spans="1:23" s="22" customFormat="1" ht="17.100000000000001" customHeight="1">
      <c r="A63" s="49"/>
      <c r="B63" s="24"/>
      <c r="C63" s="24"/>
      <c r="D63" s="24"/>
      <c r="E63" s="24"/>
      <c r="F63" s="24"/>
      <c r="G63" s="24"/>
      <c r="H63" s="195"/>
      <c r="I63" s="195"/>
      <c r="J63" s="24"/>
      <c r="K63" s="24"/>
      <c r="L63" s="97"/>
      <c r="M63" s="97"/>
      <c r="N63" s="37"/>
      <c r="O63" s="37"/>
      <c r="P63" s="37"/>
      <c r="Q63" s="37"/>
      <c r="R63" s="37"/>
      <c r="S63" s="37"/>
      <c r="U63" s="37"/>
      <c r="V63" s="37"/>
      <c r="W63" s="37"/>
    </row>
    <row r="64" spans="1:23" s="22" customFormat="1" ht="17.100000000000001" customHeight="1"/>
    <row r="65" spans="1:36" s="22" customFormat="1" ht="17.100000000000001" customHeight="1">
      <c r="A65" s="28" t="s">
        <v>369</v>
      </c>
    </row>
    <row r="66" spans="1:36" s="30" customFormat="1" ht="18" customHeight="1">
      <c r="A66" s="238" t="s">
        <v>61</v>
      </c>
      <c r="B66" s="238" t="s">
        <v>62</v>
      </c>
      <c r="C66" s="94" t="s">
        <v>125</v>
      </c>
      <c r="D66" s="94"/>
      <c r="E66" s="95"/>
      <c r="F66" s="94"/>
      <c r="G66" s="94"/>
      <c r="H66" s="94"/>
      <c r="I66" s="94"/>
      <c r="J66" s="94"/>
      <c r="K66" s="94"/>
      <c r="L66" s="94" t="s">
        <v>126</v>
      </c>
      <c r="M66" s="94" t="s">
        <v>127</v>
      </c>
      <c r="N66" s="94" t="s">
        <v>128</v>
      </c>
      <c r="O66" s="94" t="s">
        <v>129</v>
      </c>
      <c r="P66" s="94" t="s">
        <v>130</v>
      </c>
      <c r="Q66" s="94" t="s">
        <v>131</v>
      </c>
      <c r="R66" s="94" t="s">
        <v>132</v>
      </c>
      <c r="S66" s="94" t="s">
        <v>131</v>
      </c>
      <c r="T66" s="94" t="s">
        <v>64</v>
      </c>
      <c r="U66" s="94"/>
      <c r="V66" s="94" t="s">
        <v>131</v>
      </c>
      <c r="W66" s="94" t="s">
        <v>65</v>
      </c>
      <c r="X66" s="94"/>
      <c r="Y66" s="94" t="s">
        <v>529</v>
      </c>
      <c r="Z66" s="94" t="s">
        <v>530</v>
      </c>
      <c r="AA66" s="94" t="s">
        <v>531</v>
      </c>
      <c r="AB66" s="94" t="s">
        <v>532</v>
      </c>
      <c r="AC66" s="94"/>
      <c r="AD66" s="94"/>
      <c r="AE66" s="94"/>
      <c r="AF66" s="94"/>
      <c r="AG66" s="94"/>
      <c r="AH66" s="94"/>
      <c r="AI66" s="94" t="s">
        <v>66</v>
      </c>
      <c r="AJ66" s="22"/>
    </row>
    <row r="67" spans="1:36" s="301" customFormat="1" ht="17.100000000000001" customHeight="1"/>
    <row r="68" spans="1:36" s="301" customFormat="1" ht="17.100000000000001" customHeight="1"/>
    <row r="69" spans="1:36" s="301" customFormat="1" ht="17.100000000000001" customHeight="1"/>
    <row r="70" spans="1:36" s="301" customFormat="1" ht="17.100000000000001" customHeight="1"/>
    <row r="71" spans="1:36" s="301" customFormat="1" ht="17.100000000000001" customHeight="1"/>
    <row r="72" spans="1:36" s="301" customFormat="1" ht="17.100000000000001" customHeight="1"/>
    <row r="73" spans="1:36" s="301" customFormat="1" ht="17.100000000000001" customHeight="1"/>
    <row r="74" spans="1:36" s="301" customFormat="1" ht="17.100000000000001" customHeight="1"/>
    <row r="75" spans="1:36" s="301" customFormat="1" ht="17.100000000000001" customHeight="1"/>
    <row r="76" spans="1:36" s="301" customFormat="1" ht="17.100000000000001" customHeight="1"/>
    <row r="77" spans="1:36" s="301" customFormat="1" ht="17.100000000000001" customHeight="1"/>
    <row r="78" spans="1:36" s="301" customFormat="1" ht="17.100000000000001" customHeight="1"/>
    <row r="79" spans="1:36" s="301" customFormat="1" ht="17.100000000000001" customHeight="1"/>
    <row r="80" spans="1:36" s="301" customFormat="1" ht="17.100000000000001" customHeight="1"/>
    <row r="81" s="301" customFormat="1" ht="17.100000000000001" customHeight="1"/>
    <row r="82" s="301" customFormat="1" ht="17.100000000000001" customHeight="1"/>
    <row r="83" s="301" customFormat="1" ht="17.100000000000001" customHeight="1"/>
    <row r="84" s="301" customFormat="1" ht="17.100000000000001" customHeight="1"/>
    <row r="85" s="301" customFormat="1" ht="17.100000000000001" customHeight="1"/>
    <row r="86" s="301" customFormat="1" ht="17.100000000000001" customHeight="1"/>
    <row r="87" s="301" customFormat="1" ht="17.100000000000001" customHeight="1"/>
    <row r="88" s="301" customFormat="1" ht="17.100000000000001" customHeight="1"/>
    <row r="89" s="301" customFormat="1" ht="17.100000000000001" customHeight="1"/>
    <row r="90" s="301" customFormat="1" ht="17.100000000000001" customHeight="1"/>
    <row r="91" s="301" customFormat="1" ht="17.100000000000001" customHeight="1"/>
    <row r="92" s="301" customFormat="1" ht="17.100000000000001" customHeight="1"/>
    <row r="93" s="301" customFormat="1" ht="17.100000000000001" customHeight="1"/>
    <row r="94" s="301" customFormat="1" ht="17.100000000000001" customHeight="1"/>
    <row r="95" s="301" customFormat="1" ht="17.100000000000001" customHeight="1"/>
    <row r="96" s="459" customFormat="1" ht="17.100000000000001" customHeight="1"/>
    <row r="97" s="459" customFormat="1" ht="17.100000000000001" customHeight="1"/>
    <row r="98" s="459" customFormat="1" ht="17.100000000000001" customHeight="1"/>
    <row r="99" s="459" customFormat="1" ht="17.100000000000001" customHeight="1"/>
    <row r="100" s="459" customFormat="1" ht="17.100000000000001" customHeight="1"/>
    <row r="101" s="459" customFormat="1" ht="17.100000000000001" customHeight="1"/>
    <row r="102" s="459" customFormat="1" ht="17.100000000000001" customHeight="1"/>
    <row r="103" s="459" customFormat="1" ht="17.100000000000001" customHeight="1"/>
    <row r="104" s="459" customFormat="1" ht="17.100000000000001" customHeight="1"/>
    <row r="105" s="459" customFormat="1" ht="17.100000000000001" customHeight="1"/>
    <row r="106" s="459" customFormat="1" ht="17.100000000000001" customHeight="1"/>
    <row r="107" s="459" customFormat="1" ht="17.100000000000001" customHeight="1"/>
    <row r="108" s="459" customFormat="1" ht="17.100000000000001" customHeight="1"/>
    <row r="109" s="459" customFormat="1" ht="17.100000000000001" customHeight="1"/>
    <row r="110" s="459" customFormat="1" ht="17.100000000000001" customHeight="1"/>
    <row r="111" s="459" customFormat="1" ht="17.100000000000001" customHeight="1"/>
    <row r="112" s="459" customFormat="1" ht="17.100000000000001" customHeight="1"/>
    <row r="113" spans="1:1" s="459" customFormat="1" ht="17.100000000000001" customHeight="1"/>
    <row r="114" spans="1:1" s="459" customFormat="1" ht="17.100000000000001" customHeight="1"/>
    <row r="115" spans="1:1" s="459" customFormat="1" ht="17.100000000000001" customHeight="1"/>
    <row r="116" spans="1:1" s="459" customFormat="1" ht="17.100000000000001" customHeight="1"/>
    <row r="117" spans="1:1" s="459" customFormat="1" ht="17.100000000000001" customHeight="1"/>
    <row r="118" spans="1:1" s="459" customFormat="1" ht="17.100000000000001" customHeight="1"/>
    <row r="119" spans="1:1" s="459" customFormat="1" ht="17.100000000000001" customHeight="1"/>
    <row r="120" spans="1:1" s="459" customFormat="1" ht="17.100000000000001" customHeight="1"/>
    <row r="121" spans="1:1" s="459" customFormat="1" ht="17.100000000000001" customHeight="1"/>
    <row r="122" spans="1:1" s="459" customFormat="1" ht="17.100000000000001" customHeight="1"/>
    <row r="123" spans="1:1" s="459" customFormat="1" ht="17.100000000000001" customHeight="1"/>
    <row r="124" spans="1:1" s="459" customFormat="1" ht="17.100000000000001" customHeight="1"/>
    <row r="125" spans="1:1" s="459" customFormat="1" ht="17.100000000000001" customHeight="1"/>
    <row r="126" spans="1:1" s="301" customFormat="1" ht="17.100000000000001" customHeight="1"/>
    <row r="127" spans="1:1" s="301" customFormat="1" ht="17.100000000000001" customHeight="1"/>
    <row r="128" spans="1:1" s="22" customFormat="1" ht="17.100000000000001" customHeight="1">
      <c r="A128" s="28" t="s">
        <v>357</v>
      </c>
    </row>
    <row r="129" spans="1:17" s="30" customFormat="1" ht="18" customHeight="1">
      <c r="A129" s="238">
        <v>1</v>
      </c>
      <c r="B129" s="238">
        <v>2</v>
      </c>
      <c r="C129" s="94">
        <v>3</v>
      </c>
      <c r="D129" s="94">
        <v>4</v>
      </c>
      <c r="E129" s="95">
        <v>5</v>
      </c>
      <c r="F129" s="94">
        <v>6</v>
      </c>
      <c r="G129" s="94">
        <v>7</v>
      </c>
      <c r="H129" s="94">
        <v>8</v>
      </c>
      <c r="I129" s="94">
        <v>9</v>
      </c>
      <c r="J129" s="94">
        <v>10</v>
      </c>
      <c r="K129" s="94">
        <v>11</v>
      </c>
      <c r="L129" s="94">
        <v>12</v>
      </c>
      <c r="M129" s="94">
        <v>13</v>
      </c>
      <c r="N129" s="94">
        <v>14</v>
      </c>
      <c r="O129" s="94">
        <v>15</v>
      </c>
      <c r="P129" s="94">
        <v>16</v>
      </c>
      <c r="Q129" s="22"/>
    </row>
    <row r="130" spans="1:17" s="301" customFormat="1" ht="17.100000000000001" customHeight="1"/>
    <row r="131" spans="1:17" s="301" customFormat="1" ht="17.100000000000001" customHeight="1"/>
    <row r="132" spans="1:17" s="301" customFormat="1" ht="17.100000000000001" customHeight="1"/>
    <row r="133" spans="1:17" s="301" customFormat="1" ht="17.100000000000001" customHeight="1"/>
    <row r="134" spans="1:17" s="301" customFormat="1" ht="17.100000000000001" customHeight="1"/>
    <row r="135" spans="1:17" s="301" customFormat="1" ht="17.100000000000001" customHeight="1"/>
    <row r="136" spans="1:17" s="301" customFormat="1" ht="17.100000000000001" customHeight="1"/>
    <row r="137" spans="1:17" s="301" customFormat="1" ht="17.100000000000001" customHeight="1"/>
    <row r="138" spans="1:17" s="301" customFormat="1" ht="17.100000000000001" customHeight="1"/>
    <row r="139" spans="1:17" s="301" customFormat="1" ht="17.100000000000001" customHeight="1"/>
    <row r="140" spans="1:17" s="301" customFormat="1" ht="17.100000000000001" customHeight="1"/>
    <row r="141" spans="1:17" s="301" customFormat="1" ht="17.100000000000001" customHeight="1"/>
    <row r="142" spans="1:17" s="301" customFormat="1" ht="17.100000000000001" customHeight="1"/>
    <row r="143" spans="1:17" s="301" customFormat="1" ht="17.100000000000001" customHeight="1"/>
    <row r="144" spans="1:17" s="301" customFormat="1" ht="17.100000000000001" customHeight="1"/>
    <row r="145" s="301" customFormat="1" ht="17.100000000000001" customHeight="1"/>
    <row r="146" s="301" customFormat="1" ht="17.100000000000001" customHeight="1"/>
    <row r="147" s="301" customFormat="1" ht="17.100000000000001" customHeight="1"/>
    <row r="148" s="301" customFormat="1" ht="17.100000000000001" customHeight="1"/>
    <row r="149" s="301" customFormat="1" ht="17.100000000000001" customHeight="1"/>
    <row r="150" s="301" customFormat="1" ht="17.100000000000001" customHeight="1"/>
    <row r="151" s="301" customFormat="1" ht="17.100000000000001" customHeight="1"/>
    <row r="152" s="301" customFormat="1" ht="17.100000000000001" customHeight="1"/>
    <row r="153" s="301" customFormat="1" ht="17.100000000000001" customHeight="1"/>
    <row r="154" s="301" customFormat="1" ht="17.100000000000001" customHeight="1"/>
    <row r="155" s="301" customFormat="1" ht="17.100000000000001" customHeight="1"/>
    <row r="156" s="301" customFormat="1" ht="17.100000000000001" customHeight="1"/>
    <row r="157" s="301" customFormat="1" ht="17.100000000000001" customHeight="1"/>
    <row r="158" s="301" customFormat="1" ht="17.100000000000001" customHeight="1"/>
    <row r="159" s="459" customFormat="1" ht="17.100000000000001" customHeight="1"/>
    <row r="160" s="459" customFormat="1" ht="17.100000000000001" customHeight="1"/>
    <row r="161" s="459" customFormat="1" ht="17.100000000000001" customHeight="1"/>
    <row r="162" s="459" customFormat="1" ht="17.100000000000001" customHeight="1"/>
    <row r="163" s="459" customFormat="1" ht="17.100000000000001" customHeight="1"/>
    <row r="164" s="459" customFormat="1" ht="17.100000000000001" customHeight="1"/>
    <row r="165" s="459" customFormat="1" ht="17.100000000000001" customHeight="1"/>
    <row r="166" s="459" customFormat="1" ht="17.100000000000001" customHeight="1"/>
    <row r="167" s="459" customFormat="1" ht="17.100000000000001" customHeight="1"/>
    <row r="168" s="459" customFormat="1" ht="17.100000000000001" customHeight="1"/>
    <row r="169" s="459" customFormat="1" ht="17.100000000000001" customHeight="1"/>
    <row r="170" s="459" customFormat="1" ht="17.100000000000001" customHeight="1"/>
    <row r="171" s="459" customFormat="1" ht="17.100000000000001" customHeight="1"/>
    <row r="172" s="459" customFormat="1" ht="17.100000000000001" customHeight="1"/>
    <row r="173" s="459" customFormat="1" ht="17.100000000000001" customHeight="1"/>
    <row r="174" s="459" customFormat="1" ht="17.100000000000001" customHeight="1"/>
    <row r="175" s="459" customFormat="1" ht="17.100000000000001" customHeight="1"/>
    <row r="176" s="459" customFormat="1" ht="17.100000000000001" customHeight="1"/>
    <row r="177" spans="1:3" s="459" customFormat="1" ht="17.100000000000001" customHeight="1"/>
    <row r="178" spans="1:3" s="459" customFormat="1" ht="17.100000000000001" customHeight="1"/>
    <row r="179" spans="1:3" s="459" customFormat="1" ht="17.100000000000001" customHeight="1"/>
    <row r="180" spans="1:3" s="459" customFormat="1" ht="17.100000000000001" customHeight="1"/>
    <row r="181" spans="1:3" s="459" customFormat="1" ht="17.100000000000001" customHeight="1"/>
    <row r="182" spans="1:3" s="459" customFormat="1" ht="17.100000000000001" customHeight="1"/>
    <row r="183" spans="1:3" s="459" customFormat="1" ht="17.100000000000001" customHeight="1"/>
    <row r="184" spans="1:3" s="459" customFormat="1" ht="17.100000000000001" customHeight="1"/>
    <row r="185" spans="1:3" s="459" customFormat="1" ht="17.100000000000001" customHeight="1"/>
    <row r="186" spans="1:3" s="459" customFormat="1" ht="17.100000000000001" customHeight="1"/>
    <row r="187" spans="1:3" s="459" customFormat="1" ht="17.100000000000001" customHeight="1"/>
    <row r="188" spans="1:3" s="459" customFormat="1" ht="17.100000000000001" customHeight="1"/>
    <row r="189" spans="1:3" s="301" customFormat="1" ht="17.100000000000001" customHeight="1"/>
    <row r="190" spans="1:3" s="301" customFormat="1" ht="17.100000000000001" customHeight="1"/>
    <row r="191" spans="1:3" s="22" customFormat="1" ht="17.100000000000001" customHeight="1">
      <c r="A191" s="28" t="s">
        <v>358</v>
      </c>
    </row>
    <row r="192" spans="1:3" s="30" customFormat="1" ht="18" customHeight="1">
      <c r="A192" s="238" t="s">
        <v>61</v>
      </c>
      <c r="B192" s="238" t="s">
        <v>360</v>
      </c>
      <c r="C192" s="238" t="s">
        <v>361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80"/>
  <sheetViews>
    <sheetView showGridLines="0" tabSelected="1" showWhiteSpace="0" topLeftCell="A142" zoomScaleNormal="100" zoomScaleSheetLayoutView="100" workbookViewId="0">
      <selection activeCell="A6" sqref="A6:A179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17" t="s">
        <v>35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</row>
    <row r="2" spans="1:11" s="2" customFormat="1" ht="33" customHeight="1">
      <c r="A2" s="517"/>
      <c r="B2" s="517"/>
      <c r="C2" s="517"/>
      <c r="D2" s="517"/>
      <c r="E2" s="517"/>
      <c r="F2" s="517"/>
      <c r="G2" s="517"/>
      <c r="H2" s="517"/>
      <c r="I2" s="517"/>
      <c r="J2" s="517"/>
      <c r="K2" s="517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8" t="str">
        <f>IF(Calcu!B9=TRUE,"","삭제")</f>
        <v>삭제</v>
      </c>
      <c r="D6" s="96" t="str">
        <f>"○ 품명 : "&amp;기본정보!C$5</f>
        <v xml:space="preserve">○ 품명 : </v>
      </c>
      <c r="F6" s="55"/>
      <c r="G6" s="57"/>
    </row>
    <row r="7" spans="1:11" ht="15" customHeight="1">
      <c r="A7" s="210" t="str">
        <f>A6</f>
        <v>삭제</v>
      </c>
      <c r="D7" s="96" t="str">
        <f>"○ 제작회사 : "&amp;기본정보!C$6</f>
        <v xml:space="preserve">○ 제작회사 : </v>
      </c>
      <c r="F7" s="55"/>
      <c r="G7" s="57"/>
    </row>
    <row r="8" spans="1:11" ht="15" customHeight="1">
      <c r="A8" s="210" t="str">
        <f>A6</f>
        <v>삭제</v>
      </c>
      <c r="D8" s="96" t="str">
        <f>"○ 형식 : "&amp;기본정보!C$7</f>
        <v xml:space="preserve">○ 형식 : </v>
      </c>
      <c r="F8" s="55"/>
      <c r="G8" s="57"/>
    </row>
    <row r="9" spans="1:11" ht="15" customHeight="1">
      <c r="A9" s="210" t="str">
        <f>A6</f>
        <v>삭제</v>
      </c>
      <c r="D9" s="96" t="str">
        <f>"○ 기기번호 : "&amp;기본정보!C$8</f>
        <v xml:space="preserve">○ 기기번호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ht="15" customHeight="1">
      <c r="A11" s="210" t="str">
        <f>A6</f>
        <v>삭제</v>
      </c>
      <c r="D11" s="59" t="s">
        <v>162</v>
      </c>
      <c r="F11" s="55"/>
      <c r="G11" s="57"/>
    </row>
    <row r="12" spans="1:11" ht="15" customHeight="1">
      <c r="A12" s="210" t="str">
        <f>A6</f>
        <v>삭제</v>
      </c>
      <c r="D12" s="518" t="s">
        <v>163</v>
      </c>
      <c r="E12" s="216" t="s">
        <v>164</v>
      </c>
      <c r="F12" s="526" t="e">
        <f>Calcu!$J$568</f>
        <v>#N/A</v>
      </c>
      <c r="G12" s="527"/>
      <c r="H12" s="528"/>
    </row>
    <row r="13" spans="1:11" ht="15" customHeight="1">
      <c r="A13" s="210" t="str">
        <f>A6</f>
        <v>삭제</v>
      </c>
      <c r="D13" s="519"/>
      <c r="E13" s="524" t="s">
        <v>156</v>
      </c>
      <c r="F13" s="521" t="s">
        <v>165</v>
      </c>
      <c r="G13" s="523" t="s">
        <v>154</v>
      </c>
      <c r="H13" s="529" t="s">
        <v>136</v>
      </c>
    </row>
    <row r="14" spans="1:11" ht="15" customHeight="1">
      <c r="A14" s="210" t="str">
        <f>A6</f>
        <v>삭제</v>
      </c>
      <c r="D14" s="519"/>
      <c r="E14" s="525"/>
      <c r="F14" s="522"/>
      <c r="G14" s="523"/>
      <c r="H14" s="530"/>
    </row>
    <row r="15" spans="1:11" ht="15" customHeight="1">
      <c r="A15" s="210" t="str">
        <f>A6</f>
        <v>삭제</v>
      </c>
      <c r="B15" s="57"/>
      <c r="C15" s="57"/>
      <c r="D15" s="520"/>
      <c r="E15" s="92">
        <f>Calcu!C109</f>
        <v>0</v>
      </c>
      <c r="F15" s="91">
        <f>Calcu!D109</f>
        <v>0</v>
      </c>
      <c r="G15" s="89">
        <f>Calcu!E109</f>
        <v>0</v>
      </c>
      <c r="H15" s="90">
        <f>Calcu!F109</f>
        <v>0</v>
      </c>
    </row>
    <row r="16" spans="1:11" ht="15" customHeight="1">
      <c r="A16" s="278" t="str">
        <f>IF(Calcu!N9=TRUE,"","삭제")</f>
        <v>삭제</v>
      </c>
      <c r="B16" s="57"/>
      <c r="C16" s="57"/>
      <c r="D16" s="218">
        <f>Calcu!B110</f>
        <v>1</v>
      </c>
      <c r="E16" s="220" t="str">
        <f>Calcu!C110</f>
        <v/>
      </c>
      <c r="F16" s="221" t="str">
        <f>Calcu!D110</f>
        <v/>
      </c>
      <c r="G16" s="222" t="str">
        <f>Calcu!E110</f>
        <v/>
      </c>
      <c r="H16" s="223" t="str">
        <f>Calcu!F110</f>
        <v/>
      </c>
    </row>
    <row r="17" spans="1:8" ht="15" customHeight="1">
      <c r="A17" s="278" t="str">
        <f>IF(Calcu!N10=TRUE,"","삭제")</f>
        <v>삭제</v>
      </c>
      <c r="B17" s="57"/>
      <c r="C17" s="57"/>
      <c r="D17" s="217">
        <f>Calcu!B111</f>
        <v>2</v>
      </c>
      <c r="E17" s="224" t="str">
        <f>Calcu!C111</f>
        <v/>
      </c>
      <c r="F17" s="225" t="str">
        <f>Calcu!D111</f>
        <v/>
      </c>
      <c r="G17" s="226" t="str">
        <f>Calcu!E111</f>
        <v/>
      </c>
      <c r="H17" s="227" t="str">
        <f>Calcu!F111</f>
        <v/>
      </c>
    </row>
    <row r="18" spans="1:8" ht="15" customHeight="1">
      <c r="A18" s="278" t="str">
        <f>IF(Calcu!N11=TRUE,"","삭제")</f>
        <v>삭제</v>
      </c>
      <c r="B18" s="57"/>
      <c r="C18" s="57"/>
      <c r="D18" s="217">
        <f>Calcu!B112</f>
        <v>3</v>
      </c>
      <c r="E18" s="224" t="str">
        <f>Calcu!C112</f>
        <v/>
      </c>
      <c r="F18" s="225" t="str">
        <f>Calcu!D112</f>
        <v/>
      </c>
      <c r="G18" s="226" t="str">
        <f>Calcu!E112</f>
        <v/>
      </c>
      <c r="H18" s="227" t="str">
        <f>Calcu!F112</f>
        <v/>
      </c>
    </row>
    <row r="19" spans="1:8" ht="15" customHeight="1">
      <c r="A19" s="278" t="str">
        <f>IF(Calcu!N12=TRUE,"","삭제")</f>
        <v>삭제</v>
      </c>
      <c r="B19" s="57"/>
      <c r="C19" s="57"/>
      <c r="D19" s="217">
        <f>Calcu!B113</f>
        <v>4</v>
      </c>
      <c r="E19" s="224" t="str">
        <f>Calcu!C113</f>
        <v/>
      </c>
      <c r="F19" s="225" t="str">
        <f>Calcu!D113</f>
        <v/>
      </c>
      <c r="G19" s="226" t="str">
        <f>Calcu!E113</f>
        <v/>
      </c>
      <c r="H19" s="227" t="str">
        <f>Calcu!F113</f>
        <v/>
      </c>
    </row>
    <row r="20" spans="1:8" ht="15" customHeight="1">
      <c r="A20" s="278" t="str">
        <f>IF(Calcu!N13=TRUE,"","삭제")</f>
        <v>삭제</v>
      </c>
      <c r="B20" s="57"/>
      <c r="C20" s="57"/>
      <c r="D20" s="217">
        <f>Calcu!B114</f>
        <v>5</v>
      </c>
      <c r="E20" s="224" t="str">
        <f>Calcu!C114</f>
        <v/>
      </c>
      <c r="F20" s="225" t="str">
        <f>Calcu!D114</f>
        <v/>
      </c>
      <c r="G20" s="226" t="str">
        <f>Calcu!E114</f>
        <v/>
      </c>
      <c r="H20" s="227" t="str">
        <f>Calcu!F114</f>
        <v/>
      </c>
    </row>
    <row r="21" spans="1:8" ht="15" customHeight="1">
      <c r="A21" s="278" t="str">
        <f>IF(Calcu!N14=TRUE,"","삭제")</f>
        <v>삭제</v>
      </c>
      <c r="B21" s="57"/>
      <c r="C21" s="57"/>
      <c r="D21" s="217">
        <f>Calcu!B115</f>
        <v>6</v>
      </c>
      <c r="E21" s="224" t="str">
        <f>Calcu!C115</f>
        <v/>
      </c>
      <c r="F21" s="225" t="str">
        <f>Calcu!D115</f>
        <v/>
      </c>
      <c r="G21" s="226" t="str">
        <f>Calcu!E115</f>
        <v/>
      </c>
      <c r="H21" s="227" t="str">
        <f>Calcu!F115</f>
        <v/>
      </c>
    </row>
    <row r="22" spans="1:8" ht="15" customHeight="1">
      <c r="A22" s="278" t="str">
        <f>IF(Calcu!N15=TRUE,"","삭제")</f>
        <v>삭제</v>
      </c>
      <c r="B22" s="57"/>
      <c r="C22" s="57"/>
      <c r="D22" s="217">
        <f>Calcu!B116</f>
        <v>7</v>
      </c>
      <c r="E22" s="224" t="str">
        <f>Calcu!C116</f>
        <v/>
      </c>
      <c r="F22" s="225" t="str">
        <f>Calcu!D116</f>
        <v/>
      </c>
      <c r="G22" s="226" t="str">
        <f>Calcu!E116</f>
        <v/>
      </c>
      <c r="H22" s="227" t="str">
        <f>Calcu!F116</f>
        <v/>
      </c>
    </row>
    <row r="23" spans="1:8" ht="15" customHeight="1">
      <c r="A23" s="278" t="str">
        <f>IF(Calcu!N16=TRUE,"","삭제")</f>
        <v>삭제</v>
      </c>
      <c r="B23" s="57"/>
      <c r="C23" s="57"/>
      <c r="D23" s="217">
        <f>Calcu!B117</f>
        <v>8</v>
      </c>
      <c r="E23" s="224" t="str">
        <f>Calcu!C117</f>
        <v/>
      </c>
      <c r="F23" s="225" t="str">
        <f>Calcu!D117</f>
        <v/>
      </c>
      <c r="G23" s="226" t="str">
        <f>Calcu!E117</f>
        <v/>
      </c>
      <c r="H23" s="227" t="str">
        <f>Calcu!F117</f>
        <v/>
      </c>
    </row>
    <row r="24" spans="1:8" ht="15" customHeight="1">
      <c r="A24" s="278" t="str">
        <f>IF(Calcu!N17=TRUE,"","삭제")</f>
        <v>삭제</v>
      </c>
      <c r="B24" s="57"/>
      <c r="C24" s="57"/>
      <c r="D24" s="217">
        <f>Calcu!B118</f>
        <v>9</v>
      </c>
      <c r="E24" s="224" t="str">
        <f>Calcu!C118</f>
        <v/>
      </c>
      <c r="F24" s="225" t="str">
        <f>Calcu!D118</f>
        <v/>
      </c>
      <c r="G24" s="226" t="str">
        <f>Calcu!E118</f>
        <v/>
      </c>
      <c r="H24" s="227" t="str">
        <f>Calcu!F118</f>
        <v/>
      </c>
    </row>
    <row r="25" spans="1:8" ht="15" customHeight="1">
      <c r="A25" s="278" t="str">
        <f>IF(Calcu!N18=TRUE,"","삭제")</f>
        <v>삭제</v>
      </c>
      <c r="D25" s="217">
        <f>Calcu!B119</f>
        <v>10</v>
      </c>
      <c r="E25" s="224" t="str">
        <f>Calcu!C119</f>
        <v/>
      </c>
      <c r="F25" s="225" t="str">
        <f>Calcu!D119</f>
        <v/>
      </c>
      <c r="G25" s="226" t="str">
        <f>Calcu!E119</f>
        <v/>
      </c>
      <c r="H25" s="227" t="str">
        <f>Calcu!F119</f>
        <v/>
      </c>
    </row>
    <row r="26" spans="1:8" ht="15" customHeight="1">
      <c r="A26" s="278" t="str">
        <f>IF(Calcu!N19=TRUE,"","삭제")</f>
        <v>삭제</v>
      </c>
      <c r="D26" s="217">
        <f>Calcu!B120</f>
        <v>11</v>
      </c>
      <c r="E26" s="224" t="str">
        <f>Calcu!C120</f>
        <v/>
      </c>
      <c r="F26" s="225" t="str">
        <f>Calcu!D120</f>
        <v/>
      </c>
      <c r="G26" s="226" t="str">
        <f>Calcu!E120</f>
        <v/>
      </c>
      <c r="H26" s="227" t="str">
        <f>Calcu!F120</f>
        <v/>
      </c>
    </row>
    <row r="27" spans="1:8" ht="15" customHeight="1">
      <c r="A27" s="278" t="str">
        <f>IF(Calcu!N20=TRUE,"","삭제")</f>
        <v>삭제</v>
      </c>
      <c r="D27" s="217">
        <f>Calcu!B121</f>
        <v>12</v>
      </c>
      <c r="E27" s="224" t="str">
        <f>Calcu!C121</f>
        <v/>
      </c>
      <c r="F27" s="225" t="str">
        <f>Calcu!D121</f>
        <v/>
      </c>
      <c r="G27" s="226" t="str">
        <f>Calcu!E121</f>
        <v/>
      </c>
      <c r="H27" s="227" t="str">
        <f>Calcu!F121</f>
        <v/>
      </c>
    </row>
    <row r="28" spans="1:8" ht="15" customHeight="1">
      <c r="A28" s="278" t="str">
        <f>IF(Calcu!N21=TRUE,"","삭제")</f>
        <v>삭제</v>
      </c>
      <c r="D28" s="217">
        <f>Calcu!B122</f>
        <v>13</v>
      </c>
      <c r="E28" s="224" t="str">
        <f>Calcu!C122</f>
        <v/>
      </c>
      <c r="F28" s="225" t="str">
        <f>Calcu!D122</f>
        <v/>
      </c>
      <c r="G28" s="226" t="str">
        <f>Calcu!E122</f>
        <v/>
      </c>
      <c r="H28" s="227" t="str">
        <f>Calcu!F122</f>
        <v/>
      </c>
    </row>
    <row r="29" spans="1:8" ht="15" customHeight="1">
      <c r="A29" s="278" t="str">
        <f>IF(Calcu!N22=TRUE,"","삭제")</f>
        <v>삭제</v>
      </c>
      <c r="D29" s="217">
        <f>Calcu!B123</f>
        <v>14</v>
      </c>
      <c r="E29" s="224" t="str">
        <f>Calcu!C123</f>
        <v/>
      </c>
      <c r="F29" s="225" t="str">
        <f>Calcu!D123</f>
        <v/>
      </c>
      <c r="G29" s="226" t="str">
        <f>Calcu!E123</f>
        <v/>
      </c>
      <c r="H29" s="227" t="str">
        <f>Calcu!F123</f>
        <v/>
      </c>
    </row>
    <row r="30" spans="1:8" ht="15" customHeight="1">
      <c r="A30" s="278" t="str">
        <f>IF(Calcu!N23=TRUE,"","삭제")</f>
        <v>삭제</v>
      </c>
      <c r="D30" s="217">
        <f>Calcu!B124</f>
        <v>15</v>
      </c>
      <c r="E30" s="224" t="str">
        <f>Calcu!C124</f>
        <v/>
      </c>
      <c r="F30" s="225" t="str">
        <f>Calcu!D124</f>
        <v/>
      </c>
      <c r="G30" s="226" t="str">
        <f>Calcu!E124</f>
        <v/>
      </c>
      <c r="H30" s="227" t="str">
        <f>Calcu!F124</f>
        <v/>
      </c>
    </row>
    <row r="31" spans="1:8" ht="15" customHeight="1">
      <c r="A31" s="278" t="str">
        <f>IF(Calcu!N24=TRUE,"","삭제")</f>
        <v>삭제</v>
      </c>
      <c r="D31" s="217">
        <f>Calcu!B125</f>
        <v>16</v>
      </c>
      <c r="E31" s="224" t="str">
        <f>Calcu!C125</f>
        <v/>
      </c>
      <c r="F31" s="225" t="str">
        <f>Calcu!D125</f>
        <v/>
      </c>
      <c r="G31" s="226" t="str">
        <f>Calcu!E125</f>
        <v/>
      </c>
      <c r="H31" s="227" t="str">
        <f>Calcu!F125</f>
        <v/>
      </c>
    </row>
    <row r="32" spans="1:8" ht="15" customHeight="1">
      <c r="A32" s="278" t="str">
        <f>IF(Calcu!N25=TRUE,"","삭제")</f>
        <v>삭제</v>
      </c>
      <c r="D32" s="217">
        <f>Calcu!B126</f>
        <v>17</v>
      </c>
      <c r="E32" s="224" t="str">
        <f>Calcu!C126</f>
        <v/>
      </c>
      <c r="F32" s="225" t="str">
        <f>Calcu!D126</f>
        <v/>
      </c>
      <c r="G32" s="226" t="str">
        <f>Calcu!E126</f>
        <v/>
      </c>
      <c r="H32" s="227" t="str">
        <f>Calcu!F126</f>
        <v/>
      </c>
    </row>
    <row r="33" spans="1:9" ht="15" customHeight="1">
      <c r="A33" s="278" t="str">
        <f>IF(Calcu!N26=TRUE,"","삭제")</f>
        <v>삭제</v>
      </c>
      <c r="D33" s="217">
        <f>Calcu!B127</f>
        <v>18</v>
      </c>
      <c r="E33" s="224" t="str">
        <f>Calcu!C127</f>
        <v/>
      </c>
      <c r="F33" s="225" t="str">
        <f>Calcu!D127</f>
        <v/>
      </c>
      <c r="G33" s="226" t="str">
        <f>Calcu!E127</f>
        <v/>
      </c>
      <c r="H33" s="227" t="str">
        <f>Calcu!F127</f>
        <v/>
      </c>
    </row>
    <row r="34" spans="1:9" ht="15" customHeight="1">
      <c r="A34" s="278" t="str">
        <f>IF(Calcu!N27=TRUE,"","삭제")</f>
        <v>삭제</v>
      </c>
      <c r="D34" s="217">
        <f>Calcu!B128</f>
        <v>19</v>
      </c>
      <c r="E34" s="224" t="str">
        <f>Calcu!C128</f>
        <v/>
      </c>
      <c r="F34" s="225" t="str">
        <f>Calcu!D128</f>
        <v/>
      </c>
      <c r="G34" s="226" t="str">
        <f>Calcu!E128</f>
        <v/>
      </c>
      <c r="H34" s="227" t="str">
        <f>Calcu!F128</f>
        <v/>
      </c>
    </row>
    <row r="35" spans="1:9" ht="15" customHeight="1">
      <c r="A35" s="278" t="str">
        <f>IF(Calcu!N28=TRUE,"","삭제")</f>
        <v>삭제</v>
      </c>
      <c r="D35" s="217">
        <f>Calcu!B129</f>
        <v>20</v>
      </c>
      <c r="E35" s="224" t="str">
        <f>Calcu!C129</f>
        <v/>
      </c>
      <c r="F35" s="225" t="str">
        <f>Calcu!D129</f>
        <v/>
      </c>
      <c r="G35" s="226" t="str">
        <f>Calcu!E129</f>
        <v/>
      </c>
      <c r="H35" s="227" t="str">
        <f>Calcu!F129</f>
        <v/>
      </c>
    </row>
    <row r="36" spans="1:9" ht="15" customHeight="1">
      <c r="A36" s="278" t="str">
        <f>IF(Calcu!N29=TRUE,"","삭제")</f>
        <v>삭제</v>
      </c>
      <c r="D36" s="217">
        <f>Calcu!B130</f>
        <v>21</v>
      </c>
      <c r="E36" s="224" t="str">
        <f>Calcu!C130</f>
        <v/>
      </c>
      <c r="F36" s="225" t="str">
        <f>Calcu!D130</f>
        <v/>
      </c>
      <c r="G36" s="226" t="str">
        <f>Calcu!E130</f>
        <v/>
      </c>
      <c r="H36" s="227" t="str">
        <f>Calcu!F130</f>
        <v/>
      </c>
    </row>
    <row r="37" spans="1:9" ht="15" customHeight="1">
      <c r="A37" s="278" t="str">
        <f>IF(Calcu!N30=TRUE,"","삭제")</f>
        <v>삭제</v>
      </c>
      <c r="D37" s="217">
        <f>Calcu!B131</f>
        <v>22</v>
      </c>
      <c r="E37" s="224" t="str">
        <f>Calcu!C131</f>
        <v/>
      </c>
      <c r="F37" s="225" t="str">
        <f>Calcu!D131</f>
        <v/>
      </c>
      <c r="G37" s="226" t="str">
        <f>Calcu!E131</f>
        <v/>
      </c>
      <c r="H37" s="227" t="str">
        <f>Calcu!F131</f>
        <v/>
      </c>
    </row>
    <row r="38" spans="1:9" ht="15" customHeight="1">
      <c r="A38" s="278" t="str">
        <f>IF(Calcu!N31=TRUE,"","삭제")</f>
        <v>삭제</v>
      </c>
      <c r="D38" s="217">
        <f>Calcu!B132</f>
        <v>23</v>
      </c>
      <c r="E38" s="224" t="str">
        <f>Calcu!C132</f>
        <v/>
      </c>
      <c r="F38" s="225" t="str">
        <f>Calcu!D132</f>
        <v/>
      </c>
      <c r="G38" s="226" t="str">
        <f>Calcu!E132</f>
        <v/>
      </c>
      <c r="H38" s="227" t="str">
        <f>Calcu!F132</f>
        <v/>
      </c>
    </row>
    <row r="39" spans="1:9" ht="15" customHeight="1">
      <c r="A39" s="278" t="str">
        <f>IF(Calcu!N32=TRUE,"","삭제")</f>
        <v>삭제</v>
      </c>
      <c r="D39" s="217">
        <f>Calcu!B133</f>
        <v>24</v>
      </c>
      <c r="E39" s="224" t="str">
        <f>Calcu!C133</f>
        <v/>
      </c>
      <c r="F39" s="225" t="str">
        <f>Calcu!D133</f>
        <v/>
      </c>
      <c r="G39" s="226" t="str">
        <f>Calcu!E133</f>
        <v/>
      </c>
      <c r="H39" s="227" t="str">
        <f>Calcu!F133</f>
        <v/>
      </c>
    </row>
    <row r="40" spans="1:9" ht="15" customHeight="1">
      <c r="A40" s="278" t="str">
        <f>IF(Calcu!N33=TRUE,"","삭제")</f>
        <v>삭제</v>
      </c>
      <c r="D40" s="217">
        <f>Calcu!B134</f>
        <v>25</v>
      </c>
      <c r="E40" s="224" t="str">
        <f>Calcu!C134</f>
        <v/>
      </c>
      <c r="F40" s="225" t="str">
        <f>Calcu!D134</f>
        <v/>
      </c>
      <c r="G40" s="226" t="str">
        <f>Calcu!E134</f>
        <v/>
      </c>
      <c r="H40" s="227" t="str">
        <f>Calcu!F134</f>
        <v/>
      </c>
    </row>
    <row r="41" spans="1:9" ht="15" customHeight="1">
      <c r="A41" s="278" t="str">
        <f>IF(Calcu!N34=TRUE,"","삭제")</f>
        <v>삭제</v>
      </c>
      <c r="D41" s="217">
        <f>Calcu!B135</f>
        <v>26</v>
      </c>
      <c r="E41" s="224" t="str">
        <f>Calcu!C135</f>
        <v/>
      </c>
      <c r="F41" s="225" t="str">
        <f>Calcu!D135</f>
        <v/>
      </c>
      <c r="G41" s="226" t="str">
        <f>Calcu!E135</f>
        <v/>
      </c>
      <c r="H41" s="227" t="str">
        <f>Calcu!F135</f>
        <v/>
      </c>
    </row>
    <row r="42" spans="1:9" ht="15" customHeight="1">
      <c r="A42" s="278" t="str">
        <f>IF(Calcu!N35=TRUE,"","삭제")</f>
        <v>삭제</v>
      </c>
      <c r="D42" s="217">
        <f>Calcu!B136</f>
        <v>27</v>
      </c>
      <c r="E42" s="224" t="str">
        <f>Calcu!C136</f>
        <v/>
      </c>
      <c r="F42" s="225" t="str">
        <f>Calcu!D136</f>
        <v/>
      </c>
      <c r="G42" s="226" t="str">
        <f>Calcu!E136</f>
        <v/>
      </c>
      <c r="H42" s="227" t="str">
        <f>Calcu!F136</f>
        <v/>
      </c>
    </row>
    <row r="43" spans="1:9" ht="15" customHeight="1">
      <c r="A43" s="278" t="str">
        <f>IF(Calcu!N36=TRUE,"","삭제")</f>
        <v>삭제</v>
      </c>
      <c r="D43" s="217">
        <f>Calcu!B137</f>
        <v>28</v>
      </c>
      <c r="E43" s="224" t="str">
        <f>Calcu!C137</f>
        <v/>
      </c>
      <c r="F43" s="225" t="str">
        <f>Calcu!D137</f>
        <v/>
      </c>
      <c r="G43" s="226" t="str">
        <f>Calcu!E137</f>
        <v/>
      </c>
      <c r="H43" s="227" t="str">
        <f>Calcu!F137</f>
        <v/>
      </c>
    </row>
    <row r="44" spans="1:9" ht="15" customHeight="1">
      <c r="A44" s="278" t="str">
        <f>IF(Calcu!N37=TRUE,"","삭제")</f>
        <v>삭제</v>
      </c>
      <c r="D44" s="217">
        <f>Calcu!B138</f>
        <v>29</v>
      </c>
      <c r="E44" s="224" t="str">
        <f>Calcu!C138</f>
        <v/>
      </c>
      <c r="F44" s="225" t="str">
        <f>Calcu!D138</f>
        <v/>
      </c>
      <c r="G44" s="226" t="str">
        <f>Calcu!E138</f>
        <v/>
      </c>
      <c r="H44" s="227" t="str">
        <f>Calcu!F138</f>
        <v/>
      </c>
    </row>
    <row r="45" spans="1:9" ht="15" customHeight="1">
      <c r="A45" s="278" t="str">
        <f>IF(Calcu!N23=TRUE,"","삭제")</f>
        <v>삭제</v>
      </c>
      <c r="D45" s="219">
        <f>Calcu!B139</f>
        <v>30</v>
      </c>
      <c r="E45" s="228" t="str">
        <f>Calcu!C139</f>
        <v/>
      </c>
      <c r="F45" s="229" t="str">
        <f>Calcu!D139</f>
        <v/>
      </c>
      <c r="G45" s="230" t="str">
        <f>Calcu!E139</f>
        <v/>
      </c>
      <c r="H45" s="231" t="str">
        <f>Calcu!F139</f>
        <v/>
      </c>
    </row>
    <row r="46" spans="1:9" ht="15" customHeight="1">
      <c r="A46" s="210" t="str">
        <f>A6</f>
        <v>삭제</v>
      </c>
      <c r="D46" s="53" t="s">
        <v>1025</v>
      </c>
      <c r="E46" s="208"/>
      <c r="F46" s="208"/>
      <c r="G46" s="208"/>
      <c r="H46" s="208"/>
      <c r="I46" s="208"/>
    </row>
    <row r="47" spans="1:9" ht="15" customHeight="1">
      <c r="A47" s="278" t="str">
        <f>IF(A6="삭제","삭제",IF(Calcu!C3=1,"삭제",""))</f>
        <v>삭제</v>
      </c>
      <c r="B47" s="209"/>
      <c r="C47" s="209"/>
      <c r="D47" s="56" t="e">
        <f ca="1">"※ 참고 : 단위를 "&amp;Calcu!F8&amp;" 으로 환산 할 경우 = (압력값 ÷ "&amp;Calcu!C3&amp;" )"</f>
        <v>#N/A</v>
      </c>
      <c r="E47" s="53"/>
      <c r="F47" s="209"/>
      <c r="G47" s="209"/>
      <c r="H47" s="209"/>
      <c r="I47" s="209"/>
    </row>
    <row r="48" spans="1:9" ht="15" customHeight="1">
      <c r="A48" s="278" t="str">
        <f>A50</f>
        <v>삭제</v>
      </c>
      <c r="B48" s="54"/>
      <c r="C48" s="54"/>
      <c r="E48" s="54"/>
      <c r="F48" s="516" t="s">
        <v>166</v>
      </c>
      <c r="G48" s="516"/>
      <c r="H48" s="54"/>
      <c r="I48" s="56"/>
    </row>
    <row r="49" spans="1:9" ht="15" customHeight="1">
      <c r="A49" s="278" t="str">
        <f>IF(A48="삭제","삭제","삽입")</f>
        <v>삭제</v>
      </c>
      <c r="D49" s="208"/>
      <c r="E49" s="208"/>
      <c r="F49" s="208"/>
      <c r="G49" s="208"/>
      <c r="H49" s="208"/>
      <c r="I49" s="208"/>
    </row>
    <row r="50" spans="1:9" ht="15" customHeight="1">
      <c r="A50" s="278" t="str">
        <f>IF(Calcu!B151=TRUE,"","삭제")</f>
        <v>삭제</v>
      </c>
      <c r="D50" s="96" t="str">
        <f>"○ 품명 : "&amp;기본정보!C$5</f>
        <v xml:space="preserve">○ 품명 : </v>
      </c>
      <c r="F50" s="55"/>
      <c r="G50" s="57"/>
    </row>
    <row r="51" spans="1:9" ht="15" customHeight="1">
      <c r="A51" s="210" t="str">
        <f>A50</f>
        <v>삭제</v>
      </c>
      <c r="D51" s="96" t="str">
        <f>"○ 제작회사 : "&amp;기본정보!C$6</f>
        <v xml:space="preserve">○ 제작회사 : </v>
      </c>
      <c r="F51" s="55"/>
      <c r="G51" s="57"/>
    </row>
    <row r="52" spans="1:9" ht="15" customHeight="1">
      <c r="A52" s="210" t="str">
        <f>A50</f>
        <v>삭제</v>
      </c>
      <c r="D52" s="96" t="str">
        <f>"○ 형식 : "&amp;기본정보!C$7</f>
        <v xml:space="preserve">○ 형식 : </v>
      </c>
      <c r="F52" s="55"/>
      <c r="G52" s="57"/>
    </row>
    <row r="53" spans="1:9" ht="15" customHeight="1">
      <c r="A53" s="210" t="str">
        <f>A50</f>
        <v>삭제</v>
      </c>
      <c r="D53" s="96" t="str">
        <f>"○ 기기번호 : "&amp;기본정보!C$8</f>
        <v xml:space="preserve">○ 기기번호 : </v>
      </c>
      <c r="F53" s="55"/>
      <c r="G53" s="57"/>
    </row>
    <row r="54" spans="1:9" ht="15" customHeight="1">
      <c r="A54" s="210" t="str">
        <f>A50</f>
        <v>삭제</v>
      </c>
      <c r="D54" s="96"/>
      <c r="F54" s="55"/>
      <c r="G54" s="57"/>
    </row>
    <row r="55" spans="1:9" ht="15" customHeight="1">
      <c r="A55" s="210" t="str">
        <f>A50</f>
        <v>삭제</v>
      </c>
      <c r="D55" s="59" t="s">
        <v>167</v>
      </c>
      <c r="F55" s="55"/>
      <c r="G55" s="57"/>
    </row>
    <row r="56" spans="1:9" ht="15" customHeight="1">
      <c r="A56" s="210" t="str">
        <f>A50</f>
        <v>삭제</v>
      </c>
      <c r="D56" s="518" t="s">
        <v>168</v>
      </c>
      <c r="E56" s="216" t="s">
        <v>169</v>
      </c>
      <c r="F56" s="526" t="e">
        <f>Calcu!$J$568</f>
        <v>#N/A</v>
      </c>
      <c r="G56" s="527"/>
      <c r="H56" s="528"/>
    </row>
    <row r="57" spans="1:9" ht="15" customHeight="1">
      <c r="A57" s="210" t="str">
        <f>A50</f>
        <v>삭제</v>
      </c>
      <c r="D57" s="519"/>
      <c r="E57" s="524" t="s">
        <v>161</v>
      </c>
      <c r="F57" s="521" t="s">
        <v>170</v>
      </c>
      <c r="G57" s="523" t="s">
        <v>159</v>
      </c>
      <c r="H57" s="529" t="s">
        <v>171</v>
      </c>
    </row>
    <row r="58" spans="1:9" ht="15" customHeight="1">
      <c r="A58" s="210" t="str">
        <f>A50</f>
        <v>삭제</v>
      </c>
      <c r="D58" s="519"/>
      <c r="E58" s="525"/>
      <c r="F58" s="522"/>
      <c r="G58" s="523"/>
      <c r="H58" s="530"/>
    </row>
    <row r="59" spans="1:9" ht="15" customHeight="1">
      <c r="A59" s="210" t="str">
        <f>A50</f>
        <v>삭제</v>
      </c>
      <c r="B59" s="57"/>
      <c r="C59" s="57"/>
      <c r="D59" s="520"/>
      <c r="E59" s="92">
        <f>Calcu!C251</f>
        <v>0</v>
      </c>
      <c r="F59" s="91">
        <f>Calcu!D251</f>
        <v>0</v>
      </c>
      <c r="G59" s="89">
        <f>Calcu!E251</f>
        <v>0</v>
      </c>
      <c r="H59" s="90">
        <f>Calcu!F251</f>
        <v>0</v>
      </c>
    </row>
    <row r="60" spans="1:9" ht="15" customHeight="1">
      <c r="A60" s="278" t="str">
        <f>IF(Calcu!N151=TRUE,"","삭제")</f>
        <v>삭제</v>
      </c>
      <c r="B60" s="57"/>
      <c r="C60" s="57"/>
      <c r="D60" s="218">
        <f>Calcu!B252</f>
        <v>1</v>
      </c>
      <c r="E60" s="220" t="str">
        <f>Calcu!C252</f>
        <v/>
      </c>
      <c r="F60" s="221" t="str">
        <f>Calcu!D252</f>
        <v/>
      </c>
      <c r="G60" s="222" t="str">
        <f>Calcu!E252</f>
        <v/>
      </c>
      <c r="H60" s="223" t="str">
        <f>Calcu!F252</f>
        <v/>
      </c>
    </row>
    <row r="61" spans="1:9" ht="15" customHeight="1">
      <c r="A61" s="278" t="str">
        <f>IF(Calcu!N152=TRUE,"","삭제")</f>
        <v>삭제</v>
      </c>
      <c r="B61" s="57"/>
      <c r="C61" s="57"/>
      <c r="D61" s="217">
        <f>Calcu!B253</f>
        <v>2</v>
      </c>
      <c r="E61" s="224" t="str">
        <f>Calcu!C253</f>
        <v/>
      </c>
      <c r="F61" s="225" t="str">
        <f>Calcu!D253</f>
        <v/>
      </c>
      <c r="G61" s="226" t="str">
        <f>Calcu!E253</f>
        <v/>
      </c>
      <c r="H61" s="227" t="str">
        <f>Calcu!F253</f>
        <v/>
      </c>
    </row>
    <row r="62" spans="1:9" ht="15" customHeight="1">
      <c r="A62" s="278" t="str">
        <f>IF(Calcu!N153=TRUE,"","삭제")</f>
        <v>삭제</v>
      </c>
      <c r="B62" s="57"/>
      <c r="C62" s="57"/>
      <c r="D62" s="217">
        <f>Calcu!B254</f>
        <v>3</v>
      </c>
      <c r="E62" s="224" t="str">
        <f>Calcu!C254</f>
        <v/>
      </c>
      <c r="F62" s="225" t="str">
        <f>Calcu!D254</f>
        <v/>
      </c>
      <c r="G62" s="226" t="str">
        <f>Calcu!E254</f>
        <v/>
      </c>
      <c r="H62" s="227" t="str">
        <f>Calcu!F254</f>
        <v/>
      </c>
    </row>
    <row r="63" spans="1:9" ht="15" customHeight="1">
      <c r="A63" s="278" t="str">
        <f>IF(Calcu!N154=TRUE,"","삭제")</f>
        <v>삭제</v>
      </c>
      <c r="B63" s="57"/>
      <c r="C63" s="57"/>
      <c r="D63" s="217">
        <f>Calcu!B255</f>
        <v>4</v>
      </c>
      <c r="E63" s="224" t="str">
        <f>Calcu!C255</f>
        <v/>
      </c>
      <c r="F63" s="225" t="str">
        <f>Calcu!D255</f>
        <v/>
      </c>
      <c r="G63" s="226" t="str">
        <f>Calcu!E255</f>
        <v/>
      </c>
      <c r="H63" s="227" t="str">
        <f>Calcu!F255</f>
        <v/>
      </c>
    </row>
    <row r="64" spans="1:9" ht="15" customHeight="1">
      <c r="A64" s="278" t="str">
        <f>IF(Calcu!N155=TRUE,"","삭제")</f>
        <v>삭제</v>
      </c>
      <c r="B64" s="57"/>
      <c r="C64" s="57"/>
      <c r="D64" s="217">
        <f>Calcu!B256</f>
        <v>5</v>
      </c>
      <c r="E64" s="224" t="str">
        <f>Calcu!C256</f>
        <v/>
      </c>
      <c r="F64" s="225" t="str">
        <f>Calcu!D256</f>
        <v/>
      </c>
      <c r="G64" s="226" t="str">
        <f>Calcu!E256</f>
        <v/>
      </c>
      <c r="H64" s="227" t="str">
        <f>Calcu!F256</f>
        <v/>
      </c>
    </row>
    <row r="65" spans="1:8" ht="15" customHeight="1">
      <c r="A65" s="278" t="str">
        <f>IF(Calcu!N156=TRUE,"","삭제")</f>
        <v>삭제</v>
      </c>
      <c r="B65" s="57"/>
      <c r="C65" s="57"/>
      <c r="D65" s="217">
        <f>Calcu!B257</f>
        <v>6</v>
      </c>
      <c r="E65" s="224" t="str">
        <f>Calcu!C257</f>
        <v/>
      </c>
      <c r="F65" s="225" t="str">
        <f>Calcu!D257</f>
        <v/>
      </c>
      <c r="G65" s="226" t="str">
        <f>Calcu!E257</f>
        <v/>
      </c>
      <c r="H65" s="227" t="str">
        <f>Calcu!F257</f>
        <v/>
      </c>
    </row>
    <row r="66" spans="1:8" ht="15" customHeight="1">
      <c r="A66" s="278" t="str">
        <f>IF(Calcu!N157=TRUE,"","삭제")</f>
        <v>삭제</v>
      </c>
      <c r="B66" s="57"/>
      <c r="C66" s="57"/>
      <c r="D66" s="217">
        <f>Calcu!B258</f>
        <v>7</v>
      </c>
      <c r="E66" s="224" t="str">
        <f>Calcu!C258</f>
        <v/>
      </c>
      <c r="F66" s="225" t="str">
        <f>Calcu!D258</f>
        <v/>
      </c>
      <c r="G66" s="226" t="str">
        <f>Calcu!E258</f>
        <v/>
      </c>
      <c r="H66" s="227" t="str">
        <f>Calcu!F258</f>
        <v/>
      </c>
    </row>
    <row r="67" spans="1:8" ht="15" customHeight="1">
      <c r="A67" s="278" t="str">
        <f>IF(Calcu!N158=TRUE,"","삭제")</f>
        <v>삭제</v>
      </c>
      <c r="B67" s="57"/>
      <c r="C67" s="57"/>
      <c r="D67" s="217">
        <f>Calcu!B259</f>
        <v>8</v>
      </c>
      <c r="E67" s="224" t="str">
        <f>Calcu!C259</f>
        <v/>
      </c>
      <c r="F67" s="225" t="str">
        <f>Calcu!D259</f>
        <v/>
      </c>
      <c r="G67" s="226" t="str">
        <f>Calcu!E259</f>
        <v/>
      </c>
      <c r="H67" s="227" t="str">
        <f>Calcu!F259</f>
        <v/>
      </c>
    </row>
    <row r="68" spans="1:8" ht="15" customHeight="1">
      <c r="A68" s="278" t="str">
        <f>IF(Calcu!N159=TRUE,"","삭제")</f>
        <v>삭제</v>
      </c>
      <c r="B68" s="57"/>
      <c r="C68" s="57"/>
      <c r="D68" s="217">
        <f>Calcu!B260</f>
        <v>9</v>
      </c>
      <c r="E68" s="224" t="str">
        <f>Calcu!C260</f>
        <v/>
      </c>
      <c r="F68" s="225" t="str">
        <f>Calcu!D260</f>
        <v/>
      </c>
      <c r="G68" s="226" t="str">
        <f>Calcu!E260</f>
        <v/>
      </c>
      <c r="H68" s="227" t="str">
        <f>Calcu!F260</f>
        <v/>
      </c>
    </row>
    <row r="69" spans="1:8" ht="15" customHeight="1">
      <c r="A69" s="278" t="str">
        <f>IF(Calcu!N160=TRUE,"","삭제")</f>
        <v>삭제</v>
      </c>
      <c r="B69" s="57"/>
      <c r="C69" s="57"/>
      <c r="D69" s="217">
        <f>Calcu!B261</f>
        <v>10</v>
      </c>
      <c r="E69" s="224" t="str">
        <f>Calcu!C261</f>
        <v/>
      </c>
      <c r="F69" s="225" t="str">
        <f>Calcu!D261</f>
        <v/>
      </c>
      <c r="G69" s="226" t="str">
        <f>Calcu!E261</f>
        <v/>
      </c>
      <c r="H69" s="227" t="str">
        <f>Calcu!F261</f>
        <v/>
      </c>
    </row>
    <row r="70" spans="1:8" ht="15" customHeight="1">
      <c r="A70" s="278" t="str">
        <f>IF(Calcu!N161=TRUE,"","삭제")</f>
        <v>삭제</v>
      </c>
      <c r="B70" s="57"/>
      <c r="C70" s="57"/>
      <c r="D70" s="217">
        <f>Calcu!B262</f>
        <v>11</v>
      </c>
      <c r="E70" s="224" t="str">
        <f>Calcu!C262</f>
        <v/>
      </c>
      <c r="F70" s="225" t="str">
        <f>Calcu!D262</f>
        <v/>
      </c>
      <c r="G70" s="226" t="str">
        <f>Calcu!E262</f>
        <v/>
      </c>
      <c r="H70" s="227" t="str">
        <f>Calcu!F262</f>
        <v/>
      </c>
    </row>
    <row r="71" spans="1:8" ht="15" customHeight="1">
      <c r="A71" s="278" t="str">
        <f>IF(Calcu!N162=TRUE,"","삭제")</f>
        <v>삭제</v>
      </c>
      <c r="B71" s="57"/>
      <c r="C71" s="57"/>
      <c r="D71" s="217">
        <f>Calcu!B263</f>
        <v>12</v>
      </c>
      <c r="E71" s="224" t="str">
        <f>Calcu!C263</f>
        <v/>
      </c>
      <c r="F71" s="225" t="str">
        <f>Calcu!D263</f>
        <v/>
      </c>
      <c r="G71" s="226" t="str">
        <f>Calcu!E263</f>
        <v/>
      </c>
      <c r="H71" s="227" t="str">
        <f>Calcu!F263</f>
        <v/>
      </c>
    </row>
    <row r="72" spans="1:8" ht="15" customHeight="1">
      <c r="A72" s="278" t="str">
        <f>IF(Calcu!N163=TRUE,"","삭제")</f>
        <v>삭제</v>
      </c>
      <c r="B72" s="57"/>
      <c r="C72" s="57"/>
      <c r="D72" s="217">
        <f>Calcu!B264</f>
        <v>13</v>
      </c>
      <c r="E72" s="224" t="str">
        <f>Calcu!C264</f>
        <v/>
      </c>
      <c r="F72" s="225" t="str">
        <f>Calcu!D264</f>
        <v/>
      </c>
      <c r="G72" s="226" t="str">
        <f>Calcu!E264</f>
        <v/>
      </c>
      <c r="H72" s="227" t="str">
        <f>Calcu!F264</f>
        <v/>
      </c>
    </row>
    <row r="73" spans="1:8" ht="15" customHeight="1">
      <c r="A73" s="278" t="str">
        <f>IF(Calcu!N164=TRUE,"","삭제")</f>
        <v>삭제</v>
      </c>
      <c r="D73" s="217">
        <f>Calcu!B265</f>
        <v>14</v>
      </c>
      <c r="E73" s="224" t="str">
        <f>Calcu!C265</f>
        <v/>
      </c>
      <c r="F73" s="225" t="str">
        <f>Calcu!D265</f>
        <v/>
      </c>
      <c r="G73" s="226" t="str">
        <f>Calcu!E265</f>
        <v/>
      </c>
      <c r="H73" s="227" t="str">
        <f>Calcu!F265</f>
        <v/>
      </c>
    </row>
    <row r="74" spans="1:8" ht="15" customHeight="1">
      <c r="A74" s="278" t="str">
        <f>IF(Calcu!N165=TRUE,"","삭제")</f>
        <v>삭제</v>
      </c>
      <c r="D74" s="217">
        <f>Calcu!B266</f>
        <v>15</v>
      </c>
      <c r="E74" s="224" t="str">
        <f>Calcu!C266</f>
        <v/>
      </c>
      <c r="F74" s="225" t="str">
        <f>Calcu!D266</f>
        <v/>
      </c>
      <c r="G74" s="226" t="str">
        <f>Calcu!E266</f>
        <v/>
      </c>
      <c r="H74" s="227" t="str">
        <f>Calcu!F266</f>
        <v/>
      </c>
    </row>
    <row r="75" spans="1:8" ht="15" customHeight="1">
      <c r="A75" s="278" t="str">
        <f>IF(Calcu!N166=TRUE,"","삭제")</f>
        <v>삭제</v>
      </c>
      <c r="D75" s="217">
        <f>Calcu!B267</f>
        <v>16</v>
      </c>
      <c r="E75" s="224" t="str">
        <f>Calcu!C267</f>
        <v/>
      </c>
      <c r="F75" s="225" t="str">
        <f>Calcu!D267</f>
        <v/>
      </c>
      <c r="G75" s="226" t="str">
        <f>Calcu!E267</f>
        <v/>
      </c>
      <c r="H75" s="227" t="str">
        <f>Calcu!F267</f>
        <v/>
      </c>
    </row>
    <row r="76" spans="1:8" ht="15" customHeight="1">
      <c r="A76" s="278" t="str">
        <f>IF(Calcu!N167=TRUE,"","삭제")</f>
        <v>삭제</v>
      </c>
      <c r="D76" s="217">
        <f>Calcu!B268</f>
        <v>17</v>
      </c>
      <c r="E76" s="224" t="str">
        <f>Calcu!C268</f>
        <v/>
      </c>
      <c r="F76" s="225" t="str">
        <f>Calcu!D268</f>
        <v/>
      </c>
      <c r="G76" s="226" t="str">
        <f>Calcu!E268</f>
        <v/>
      </c>
      <c r="H76" s="227" t="str">
        <f>Calcu!F268</f>
        <v/>
      </c>
    </row>
    <row r="77" spans="1:8" ht="15" customHeight="1">
      <c r="A77" s="278" t="str">
        <f>IF(Calcu!N168=TRUE,"","삭제")</f>
        <v>삭제</v>
      </c>
      <c r="D77" s="217">
        <f>Calcu!B269</f>
        <v>18</v>
      </c>
      <c r="E77" s="224" t="str">
        <f>Calcu!C269</f>
        <v/>
      </c>
      <c r="F77" s="225" t="str">
        <f>Calcu!D269</f>
        <v/>
      </c>
      <c r="G77" s="226" t="str">
        <f>Calcu!E269</f>
        <v/>
      </c>
      <c r="H77" s="227" t="str">
        <f>Calcu!F269</f>
        <v/>
      </c>
    </row>
    <row r="78" spans="1:8" ht="15" customHeight="1">
      <c r="A78" s="278" t="str">
        <f>IF(Calcu!N169=TRUE,"","삭제")</f>
        <v>삭제</v>
      </c>
      <c r="D78" s="217">
        <f>Calcu!B270</f>
        <v>19</v>
      </c>
      <c r="E78" s="224" t="str">
        <f>Calcu!C270</f>
        <v/>
      </c>
      <c r="F78" s="225" t="str">
        <f>Calcu!D270</f>
        <v/>
      </c>
      <c r="G78" s="226" t="str">
        <f>Calcu!E270</f>
        <v/>
      </c>
      <c r="H78" s="227" t="str">
        <f>Calcu!F270</f>
        <v/>
      </c>
    </row>
    <row r="79" spans="1:8" ht="15" customHeight="1">
      <c r="A79" s="278" t="str">
        <f>IF(Calcu!N170=TRUE,"","삭제")</f>
        <v>삭제</v>
      </c>
      <c r="D79" s="217">
        <f>Calcu!B271</f>
        <v>20</v>
      </c>
      <c r="E79" s="224" t="str">
        <f>Calcu!C271</f>
        <v/>
      </c>
      <c r="F79" s="225" t="str">
        <f>Calcu!D271</f>
        <v/>
      </c>
      <c r="G79" s="226" t="str">
        <f>Calcu!E271</f>
        <v/>
      </c>
      <c r="H79" s="227" t="str">
        <f>Calcu!F271</f>
        <v/>
      </c>
    </row>
    <row r="80" spans="1:8" ht="15" customHeight="1">
      <c r="A80" s="278" t="str">
        <f>IF(Calcu!N171=TRUE,"","삭제")</f>
        <v>삭제</v>
      </c>
      <c r="D80" s="217">
        <f>Calcu!B272</f>
        <v>21</v>
      </c>
      <c r="E80" s="224" t="str">
        <f>Calcu!C272</f>
        <v/>
      </c>
      <c r="F80" s="225" t="str">
        <f>Calcu!D272</f>
        <v/>
      </c>
      <c r="G80" s="226" t="str">
        <f>Calcu!E272</f>
        <v/>
      </c>
      <c r="H80" s="227" t="str">
        <f>Calcu!F272</f>
        <v/>
      </c>
    </row>
    <row r="81" spans="1:9" ht="15" customHeight="1">
      <c r="A81" s="278" t="str">
        <f>IF(Calcu!N172=TRUE,"","삭제")</f>
        <v>삭제</v>
      </c>
      <c r="D81" s="217">
        <f>Calcu!B273</f>
        <v>22</v>
      </c>
      <c r="E81" s="224" t="str">
        <f>Calcu!C273</f>
        <v/>
      </c>
      <c r="F81" s="225" t="str">
        <f>Calcu!D273</f>
        <v/>
      </c>
      <c r="G81" s="226" t="str">
        <f>Calcu!E273</f>
        <v/>
      </c>
      <c r="H81" s="227" t="str">
        <f>Calcu!F273</f>
        <v/>
      </c>
    </row>
    <row r="82" spans="1:9" ht="15" customHeight="1">
      <c r="A82" s="278" t="str">
        <f>IF(Calcu!N173=TRUE,"","삭제")</f>
        <v>삭제</v>
      </c>
      <c r="D82" s="217">
        <f>Calcu!B274</f>
        <v>23</v>
      </c>
      <c r="E82" s="224" t="str">
        <f>Calcu!C274</f>
        <v/>
      </c>
      <c r="F82" s="225" t="str">
        <f>Calcu!D274</f>
        <v/>
      </c>
      <c r="G82" s="226" t="str">
        <f>Calcu!E274</f>
        <v/>
      </c>
      <c r="H82" s="227" t="str">
        <f>Calcu!F274</f>
        <v/>
      </c>
    </row>
    <row r="83" spans="1:9" ht="15" customHeight="1">
      <c r="A83" s="278" t="str">
        <f>IF(Calcu!N174=TRUE,"","삭제")</f>
        <v>삭제</v>
      </c>
      <c r="D83" s="217">
        <f>Calcu!B275</f>
        <v>24</v>
      </c>
      <c r="E83" s="224" t="str">
        <f>Calcu!C275</f>
        <v/>
      </c>
      <c r="F83" s="225" t="str">
        <f>Calcu!D275</f>
        <v/>
      </c>
      <c r="G83" s="226" t="str">
        <f>Calcu!E275</f>
        <v/>
      </c>
      <c r="H83" s="227" t="str">
        <f>Calcu!F275</f>
        <v/>
      </c>
    </row>
    <row r="84" spans="1:9" ht="15" customHeight="1">
      <c r="A84" s="278" t="str">
        <f>IF(Calcu!N175=TRUE,"","삭제")</f>
        <v>삭제</v>
      </c>
      <c r="D84" s="217">
        <f>Calcu!B276</f>
        <v>25</v>
      </c>
      <c r="E84" s="224" t="str">
        <f>Calcu!C276</f>
        <v/>
      </c>
      <c r="F84" s="225" t="str">
        <f>Calcu!D276</f>
        <v/>
      </c>
      <c r="G84" s="226" t="str">
        <f>Calcu!E276</f>
        <v/>
      </c>
      <c r="H84" s="227" t="str">
        <f>Calcu!F276</f>
        <v/>
      </c>
    </row>
    <row r="85" spans="1:9" ht="15" customHeight="1">
      <c r="A85" s="278" t="str">
        <f>IF(Calcu!N176=TRUE,"","삭제")</f>
        <v>삭제</v>
      </c>
      <c r="D85" s="217">
        <f>Calcu!B277</f>
        <v>26</v>
      </c>
      <c r="E85" s="224" t="str">
        <f>Calcu!C277</f>
        <v/>
      </c>
      <c r="F85" s="225" t="str">
        <f>Calcu!D277</f>
        <v/>
      </c>
      <c r="G85" s="226" t="str">
        <f>Calcu!E277</f>
        <v/>
      </c>
      <c r="H85" s="227" t="str">
        <f>Calcu!F277</f>
        <v/>
      </c>
    </row>
    <row r="86" spans="1:9" ht="15" customHeight="1">
      <c r="A86" s="278" t="str">
        <f>IF(Calcu!N177=TRUE,"","삭제")</f>
        <v>삭제</v>
      </c>
      <c r="D86" s="217">
        <f>Calcu!B278</f>
        <v>27</v>
      </c>
      <c r="E86" s="224" t="str">
        <f>Calcu!C278</f>
        <v/>
      </c>
      <c r="F86" s="225" t="str">
        <f>Calcu!D278</f>
        <v/>
      </c>
      <c r="G86" s="226" t="str">
        <f>Calcu!E278</f>
        <v/>
      </c>
      <c r="H86" s="227" t="str">
        <f>Calcu!F278</f>
        <v/>
      </c>
    </row>
    <row r="87" spans="1:9" ht="15" customHeight="1">
      <c r="A87" s="278" t="str">
        <f>IF(Calcu!N178=TRUE,"","삭제")</f>
        <v>삭제</v>
      </c>
      <c r="D87" s="217">
        <f>Calcu!B279</f>
        <v>28</v>
      </c>
      <c r="E87" s="224" t="str">
        <f>Calcu!C279</f>
        <v/>
      </c>
      <c r="F87" s="225" t="str">
        <f>Calcu!D279</f>
        <v/>
      </c>
      <c r="G87" s="226" t="str">
        <f>Calcu!E279</f>
        <v/>
      </c>
      <c r="H87" s="227" t="str">
        <f>Calcu!F279</f>
        <v/>
      </c>
    </row>
    <row r="88" spans="1:9" ht="15" customHeight="1">
      <c r="A88" s="278" t="str">
        <f>IF(Calcu!N179=TRUE,"","삭제")</f>
        <v>삭제</v>
      </c>
      <c r="D88" s="217">
        <f>Calcu!B280</f>
        <v>29</v>
      </c>
      <c r="E88" s="224" t="str">
        <f>Calcu!C280</f>
        <v/>
      </c>
      <c r="F88" s="225" t="str">
        <f>Calcu!D280</f>
        <v/>
      </c>
      <c r="G88" s="226" t="str">
        <f>Calcu!E280</f>
        <v/>
      </c>
      <c r="H88" s="227" t="str">
        <f>Calcu!F280</f>
        <v/>
      </c>
    </row>
    <row r="89" spans="1:9" ht="15" customHeight="1">
      <c r="A89" s="278" t="str">
        <f>IF(Calcu!N165=TRUE,"","삭제")</f>
        <v>삭제</v>
      </c>
      <c r="D89" s="219">
        <f>Calcu!B281</f>
        <v>30</v>
      </c>
      <c r="E89" s="228" t="str">
        <f>Calcu!C281</f>
        <v/>
      </c>
      <c r="F89" s="229" t="str">
        <f>Calcu!D281</f>
        <v/>
      </c>
      <c r="G89" s="230" t="str">
        <f>Calcu!E281</f>
        <v/>
      </c>
      <c r="H89" s="231" t="str">
        <f>Calcu!F281</f>
        <v/>
      </c>
    </row>
    <row r="90" spans="1:9" ht="15" customHeight="1">
      <c r="A90" s="210" t="str">
        <f>A50</f>
        <v>삭제</v>
      </c>
      <c r="D90" s="53" t="s">
        <v>1025</v>
      </c>
      <c r="E90" s="208"/>
      <c r="F90" s="208"/>
      <c r="G90" s="208"/>
      <c r="H90" s="208"/>
      <c r="I90" s="208"/>
    </row>
    <row r="91" spans="1:9" ht="15" customHeight="1">
      <c r="A91" s="278" t="str">
        <f>IF(A50="삭제","삭제",IF(Calcu!C145=1,"삭제",""))</f>
        <v>삭제</v>
      </c>
      <c r="B91" s="209"/>
      <c r="C91" s="209"/>
      <c r="D91" s="56" t="e">
        <f ca="1">"※ 참고 : 단위를 "&amp;Calcu!F150&amp;" 으로 환산 할 경우 = (압력값 ÷ "&amp;Calcu!C145&amp;" )"</f>
        <v>#N/A</v>
      </c>
      <c r="E91" s="53"/>
      <c r="F91" s="209"/>
      <c r="G91" s="209"/>
      <c r="H91" s="209"/>
      <c r="I91" s="209"/>
    </row>
    <row r="92" spans="1:9" ht="15" customHeight="1">
      <c r="A92" s="278" t="str">
        <f>A94</f>
        <v>삭제</v>
      </c>
      <c r="B92" s="54"/>
      <c r="C92" s="54"/>
      <c r="E92" s="54"/>
      <c r="F92" s="516" t="s">
        <v>166</v>
      </c>
      <c r="G92" s="516"/>
      <c r="H92" s="54"/>
      <c r="I92" s="56"/>
    </row>
    <row r="93" spans="1:9" ht="15" customHeight="1">
      <c r="A93" s="278" t="str">
        <f>IF(A92="삭제","삭제","삽입")</f>
        <v>삭제</v>
      </c>
      <c r="D93" s="208"/>
      <c r="E93" s="208"/>
      <c r="F93" s="208"/>
      <c r="G93" s="208"/>
      <c r="H93" s="208"/>
      <c r="I93" s="208"/>
    </row>
    <row r="94" spans="1:9" ht="15" customHeight="1">
      <c r="A94" s="278" t="str">
        <f>IF(Calcu!B293=TRUE,"","삭제")</f>
        <v>삭제</v>
      </c>
      <c r="D94" s="96" t="str">
        <f>"○ 품명 : "&amp;기본정보!C$5</f>
        <v xml:space="preserve">○ 품명 : </v>
      </c>
      <c r="F94" s="55"/>
      <c r="G94" s="57"/>
    </row>
    <row r="95" spans="1:9" ht="15" customHeight="1">
      <c r="A95" s="210" t="str">
        <f>A94</f>
        <v>삭제</v>
      </c>
      <c r="D95" s="96" t="str">
        <f>"○ 제작회사 : "&amp;기본정보!C$6</f>
        <v xml:space="preserve">○ 제작회사 : </v>
      </c>
      <c r="F95" s="55"/>
      <c r="G95" s="57"/>
    </row>
    <row r="96" spans="1:9" ht="15" customHeight="1">
      <c r="A96" s="210" t="str">
        <f>A94</f>
        <v>삭제</v>
      </c>
      <c r="D96" s="96" t="str">
        <f>"○ 형식 : "&amp;기본정보!C$7</f>
        <v xml:space="preserve">○ 형식 : </v>
      </c>
      <c r="F96" s="55"/>
      <c r="G96" s="57"/>
    </row>
    <row r="97" spans="1:8" ht="15" customHeight="1">
      <c r="A97" s="210" t="str">
        <f>A94</f>
        <v>삭제</v>
      </c>
      <c r="D97" s="96" t="str">
        <f>"○ 기기번호 : "&amp;기본정보!C$8</f>
        <v xml:space="preserve">○ 기기번호 : </v>
      </c>
      <c r="F97" s="55"/>
      <c r="G97" s="57"/>
    </row>
    <row r="98" spans="1:8" ht="15" customHeight="1">
      <c r="A98" s="210" t="str">
        <f>A94</f>
        <v>삭제</v>
      </c>
      <c r="D98" s="96"/>
      <c r="F98" s="55"/>
      <c r="G98" s="57"/>
    </row>
    <row r="99" spans="1:8" ht="15" customHeight="1">
      <c r="A99" s="210" t="str">
        <f>A94</f>
        <v>삭제</v>
      </c>
      <c r="D99" s="59" t="s">
        <v>167</v>
      </c>
      <c r="F99" s="55"/>
      <c r="G99" s="57"/>
    </row>
    <row r="100" spans="1:8" ht="15" customHeight="1">
      <c r="A100" s="210" t="str">
        <f>A94</f>
        <v>삭제</v>
      </c>
      <c r="D100" s="518" t="s">
        <v>168</v>
      </c>
      <c r="E100" s="216" t="s">
        <v>169</v>
      </c>
      <c r="F100" s="526" t="e">
        <f>Calcu!$J$568</f>
        <v>#N/A</v>
      </c>
      <c r="G100" s="527"/>
      <c r="H100" s="528"/>
    </row>
    <row r="101" spans="1:8" ht="15" customHeight="1">
      <c r="A101" s="210" t="str">
        <f>A94</f>
        <v>삭제</v>
      </c>
      <c r="D101" s="519"/>
      <c r="E101" s="524" t="s">
        <v>161</v>
      </c>
      <c r="F101" s="521" t="s">
        <v>170</v>
      </c>
      <c r="G101" s="523" t="s">
        <v>160</v>
      </c>
      <c r="H101" s="529" t="s">
        <v>171</v>
      </c>
    </row>
    <row r="102" spans="1:8" ht="15" customHeight="1">
      <c r="A102" s="210" t="str">
        <f>A94</f>
        <v>삭제</v>
      </c>
      <c r="D102" s="519"/>
      <c r="E102" s="525"/>
      <c r="F102" s="522"/>
      <c r="G102" s="523"/>
      <c r="H102" s="530"/>
    </row>
    <row r="103" spans="1:8" ht="15" customHeight="1">
      <c r="A103" s="210" t="str">
        <f>A94</f>
        <v>삭제</v>
      </c>
      <c r="B103" s="57"/>
      <c r="C103" s="57"/>
      <c r="D103" s="520"/>
      <c r="E103" s="92">
        <f>Calcu!C393</f>
        <v>0</v>
      </c>
      <c r="F103" s="91">
        <f>Calcu!D393</f>
        <v>0</v>
      </c>
      <c r="G103" s="89">
        <f>Calcu!E393</f>
        <v>0</v>
      </c>
      <c r="H103" s="90">
        <f>Calcu!F393</f>
        <v>0</v>
      </c>
    </row>
    <row r="104" spans="1:8" ht="15" customHeight="1">
      <c r="A104" s="278" t="str">
        <f>IF(Calcu!N293=TRUE,"","삭제")</f>
        <v>삭제</v>
      </c>
      <c r="B104" s="57"/>
      <c r="C104" s="57"/>
      <c r="D104" s="218">
        <f>Calcu!B394</f>
        <v>1</v>
      </c>
      <c r="E104" s="220" t="str">
        <f>Calcu!C394</f>
        <v/>
      </c>
      <c r="F104" s="221" t="str">
        <f>Calcu!D394</f>
        <v/>
      </c>
      <c r="G104" s="222" t="str">
        <f>Calcu!E394</f>
        <v/>
      </c>
      <c r="H104" s="223" t="str">
        <f>Calcu!F394</f>
        <v/>
      </c>
    </row>
    <row r="105" spans="1:8" ht="15" customHeight="1">
      <c r="A105" s="278" t="str">
        <f>IF(Calcu!N294=TRUE,"","삭제")</f>
        <v>삭제</v>
      </c>
      <c r="B105" s="57"/>
      <c r="C105" s="57"/>
      <c r="D105" s="217">
        <f>Calcu!B395</f>
        <v>2</v>
      </c>
      <c r="E105" s="224" t="str">
        <f>Calcu!C395</f>
        <v/>
      </c>
      <c r="F105" s="225" t="str">
        <f>Calcu!D395</f>
        <v/>
      </c>
      <c r="G105" s="226" t="str">
        <f>Calcu!E395</f>
        <v/>
      </c>
      <c r="H105" s="227" t="str">
        <f>Calcu!F395</f>
        <v/>
      </c>
    </row>
    <row r="106" spans="1:8" ht="15" customHeight="1">
      <c r="A106" s="278" t="str">
        <f>IF(Calcu!N295=TRUE,"","삭제")</f>
        <v>삭제</v>
      </c>
      <c r="B106" s="57"/>
      <c r="C106" s="57"/>
      <c r="D106" s="217">
        <f>Calcu!B396</f>
        <v>3</v>
      </c>
      <c r="E106" s="224" t="str">
        <f>Calcu!C396</f>
        <v/>
      </c>
      <c r="F106" s="225" t="str">
        <f>Calcu!D396</f>
        <v/>
      </c>
      <c r="G106" s="226" t="str">
        <f>Calcu!E396</f>
        <v/>
      </c>
      <c r="H106" s="227" t="str">
        <f>Calcu!F396</f>
        <v/>
      </c>
    </row>
    <row r="107" spans="1:8" ht="15" customHeight="1">
      <c r="A107" s="278" t="str">
        <f>IF(Calcu!N296=TRUE,"","삭제")</f>
        <v>삭제</v>
      </c>
      <c r="B107" s="57"/>
      <c r="C107" s="57"/>
      <c r="D107" s="217">
        <f>Calcu!B397</f>
        <v>4</v>
      </c>
      <c r="E107" s="224" t="str">
        <f>Calcu!C397</f>
        <v/>
      </c>
      <c r="F107" s="225" t="str">
        <f>Calcu!D397</f>
        <v/>
      </c>
      <c r="G107" s="226" t="str">
        <f>Calcu!E397</f>
        <v/>
      </c>
      <c r="H107" s="227" t="str">
        <f>Calcu!F397</f>
        <v/>
      </c>
    </row>
    <row r="108" spans="1:8" ht="15" customHeight="1">
      <c r="A108" s="278" t="str">
        <f>IF(Calcu!N297=TRUE,"","삭제")</f>
        <v>삭제</v>
      </c>
      <c r="B108" s="57"/>
      <c r="C108" s="57"/>
      <c r="D108" s="217">
        <f>Calcu!B398</f>
        <v>5</v>
      </c>
      <c r="E108" s="224" t="str">
        <f>Calcu!C398</f>
        <v/>
      </c>
      <c r="F108" s="225" t="str">
        <f>Calcu!D398</f>
        <v/>
      </c>
      <c r="G108" s="226" t="str">
        <f>Calcu!E398</f>
        <v/>
      </c>
      <c r="H108" s="227" t="str">
        <f>Calcu!F398</f>
        <v/>
      </c>
    </row>
    <row r="109" spans="1:8" ht="15" customHeight="1">
      <c r="A109" s="278" t="str">
        <f>IF(Calcu!N298=TRUE,"","삭제")</f>
        <v>삭제</v>
      </c>
      <c r="B109" s="57"/>
      <c r="C109" s="57"/>
      <c r="D109" s="217">
        <f>Calcu!B399</f>
        <v>6</v>
      </c>
      <c r="E109" s="224" t="str">
        <f>Calcu!C399</f>
        <v/>
      </c>
      <c r="F109" s="225" t="str">
        <f>Calcu!D399</f>
        <v/>
      </c>
      <c r="G109" s="226" t="str">
        <f>Calcu!E399</f>
        <v/>
      </c>
      <c r="H109" s="227" t="str">
        <f>Calcu!F399</f>
        <v/>
      </c>
    </row>
    <row r="110" spans="1:8" ht="15" customHeight="1">
      <c r="A110" s="278" t="str">
        <f>IF(Calcu!N299=TRUE,"","삭제")</f>
        <v>삭제</v>
      </c>
      <c r="B110" s="57"/>
      <c r="C110" s="57"/>
      <c r="D110" s="217">
        <f>Calcu!B400</f>
        <v>7</v>
      </c>
      <c r="E110" s="224" t="str">
        <f>Calcu!C400</f>
        <v/>
      </c>
      <c r="F110" s="225" t="str">
        <f>Calcu!D400</f>
        <v/>
      </c>
      <c r="G110" s="226" t="str">
        <f>Calcu!E400</f>
        <v/>
      </c>
      <c r="H110" s="227" t="str">
        <f>Calcu!F400</f>
        <v/>
      </c>
    </row>
    <row r="111" spans="1:8" ht="15" customHeight="1">
      <c r="A111" s="278" t="str">
        <f>IF(Calcu!N300=TRUE,"","삭제")</f>
        <v>삭제</v>
      </c>
      <c r="B111" s="57"/>
      <c r="C111" s="57"/>
      <c r="D111" s="217">
        <f>Calcu!B401</f>
        <v>8</v>
      </c>
      <c r="E111" s="224" t="str">
        <f>Calcu!C401</f>
        <v/>
      </c>
      <c r="F111" s="225" t="str">
        <f>Calcu!D401</f>
        <v/>
      </c>
      <c r="G111" s="226" t="str">
        <f>Calcu!E401</f>
        <v/>
      </c>
      <c r="H111" s="227" t="str">
        <f>Calcu!F401</f>
        <v/>
      </c>
    </row>
    <row r="112" spans="1:8" ht="15" customHeight="1">
      <c r="A112" s="278" t="str">
        <f>IF(Calcu!N301=TRUE,"","삭제")</f>
        <v>삭제</v>
      </c>
      <c r="B112" s="57"/>
      <c r="C112" s="57"/>
      <c r="D112" s="217">
        <f>Calcu!B402</f>
        <v>9</v>
      </c>
      <c r="E112" s="224" t="str">
        <f>Calcu!C402</f>
        <v/>
      </c>
      <c r="F112" s="225" t="str">
        <f>Calcu!D402</f>
        <v/>
      </c>
      <c r="G112" s="226" t="str">
        <f>Calcu!E402</f>
        <v/>
      </c>
      <c r="H112" s="227" t="str">
        <f>Calcu!F402</f>
        <v/>
      </c>
    </row>
    <row r="113" spans="1:8" ht="15" customHeight="1">
      <c r="A113" s="278" t="str">
        <f>IF(Calcu!N302=TRUE,"","삭제")</f>
        <v>삭제</v>
      </c>
      <c r="B113" s="57"/>
      <c r="C113" s="57"/>
      <c r="D113" s="217">
        <f>Calcu!B403</f>
        <v>10</v>
      </c>
      <c r="E113" s="224" t="str">
        <f>Calcu!C403</f>
        <v/>
      </c>
      <c r="F113" s="225" t="str">
        <f>Calcu!D403</f>
        <v/>
      </c>
      <c r="G113" s="226" t="str">
        <f>Calcu!E403</f>
        <v/>
      </c>
      <c r="H113" s="227" t="str">
        <f>Calcu!F403</f>
        <v/>
      </c>
    </row>
    <row r="114" spans="1:8" ht="15" customHeight="1">
      <c r="A114" s="278" t="str">
        <f>IF(Calcu!N303=TRUE,"","삭제")</f>
        <v>삭제</v>
      </c>
      <c r="B114" s="57"/>
      <c r="C114" s="57"/>
      <c r="D114" s="217">
        <f>Calcu!B404</f>
        <v>11</v>
      </c>
      <c r="E114" s="224" t="str">
        <f>Calcu!C404</f>
        <v/>
      </c>
      <c r="F114" s="225" t="str">
        <f>Calcu!D404</f>
        <v/>
      </c>
      <c r="G114" s="226" t="str">
        <f>Calcu!E404</f>
        <v/>
      </c>
      <c r="H114" s="227" t="str">
        <f>Calcu!F404</f>
        <v/>
      </c>
    </row>
    <row r="115" spans="1:8" ht="15" customHeight="1">
      <c r="A115" s="278" t="str">
        <f>IF(Calcu!N304=TRUE,"","삭제")</f>
        <v>삭제</v>
      </c>
      <c r="B115" s="57"/>
      <c r="C115" s="57"/>
      <c r="D115" s="217">
        <f>Calcu!B405</f>
        <v>12</v>
      </c>
      <c r="E115" s="224" t="str">
        <f>Calcu!C405</f>
        <v/>
      </c>
      <c r="F115" s="225" t="str">
        <f>Calcu!D405</f>
        <v/>
      </c>
      <c r="G115" s="226" t="str">
        <f>Calcu!E405</f>
        <v/>
      </c>
      <c r="H115" s="227" t="str">
        <f>Calcu!F405</f>
        <v/>
      </c>
    </row>
    <row r="116" spans="1:8" ht="15" customHeight="1">
      <c r="A116" s="278" t="str">
        <f>IF(Calcu!N305=TRUE,"","삭제")</f>
        <v>삭제</v>
      </c>
      <c r="B116" s="57"/>
      <c r="C116" s="57"/>
      <c r="D116" s="217">
        <f>Calcu!B406</f>
        <v>13</v>
      </c>
      <c r="E116" s="224" t="str">
        <f>Calcu!C406</f>
        <v/>
      </c>
      <c r="F116" s="225" t="str">
        <f>Calcu!D406</f>
        <v/>
      </c>
      <c r="G116" s="226" t="str">
        <f>Calcu!E406</f>
        <v/>
      </c>
      <c r="H116" s="227" t="str">
        <f>Calcu!F406</f>
        <v/>
      </c>
    </row>
    <row r="117" spans="1:8" ht="15" customHeight="1">
      <c r="A117" s="278" t="str">
        <f>IF(Calcu!N306=TRUE,"","삭제")</f>
        <v>삭제</v>
      </c>
      <c r="D117" s="217">
        <f>Calcu!B407</f>
        <v>14</v>
      </c>
      <c r="E117" s="224" t="str">
        <f>Calcu!C407</f>
        <v/>
      </c>
      <c r="F117" s="225" t="str">
        <f>Calcu!D407</f>
        <v/>
      </c>
      <c r="G117" s="226" t="str">
        <f>Calcu!E407</f>
        <v/>
      </c>
      <c r="H117" s="227" t="str">
        <f>Calcu!F407</f>
        <v/>
      </c>
    </row>
    <row r="118" spans="1:8" ht="15" customHeight="1">
      <c r="A118" s="278" t="str">
        <f>IF(Calcu!N307=TRUE,"","삭제")</f>
        <v>삭제</v>
      </c>
      <c r="D118" s="217">
        <f>Calcu!B408</f>
        <v>15</v>
      </c>
      <c r="E118" s="224" t="str">
        <f>Calcu!C408</f>
        <v/>
      </c>
      <c r="F118" s="225" t="str">
        <f>Calcu!D408</f>
        <v/>
      </c>
      <c r="G118" s="226" t="str">
        <f>Calcu!E408</f>
        <v/>
      </c>
      <c r="H118" s="227" t="str">
        <f>Calcu!F408</f>
        <v/>
      </c>
    </row>
    <row r="119" spans="1:8" ht="15" customHeight="1">
      <c r="A119" s="278" t="str">
        <f>IF(Calcu!N308=TRUE,"","삭제")</f>
        <v>삭제</v>
      </c>
      <c r="D119" s="217">
        <f>Calcu!B409</f>
        <v>16</v>
      </c>
      <c r="E119" s="224" t="str">
        <f>Calcu!C409</f>
        <v/>
      </c>
      <c r="F119" s="225" t="str">
        <f>Calcu!D409</f>
        <v/>
      </c>
      <c r="G119" s="226" t="str">
        <f>Calcu!E409</f>
        <v/>
      </c>
      <c r="H119" s="227" t="str">
        <f>Calcu!F409</f>
        <v/>
      </c>
    </row>
    <row r="120" spans="1:8" ht="15" customHeight="1">
      <c r="A120" s="278" t="str">
        <f>IF(Calcu!N309=TRUE,"","삭제")</f>
        <v>삭제</v>
      </c>
      <c r="D120" s="217">
        <f>Calcu!B410</f>
        <v>17</v>
      </c>
      <c r="E120" s="224" t="str">
        <f>Calcu!C410</f>
        <v/>
      </c>
      <c r="F120" s="225" t="str">
        <f>Calcu!D410</f>
        <v/>
      </c>
      <c r="G120" s="226" t="str">
        <f>Calcu!E410</f>
        <v/>
      </c>
      <c r="H120" s="227" t="str">
        <f>Calcu!F410</f>
        <v/>
      </c>
    </row>
    <row r="121" spans="1:8" ht="15" customHeight="1">
      <c r="A121" s="278" t="str">
        <f>IF(Calcu!N310=TRUE,"","삭제")</f>
        <v>삭제</v>
      </c>
      <c r="D121" s="217">
        <f>Calcu!B411</f>
        <v>18</v>
      </c>
      <c r="E121" s="224" t="str">
        <f>Calcu!C411</f>
        <v/>
      </c>
      <c r="F121" s="225" t="str">
        <f>Calcu!D411</f>
        <v/>
      </c>
      <c r="G121" s="226" t="str">
        <f>Calcu!E411</f>
        <v/>
      </c>
      <c r="H121" s="227" t="str">
        <f>Calcu!F411</f>
        <v/>
      </c>
    </row>
    <row r="122" spans="1:8" ht="15" customHeight="1">
      <c r="A122" s="278" t="str">
        <f>IF(Calcu!N311=TRUE,"","삭제")</f>
        <v>삭제</v>
      </c>
      <c r="D122" s="217">
        <f>Calcu!B412</f>
        <v>19</v>
      </c>
      <c r="E122" s="224" t="str">
        <f>Calcu!C412</f>
        <v/>
      </c>
      <c r="F122" s="225" t="str">
        <f>Calcu!D412</f>
        <v/>
      </c>
      <c r="G122" s="226" t="str">
        <f>Calcu!E412</f>
        <v/>
      </c>
      <c r="H122" s="227" t="str">
        <f>Calcu!F412</f>
        <v/>
      </c>
    </row>
    <row r="123" spans="1:8" ht="15" customHeight="1">
      <c r="A123" s="278" t="str">
        <f>IF(Calcu!N312=TRUE,"","삭제")</f>
        <v>삭제</v>
      </c>
      <c r="D123" s="217">
        <f>Calcu!B413</f>
        <v>20</v>
      </c>
      <c r="E123" s="224" t="str">
        <f>Calcu!C413</f>
        <v/>
      </c>
      <c r="F123" s="225" t="str">
        <f>Calcu!D413</f>
        <v/>
      </c>
      <c r="G123" s="226" t="str">
        <f>Calcu!E413</f>
        <v/>
      </c>
      <c r="H123" s="227" t="str">
        <f>Calcu!F413</f>
        <v/>
      </c>
    </row>
    <row r="124" spans="1:8" ht="15" customHeight="1">
      <c r="A124" s="278" t="str">
        <f>IF(Calcu!N313=TRUE,"","삭제")</f>
        <v>삭제</v>
      </c>
      <c r="D124" s="217">
        <f>Calcu!B414</f>
        <v>21</v>
      </c>
      <c r="E124" s="224" t="str">
        <f>Calcu!C414</f>
        <v/>
      </c>
      <c r="F124" s="225" t="str">
        <f>Calcu!D414</f>
        <v/>
      </c>
      <c r="G124" s="226" t="str">
        <f>Calcu!E414</f>
        <v/>
      </c>
      <c r="H124" s="227" t="str">
        <f>Calcu!F414</f>
        <v/>
      </c>
    </row>
    <row r="125" spans="1:8" ht="15" customHeight="1">
      <c r="A125" s="278" t="str">
        <f>IF(Calcu!N314=TRUE,"","삭제")</f>
        <v>삭제</v>
      </c>
      <c r="D125" s="217">
        <f>Calcu!B415</f>
        <v>22</v>
      </c>
      <c r="E125" s="224" t="str">
        <f>Calcu!C415</f>
        <v/>
      </c>
      <c r="F125" s="225" t="str">
        <f>Calcu!D415</f>
        <v/>
      </c>
      <c r="G125" s="226" t="str">
        <f>Calcu!E415</f>
        <v/>
      </c>
      <c r="H125" s="227" t="str">
        <f>Calcu!F415</f>
        <v/>
      </c>
    </row>
    <row r="126" spans="1:8" ht="15" customHeight="1">
      <c r="A126" s="278" t="str">
        <f>IF(Calcu!N315=TRUE,"","삭제")</f>
        <v>삭제</v>
      </c>
      <c r="D126" s="217">
        <f>Calcu!B416</f>
        <v>23</v>
      </c>
      <c r="E126" s="224" t="str">
        <f>Calcu!C416</f>
        <v/>
      </c>
      <c r="F126" s="225" t="str">
        <f>Calcu!D416</f>
        <v/>
      </c>
      <c r="G126" s="226" t="str">
        <f>Calcu!E416</f>
        <v/>
      </c>
      <c r="H126" s="227" t="str">
        <f>Calcu!F416</f>
        <v/>
      </c>
    </row>
    <row r="127" spans="1:8" ht="15" customHeight="1">
      <c r="A127" s="278" t="str">
        <f>IF(Calcu!N316=TRUE,"","삭제")</f>
        <v>삭제</v>
      </c>
      <c r="D127" s="217">
        <f>Calcu!B417</f>
        <v>24</v>
      </c>
      <c r="E127" s="224" t="str">
        <f>Calcu!C417</f>
        <v/>
      </c>
      <c r="F127" s="225" t="str">
        <f>Calcu!D417</f>
        <v/>
      </c>
      <c r="G127" s="226" t="str">
        <f>Calcu!E417</f>
        <v/>
      </c>
      <c r="H127" s="227" t="str">
        <f>Calcu!F417</f>
        <v/>
      </c>
    </row>
    <row r="128" spans="1:8" ht="15" customHeight="1">
      <c r="A128" s="278" t="str">
        <f>IF(Calcu!N317=TRUE,"","삭제")</f>
        <v>삭제</v>
      </c>
      <c r="D128" s="217">
        <f>Calcu!B418</f>
        <v>25</v>
      </c>
      <c r="E128" s="224" t="str">
        <f>Calcu!C418</f>
        <v/>
      </c>
      <c r="F128" s="225" t="str">
        <f>Calcu!D418</f>
        <v/>
      </c>
      <c r="G128" s="226" t="str">
        <f>Calcu!E418</f>
        <v/>
      </c>
      <c r="H128" s="227" t="str">
        <f>Calcu!F418</f>
        <v/>
      </c>
    </row>
    <row r="129" spans="1:9" ht="15" customHeight="1">
      <c r="A129" s="278" t="str">
        <f>IF(Calcu!N318=TRUE,"","삭제")</f>
        <v>삭제</v>
      </c>
      <c r="D129" s="217">
        <f>Calcu!B419</f>
        <v>26</v>
      </c>
      <c r="E129" s="224" t="str">
        <f>Calcu!C419</f>
        <v/>
      </c>
      <c r="F129" s="225" t="str">
        <f>Calcu!D419</f>
        <v/>
      </c>
      <c r="G129" s="226" t="str">
        <f>Calcu!E419</f>
        <v/>
      </c>
      <c r="H129" s="227" t="str">
        <f>Calcu!F419</f>
        <v/>
      </c>
    </row>
    <row r="130" spans="1:9" ht="15" customHeight="1">
      <c r="A130" s="278" t="str">
        <f>IF(Calcu!N319=TRUE,"","삭제")</f>
        <v>삭제</v>
      </c>
      <c r="D130" s="217">
        <f>Calcu!B420</f>
        <v>27</v>
      </c>
      <c r="E130" s="224" t="str">
        <f>Calcu!C420</f>
        <v/>
      </c>
      <c r="F130" s="225" t="str">
        <f>Calcu!D420</f>
        <v/>
      </c>
      <c r="G130" s="226" t="str">
        <f>Calcu!E420</f>
        <v/>
      </c>
      <c r="H130" s="227" t="str">
        <f>Calcu!F420</f>
        <v/>
      </c>
    </row>
    <row r="131" spans="1:9" ht="15" customHeight="1">
      <c r="A131" s="278" t="str">
        <f>IF(Calcu!N320=TRUE,"","삭제")</f>
        <v>삭제</v>
      </c>
      <c r="D131" s="217">
        <f>Calcu!B421</f>
        <v>28</v>
      </c>
      <c r="E131" s="224" t="str">
        <f>Calcu!C421</f>
        <v/>
      </c>
      <c r="F131" s="225" t="str">
        <f>Calcu!D421</f>
        <v/>
      </c>
      <c r="G131" s="226" t="str">
        <f>Calcu!E421</f>
        <v/>
      </c>
      <c r="H131" s="227" t="str">
        <f>Calcu!F421</f>
        <v/>
      </c>
    </row>
    <row r="132" spans="1:9" ht="15" customHeight="1">
      <c r="A132" s="278" t="str">
        <f>IF(Calcu!N321=TRUE,"","삭제")</f>
        <v>삭제</v>
      </c>
      <c r="D132" s="217">
        <f>Calcu!B422</f>
        <v>29</v>
      </c>
      <c r="E132" s="224" t="str">
        <f>Calcu!C422</f>
        <v/>
      </c>
      <c r="F132" s="225" t="str">
        <f>Calcu!D422</f>
        <v/>
      </c>
      <c r="G132" s="226" t="str">
        <f>Calcu!E422</f>
        <v/>
      </c>
      <c r="H132" s="227" t="str">
        <f>Calcu!F422</f>
        <v/>
      </c>
    </row>
    <row r="133" spans="1:9" ht="15" customHeight="1">
      <c r="A133" s="278" t="str">
        <f>IF(Calcu!N307=TRUE,"","삭제")</f>
        <v>삭제</v>
      </c>
      <c r="D133" s="219">
        <f>Calcu!B423</f>
        <v>30</v>
      </c>
      <c r="E133" s="228" t="str">
        <f>Calcu!C423</f>
        <v/>
      </c>
      <c r="F133" s="229" t="str">
        <f>Calcu!D423</f>
        <v/>
      </c>
      <c r="G133" s="230" t="str">
        <f>Calcu!E423</f>
        <v/>
      </c>
      <c r="H133" s="231" t="str">
        <f>Calcu!F423</f>
        <v/>
      </c>
    </row>
    <row r="134" spans="1:9" ht="15" customHeight="1">
      <c r="A134" s="210" t="str">
        <f>A94</f>
        <v>삭제</v>
      </c>
      <c r="D134" s="53" t="s">
        <v>1025</v>
      </c>
      <c r="E134" s="208"/>
      <c r="F134" s="208"/>
      <c r="G134" s="208"/>
      <c r="H134" s="208"/>
      <c r="I134" s="208"/>
    </row>
    <row r="135" spans="1:9" ht="15" customHeight="1">
      <c r="A135" s="278" t="str">
        <f>IF(A94="삭제","삭제",IF(Calcu!C287=1,"삭제",""))</f>
        <v>삭제</v>
      </c>
      <c r="B135" s="209"/>
      <c r="C135" s="209"/>
      <c r="D135" s="56" t="e">
        <f ca="1">"※ 참고 : 단위를 "&amp;Calcu!F292&amp;" 으로 환산 할 경우 = (압력값 ÷ "&amp;Calcu!C287&amp;" )"</f>
        <v>#N/A</v>
      </c>
      <c r="E135" s="53"/>
      <c r="F135" s="209"/>
      <c r="G135" s="209"/>
      <c r="H135" s="209"/>
      <c r="I135" s="209"/>
    </row>
    <row r="136" spans="1:9" ht="15" customHeight="1">
      <c r="A136" s="278" t="str">
        <f>A138</f>
        <v>삭제</v>
      </c>
      <c r="B136" s="54"/>
      <c r="C136" s="54"/>
      <c r="E136" s="54"/>
      <c r="F136" s="516" t="s">
        <v>172</v>
      </c>
      <c r="G136" s="516"/>
      <c r="H136" s="54"/>
      <c r="I136" s="56"/>
    </row>
    <row r="137" spans="1:9" ht="15" customHeight="1">
      <c r="A137" s="278" t="str">
        <f>IF(A136="삭제","삭제","삽입")</f>
        <v>삭제</v>
      </c>
      <c r="D137" s="208"/>
      <c r="E137" s="208"/>
      <c r="F137" s="208"/>
      <c r="G137" s="208"/>
      <c r="H137" s="208"/>
      <c r="I137" s="208"/>
    </row>
    <row r="138" spans="1:9" ht="15" customHeight="1">
      <c r="A138" s="278" t="str">
        <f>IF(Calcu!B435=TRUE,"","삭제")</f>
        <v>삭제</v>
      </c>
      <c r="D138" s="96" t="str">
        <f>"○ 품명 : "&amp;기본정보!C$5</f>
        <v xml:space="preserve">○ 품명 : </v>
      </c>
      <c r="F138" s="55"/>
      <c r="G138" s="57"/>
    </row>
    <row r="139" spans="1:9" ht="15" customHeight="1">
      <c r="A139" s="210" t="str">
        <f>A138</f>
        <v>삭제</v>
      </c>
      <c r="D139" s="96" t="str">
        <f>"○ 제작회사 : "&amp;기본정보!C$6</f>
        <v xml:space="preserve">○ 제작회사 : </v>
      </c>
      <c r="F139" s="55"/>
      <c r="G139" s="57"/>
    </row>
    <row r="140" spans="1:9" ht="15" customHeight="1">
      <c r="A140" s="210" t="str">
        <f>A138</f>
        <v>삭제</v>
      </c>
      <c r="D140" s="96" t="str">
        <f>"○ 형식 : "&amp;기본정보!C$7</f>
        <v xml:space="preserve">○ 형식 : </v>
      </c>
      <c r="F140" s="55"/>
      <c r="G140" s="57"/>
    </row>
    <row r="141" spans="1:9" ht="15" customHeight="1">
      <c r="A141" s="210" t="str">
        <f>A138</f>
        <v>삭제</v>
      </c>
      <c r="D141" s="96" t="str">
        <f>"○ 기기번호 : "&amp;기본정보!C$8</f>
        <v xml:space="preserve">○ 기기번호 : </v>
      </c>
      <c r="F141" s="55"/>
      <c r="G141" s="57"/>
    </row>
    <row r="142" spans="1:9" ht="15" customHeight="1">
      <c r="A142" s="210" t="str">
        <f>A138</f>
        <v>삭제</v>
      </c>
      <c r="D142" s="96"/>
      <c r="F142" s="55"/>
      <c r="G142" s="57"/>
    </row>
    <row r="143" spans="1:9" ht="15" customHeight="1">
      <c r="A143" s="210" t="str">
        <f>A138</f>
        <v>삭제</v>
      </c>
      <c r="D143" s="59" t="s">
        <v>173</v>
      </c>
      <c r="F143" s="55"/>
      <c r="G143" s="57"/>
    </row>
    <row r="144" spans="1:9" ht="15" customHeight="1">
      <c r="A144" s="210" t="str">
        <f>A138</f>
        <v>삭제</v>
      </c>
      <c r="D144" s="518" t="s">
        <v>168</v>
      </c>
      <c r="E144" s="216" t="s">
        <v>174</v>
      </c>
      <c r="F144" s="526" t="e">
        <f>Calcu!$J$568</f>
        <v>#N/A</v>
      </c>
      <c r="G144" s="527"/>
      <c r="H144" s="528"/>
    </row>
    <row r="145" spans="1:8" ht="15" customHeight="1">
      <c r="A145" s="210" t="str">
        <f>A138</f>
        <v>삭제</v>
      </c>
      <c r="D145" s="519"/>
      <c r="E145" s="524" t="s">
        <v>175</v>
      </c>
      <c r="F145" s="521" t="s">
        <v>176</v>
      </c>
      <c r="G145" s="523" t="s">
        <v>160</v>
      </c>
      <c r="H145" s="529" t="s">
        <v>177</v>
      </c>
    </row>
    <row r="146" spans="1:8" ht="15" customHeight="1">
      <c r="A146" s="210" t="str">
        <f>A138</f>
        <v>삭제</v>
      </c>
      <c r="D146" s="519"/>
      <c r="E146" s="525"/>
      <c r="F146" s="522"/>
      <c r="G146" s="523"/>
      <c r="H146" s="530"/>
    </row>
    <row r="147" spans="1:8" ht="15" customHeight="1">
      <c r="A147" s="210" t="str">
        <f>A138</f>
        <v>삭제</v>
      </c>
      <c r="B147" s="57"/>
      <c r="C147" s="57"/>
      <c r="D147" s="520"/>
      <c r="E147" s="92">
        <f>Calcu!C535</f>
        <v>0</v>
      </c>
      <c r="F147" s="91">
        <f>Calcu!D535</f>
        <v>0</v>
      </c>
      <c r="G147" s="89">
        <f>Calcu!E535</f>
        <v>0</v>
      </c>
      <c r="H147" s="90">
        <f>Calcu!F535</f>
        <v>0</v>
      </c>
    </row>
    <row r="148" spans="1:8" ht="15" customHeight="1">
      <c r="A148" s="278" t="str">
        <f>IF(Calcu!N435=TRUE,"","삭제")</f>
        <v>삭제</v>
      </c>
      <c r="B148" s="57"/>
      <c r="C148" s="57"/>
      <c r="D148" s="218">
        <f>Calcu!B536</f>
        <v>1</v>
      </c>
      <c r="E148" s="220" t="str">
        <f>Calcu!C536</f>
        <v/>
      </c>
      <c r="F148" s="221" t="str">
        <f>Calcu!D536</f>
        <v/>
      </c>
      <c r="G148" s="222" t="str">
        <f>Calcu!E536</f>
        <v/>
      </c>
      <c r="H148" s="223" t="str">
        <f>Calcu!F536</f>
        <v/>
      </c>
    </row>
    <row r="149" spans="1:8" ht="15" customHeight="1">
      <c r="A149" s="278" t="str">
        <f>IF(Calcu!N436=TRUE,"","삭제")</f>
        <v>삭제</v>
      </c>
      <c r="B149" s="57"/>
      <c r="C149" s="57"/>
      <c r="D149" s="217">
        <f>Calcu!B537</f>
        <v>2</v>
      </c>
      <c r="E149" s="224" t="str">
        <f>Calcu!C537</f>
        <v/>
      </c>
      <c r="F149" s="225" t="str">
        <f>Calcu!D537</f>
        <v/>
      </c>
      <c r="G149" s="226" t="str">
        <f>Calcu!E537</f>
        <v/>
      </c>
      <c r="H149" s="227" t="str">
        <f>Calcu!F537</f>
        <v/>
      </c>
    </row>
    <row r="150" spans="1:8" ht="15" customHeight="1">
      <c r="A150" s="278" t="str">
        <f>IF(Calcu!N437=TRUE,"","삭제")</f>
        <v>삭제</v>
      </c>
      <c r="B150" s="57"/>
      <c r="C150" s="57"/>
      <c r="D150" s="217">
        <f>Calcu!B538</f>
        <v>3</v>
      </c>
      <c r="E150" s="224" t="str">
        <f>Calcu!C538</f>
        <v/>
      </c>
      <c r="F150" s="225" t="str">
        <f>Calcu!D538</f>
        <v/>
      </c>
      <c r="G150" s="226" t="str">
        <f>Calcu!E538</f>
        <v/>
      </c>
      <c r="H150" s="227" t="str">
        <f>Calcu!F538</f>
        <v/>
      </c>
    </row>
    <row r="151" spans="1:8" ht="15" customHeight="1">
      <c r="A151" s="278" t="str">
        <f>IF(Calcu!N438=TRUE,"","삭제")</f>
        <v>삭제</v>
      </c>
      <c r="B151" s="57"/>
      <c r="C151" s="57"/>
      <c r="D151" s="217">
        <f>Calcu!B539</f>
        <v>4</v>
      </c>
      <c r="E151" s="224" t="str">
        <f>Calcu!C539</f>
        <v/>
      </c>
      <c r="F151" s="225" t="str">
        <f>Calcu!D539</f>
        <v/>
      </c>
      <c r="G151" s="226" t="str">
        <f>Calcu!E539</f>
        <v/>
      </c>
      <c r="H151" s="227" t="str">
        <f>Calcu!F539</f>
        <v/>
      </c>
    </row>
    <row r="152" spans="1:8" ht="15" customHeight="1">
      <c r="A152" s="278" t="str">
        <f>IF(Calcu!N439=TRUE,"","삭제")</f>
        <v>삭제</v>
      </c>
      <c r="B152" s="57"/>
      <c r="C152" s="57"/>
      <c r="D152" s="217">
        <f>Calcu!B540</f>
        <v>5</v>
      </c>
      <c r="E152" s="224" t="str">
        <f>Calcu!C540</f>
        <v/>
      </c>
      <c r="F152" s="225" t="str">
        <f>Calcu!D540</f>
        <v/>
      </c>
      <c r="G152" s="226" t="str">
        <f>Calcu!E540</f>
        <v/>
      </c>
      <c r="H152" s="227" t="str">
        <f>Calcu!F540</f>
        <v/>
      </c>
    </row>
    <row r="153" spans="1:8" ht="15" customHeight="1">
      <c r="A153" s="278" t="str">
        <f>IF(Calcu!N440=TRUE,"","삭제")</f>
        <v>삭제</v>
      </c>
      <c r="B153" s="57"/>
      <c r="C153" s="57"/>
      <c r="D153" s="217">
        <f>Calcu!B541</f>
        <v>6</v>
      </c>
      <c r="E153" s="224" t="str">
        <f>Calcu!C541</f>
        <v/>
      </c>
      <c r="F153" s="225" t="str">
        <f>Calcu!D541</f>
        <v/>
      </c>
      <c r="G153" s="226" t="str">
        <f>Calcu!E541</f>
        <v/>
      </c>
      <c r="H153" s="227" t="str">
        <f>Calcu!F541</f>
        <v/>
      </c>
    </row>
    <row r="154" spans="1:8" ht="15" customHeight="1">
      <c r="A154" s="278" t="str">
        <f>IF(Calcu!N441=TRUE,"","삭제")</f>
        <v>삭제</v>
      </c>
      <c r="B154" s="57"/>
      <c r="C154" s="57"/>
      <c r="D154" s="217">
        <f>Calcu!B542</f>
        <v>7</v>
      </c>
      <c r="E154" s="224" t="str">
        <f>Calcu!C542</f>
        <v/>
      </c>
      <c r="F154" s="225" t="str">
        <f>Calcu!D542</f>
        <v/>
      </c>
      <c r="G154" s="226" t="str">
        <f>Calcu!E542</f>
        <v/>
      </c>
      <c r="H154" s="227" t="str">
        <f>Calcu!F542</f>
        <v/>
      </c>
    </row>
    <row r="155" spans="1:8" ht="15" customHeight="1">
      <c r="A155" s="278" t="str">
        <f>IF(Calcu!N442=TRUE,"","삭제")</f>
        <v>삭제</v>
      </c>
      <c r="B155" s="57"/>
      <c r="C155" s="57"/>
      <c r="D155" s="217">
        <f>Calcu!B543</f>
        <v>8</v>
      </c>
      <c r="E155" s="224" t="str">
        <f>Calcu!C543</f>
        <v/>
      </c>
      <c r="F155" s="225" t="str">
        <f>Calcu!D543</f>
        <v/>
      </c>
      <c r="G155" s="226" t="str">
        <f>Calcu!E543</f>
        <v/>
      </c>
      <c r="H155" s="227" t="str">
        <f>Calcu!F543</f>
        <v/>
      </c>
    </row>
    <row r="156" spans="1:8" ht="15" customHeight="1">
      <c r="A156" s="278" t="str">
        <f>IF(Calcu!N443=TRUE,"","삭제")</f>
        <v>삭제</v>
      </c>
      <c r="B156" s="57"/>
      <c r="C156" s="57"/>
      <c r="D156" s="217">
        <f>Calcu!B544</f>
        <v>9</v>
      </c>
      <c r="E156" s="224" t="str">
        <f>Calcu!C544</f>
        <v/>
      </c>
      <c r="F156" s="225" t="str">
        <f>Calcu!D544</f>
        <v/>
      </c>
      <c r="G156" s="226" t="str">
        <f>Calcu!E544</f>
        <v/>
      </c>
      <c r="H156" s="227" t="str">
        <f>Calcu!F544</f>
        <v/>
      </c>
    </row>
    <row r="157" spans="1:8" ht="15" customHeight="1">
      <c r="A157" s="278" t="str">
        <f>IF(Calcu!N444=TRUE,"","삭제")</f>
        <v>삭제</v>
      </c>
      <c r="D157" s="217">
        <f>Calcu!B545</f>
        <v>10</v>
      </c>
      <c r="E157" s="224" t="str">
        <f>Calcu!C545</f>
        <v/>
      </c>
      <c r="F157" s="225" t="str">
        <f>Calcu!D545</f>
        <v/>
      </c>
      <c r="G157" s="226" t="str">
        <f>Calcu!E545</f>
        <v/>
      </c>
      <c r="H157" s="227" t="str">
        <f>Calcu!F545</f>
        <v/>
      </c>
    </row>
    <row r="158" spans="1:8" ht="15" customHeight="1">
      <c r="A158" s="278" t="str">
        <f>IF(Calcu!N445=TRUE,"","삭제")</f>
        <v>삭제</v>
      </c>
      <c r="D158" s="217">
        <f>Calcu!B546</f>
        <v>11</v>
      </c>
      <c r="E158" s="224" t="str">
        <f>Calcu!C546</f>
        <v/>
      </c>
      <c r="F158" s="225" t="str">
        <f>Calcu!D546</f>
        <v/>
      </c>
      <c r="G158" s="226" t="str">
        <f>Calcu!E546</f>
        <v/>
      </c>
      <c r="H158" s="227" t="str">
        <f>Calcu!F546</f>
        <v/>
      </c>
    </row>
    <row r="159" spans="1:8" ht="15" customHeight="1">
      <c r="A159" s="278" t="str">
        <f>IF(Calcu!N446=TRUE,"","삭제")</f>
        <v>삭제</v>
      </c>
      <c r="D159" s="217">
        <f>Calcu!B547</f>
        <v>12</v>
      </c>
      <c r="E159" s="224" t="str">
        <f>Calcu!C547</f>
        <v/>
      </c>
      <c r="F159" s="225" t="str">
        <f>Calcu!D547</f>
        <v/>
      </c>
      <c r="G159" s="226" t="str">
        <f>Calcu!E547</f>
        <v/>
      </c>
      <c r="H159" s="227" t="str">
        <f>Calcu!F547</f>
        <v/>
      </c>
    </row>
    <row r="160" spans="1:8" ht="15" customHeight="1">
      <c r="A160" s="278" t="str">
        <f>IF(Calcu!N447=TRUE,"","삭제")</f>
        <v>삭제</v>
      </c>
      <c r="D160" s="217">
        <f>Calcu!B548</f>
        <v>13</v>
      </c>
      <c r="E160" s="224" t="str">
        <f>Calcu!C548</f>
        <v/>
      </c>
      <c r="F160" s="225" t="str">
        <f>Calcu!D548</f>
        <v/>
      </c>
      <c r="G160" s="226" t="str">
        <f>Calcu!E548</f>
        <v/>
      </c>
      <c r="H160" s="227" t="str">
        <f>Calcu!F548</f>
        <v/>
      </c>
    </row>
    <row r="161" spans="1:8" ht="15" customHeight="1">
      <c r="A161" s="278" t="str">
        <f>IF(Calcu!N448=TRUE,"","삭제")</f>
        <v>삭제</v>
      </c>
      <c r="D161" s="217">
        <f>Calcu!B549</f>
        <v>14</v>
      </c>
      <c r="E161" s="224" t="str">
        <f>Calcu!C549</f>
        <v/>
      </c>
      <c r="F161" s="225" t="str">
        <f>Calcu!D549</f>
        <v/>
      </c>
      <c r="G161" s="226" t="str">
        <f>Calcu!E549</f>
        <v/>
      </c>
      <c r="H161" s="227" t="str">
        <f>Calcu!F549</f>
        <v/>
      </c>
    </row>
    <row r="162" spans="1:8" ht="15" customHeight="1">
      <c r="A162" s="278" t="str">
        <f>IF(Calcu!N449=TRUE,"","삭제")</f>
        <v>삭제</v>
      </c>
      <c r="D162" s="217">
        <f>Calcu!B550</f>
        <v>15</v>
      </c>
      <c r="E162" s="224" t="str">
        <f>Calcu!C550</f>
        <v/>
      </c>
      <c r="F162" s="225" t="str">
        <f>Calcu!D550</f>
        <v/>
      </c>
      <c r="G162" s="226" t="str">
        <f>Calcu!E550</f>
        <v/>
      </c>
      <c r="H162" s="227" t="str">
        <f>Calcu!F550</f>
        <v/>
      </c>
    </row>
    <row r="163" spans="1:8" ht="15" customHeight="1">
      <c r="A163" s="278" t="str">
        <f>IF(Calcu!N450=TRUE,"","삭제")</f>
        <v>삭제</v>
      </c>
      <c r="D163" s="217">
        <f>Calcu!B551</f>
        <v>16</v>
      </c>
      <c r="E163" s="224" t="str">
        <f>Calcu!C551</f>
        <v/>
      </c>
      <c r="F163" s="225" t="str">
        <f>Calcu!D551</f>
        <v/>
      </c>
      <c r="G163" s="226" t="str">
        <f>Calcu!E551</f>
        <v/>
      </c>
      <c r="H163" s="227" t="str">
        <f>Calcu!F551</f>
        <v/>
      </c>
    </row>
    <row r="164" spans="1:8" ht="15" customHeight="1">
      <c r="A164" s="278" t="str">
        <f>IF(Calcu!N451=TRUE,"","삭제")</f>
        <v>삭제</v>
      </c>
      <c r="D164" s="217">
        <f>Calcu!B552</f>
        <v>17</v>
      </c>
      <c r="E164" s="224" t="str">
        <f>Calcu!C552</f>
        <v/>
      </c>
      <c r="F164" s="225" t="str">
        <f>Calcu!D552</f>
        <v/>
      </c>
      <c r="G164" s="226" t="str">
        <f>Calcu!E552</f>
        <v/>
      </c>
      <c r="H164" s="227" t="str">
        <f>Calcu!F552</f>
        <v/>
      </c>
    </row>
    <row r="165" spans="1:8" ht="15" customHeight="1">
      <c r="A165" s="278" t="str">
        <f>IF(Calcu!N452=TRUE,"","삭제")</f>
        <v>삭제</v>
      </c>
      <c r="D165" s="217">
        <f>Calcu!B553</f>
        <v>18</v>
      </c>
      <c r="E165" s="224" t="str">
        <f>Calcu!C553</f>
        <v/>
      </c>
      <c r="F165" s="225" t="str">
        <f>Calcu!D553</f>
        <v/>
      </c>
      <c r="G165" s="226" t="str">
        <f>Calcu!E553</f>
        <v/>
      </c>
      <c r="H165" s="227" t="str">
        <f>Calcu!F553</f>
        <v/>
      </c>
    </row>
    <row r="166" spans="1:8" ht="15" customHeight="1">
      <c r="A166" s="278" t="str">
        <f>IF(Calcu!N453=TRUE,"","삭제")</f>
        <v>삭제</v>
      </c>
      <c r="D166" s="217">
        <f>Calcu!B554</f>
        <v>19</v>
      </c>
      <c r="E166" s="224" t="str">
        <f>Calcu!C554</f>
        <v/>
      </c>
      <c r="F166" s="225" t="str">
        <f>Calcu!D554</f>
        <v/>
      </c>
      <c r="G166" s="226" t="str">
        <f>Calcu!E554</f>
        <v/>
      </c>
      <c r="H166" s="227" t="str">
        <f>Calcu!F554</f>
        <v/>
      </c>
    </row>
    <row r="167" spans="1:8" ht="15" customHeight="1">
      <c r="A167" s="278" t="str">
        <f>IF(Calcu!N454=TRUE,"","삭제")</f>
        <v>삭제</v>
      </c>
      <c r="D167" s="217">
        <f>Calcu!B555</f>
        <v>20</v>
      </c>
      <c r="E167" s="224" t="str">
        <f>Calcu!C555</f>
        <v/>
      </c>
      <c r="F167" s="225" t="str">
        <f>Calcu!D555</f>
        <v/>
      </c>
      <c r="G167" s="226" t="str">
        <f>Calcu!E555</f>
        <v/>
      </c>
      <c r="H167" s="227" t="str">
        <f>Calcu!F555</f>
        <v/>
      </c>
    </row>
    <row r="168" spans="1:8" ht="15" customHeight="1">
      <c r="A168" s="278" t="str">
        <f>IF(Calcu!N455=TRUE,"","삭제")</f>
        <v>삭제</v>
      </c>
      <c r="D168" s="217">
        <f>Calcu!B556</f>
        <v>21</v>
      </c>
      <c r="E168" s="224" t="str">
        <f>Calcu!C556</f>
        <v/>
      </c>
      <c r="F168" s="225" t="str">
        <f>Calcu!D556</f>
        <v/>
      </c>
      <c r="G168" s="226" t="str">
        <f>Calcu!E556</f>
        <v/>
      </c>
      <c r="H168" s="227" t="str">
        <f>Calcu!F556</f>
        <v/>
      </c>
    </row>
    <row r="169" spans="1:8" ht="15" customHeight="1">
      <c r="A169" s="278" t="str">
        <f>IF(Calcu!N456=TRUE,"","삭제")</f>
        <v>삭제</v>
      </c>
      <c r="D169" s="217">
        <f>Calcu!B557</f>
        <v>22</v>
      </c>
      <c r="E169" s="224" t="str">
        <f>Calcu!C557</f>
        <v/>
      </c>
      <c r="F169" s="225" t="str">
        <f>Calcu!D557</f>
        <v/>
      </c>
      <c r="G169" s="226" t="str">
        <f>Calcu!E557</f>
        <v/>
      </c>
      <c r="H169" s="227" t="str">
        <f>Calcu!F557</f>
        <v/>
      </c>
    </row>
    <row r="170" spans="1:8" ht="15" customHeight="1">
      <c r="A170" s="278" t="str">
        <f>IF(Calcu!N457=TRUE,"","삭제")</f>
        <v>삭제</v>
      </c>
      <c r="D170" s="217">
        <f>Calcu!B558</f>
        <v>23</v>
      </c>
      <c r="E170" s="224" t="str">
        <f>Calcu!C558</f>
        <v/>
      </c>
      <c r="F170" s="225" t="str">
        <f>Calcu!D558</f>
        <v/>
      </c>
      <c r="G170" s="226" t="str">
        <f>Calcu!E558</f>
        <v/>
      </c>
      <c r="H170" s="227" t="str">
        <f>Calcu!F558</f>
        <v/>
      </c>
    </row>
    <row r="171" spans="1:8" ht="15" customHeight="1">
      <c r="A171" s="278" t="str">
        <f>IF(Calcu!N458=TRUE,"","삭제")</f>
        <v>삭제</v>
      </c>
      <c r="D171" s="217">
        <f>Calcu!B559</f>
        <v>24</v>
      </c>
      <c r="E171" s="224" t="str">
        <f>Calcu!C559</f>
        <v/>
      </c>
      <c r="F171" s="225" t="str">
        <f>Calcu!D559</f>
        <v/>
      </c>
      <c r="G171" s="226" t="str">
        <f>Calcu!E559</f>
        <v/>
      </c>
      <c r="H171" s="227" t="str">
        <f>Calcu!F559</f>
        <v/>
      </c>
    </row>
    <row r="172" spans="1:8" ht="15" customHeight="1">
      <c r="A172" s="278" t="str">
        <f>IF(Calcu!N459=TRUE,"","삭제")</f>
        <v>삭제</v>
      </c>
      <c r="D172" s="217">
        <f>Calcu!B560</f>
        <v>25</v>
      </c>
      <c r="E172" s="224" t="str">
        <f>Calcu!C560</f>
        <v/>
      </c>
      <c r="F172" s="225" t="str">
        <f>Calcu!D560</f>
        <v/>
      </c>
      <c r="G172" s="226" t="str">
        <f>Calcu!E560</f>
        <v/>
      </c>
      <c r="H172" s="227" t="str">
        <f>Calcu!F560</f>
        <v/>
      </c>
    </row>
    <row r="173" spans="1:8" ht="15" customHeight="1">
      <c r="A173" s="278" t="str">
        <f>IF(Calcu!N460=TRUE,"","삭제")</f>
        <v>삭제</v>
      </c>
      <c r="D173" s="217">
        <f>Calcu!B561</f>
        <v>26</v>
      </c>
      <c r="E173" s="224" t="str">
        <f>Calcu!C561</f>
        <v/>
      </c>
      <c r="F173" s="225" t="str">
        <f>Calcu!D561</f>
        <v/>
      </c>
      <c r="G173" s="226" t="str">
        <f>Calcu!E561</f>
        <v/>
      </c>
      <c r="H173" s="227" t="str">
        <f>Calcu!F561</f>
        <v/>
      </c>
    </row>
    <row r="174" spans="1:8" ht="15" customHeight="1">
      <c r="A174" s="278" t="str">
        <f>IF(Calcu!N461=TRUE,"","삭제")</f>
        <v>삭제</v>
      </c>
      <c r="D174" s="217">
        <f>Calcu!B562</f>
        <v>27</v>
      </c>
      <c r="E174" s="224" t="str">
        <f>Calcu!C562</f>
        <v/>
      </c>
      <c r="F174" s="225" t="str">
        <f>Calcu!D562</f>
        <v/>
      </c>
      <c r="G174" s="226" t="str">
        <f>Calcu!E562</f>
        <v/>
      </c>
      <c r="H174" s="227" t="str">
        <f>Calcu!F562</f>
        <v/>
      </c>
    </row>
    <row r="175" spans="1:8" ht="15" customHeight="1">
      <c r="A175" s="278" t="str">
        <f>IF(Calcu!N462=TRUE,"","삭제")</f>
        <v>삭제</v>
      </c>
      <c r="D175" s="217">
        <f>Calcu!B563</f>
        <v>28</v>
      </c>
      <c r="E175" s="224" t="str">
        <f>Calcu!C563</f>
        <v/>
      </c>
      <c r="F175" s="225" t="str">
        <f>Calcu!D563</f>
        <v/>
      </c>
      <c r="G175" s="226" t="str">
        <f>Calcu!E563</f>
        <v/>
      </c>
      <c r="H175" s="227" t="str">
        <f>Calcu!F563</f>
        <v/>
      </c>
    </row>
    <row r="176" spans="1:8" ht="15" customHeight="1">
      <c r="A176" s="278" t="str">
        <f>IF(Calcu!N463=TRUE,"","삭제")</f>
        <v>삭제</v>
      </c>
      <c r="D176" s="217">
        <f>Calcu!B564</f>
        <v>29</v>
      </c>
      <c r="E176" s="224" t="str">
        <f>Calcu!C564</f>
        <v/>
      </c>
      <c r="F176" s="225" t="str">
        <f>Calcu!D564</f>
        <v/>
      </c>
      <c r="G176" s="226" t="str">
        <f>Calcu!E564</f>
        <v/>
      </c>
      <c r="H176" s="227" t="str">
        <f>Calcu!F564</f>
        <v/>
      </c>
    </row>
    <row r="177" spans="1:9" ht="15" customHeight="1">
      <c r="A177" s="278" t="str">
        <f>IF(Calcu!N449=TRUE,"","삭제")</f>
        <v>삭제</v>
      </c>
      <c r="D177" s="219">
        <f>Calcu!B565</f>
        <v>30</v>
      </c>
      <c r="E177" s="228" t="str">
        <f>Calcu!C565</f>
        <v/>
      </c>
      <c r="F177" s="229" t="str">
        <f>Calcu!D565</f>
        <v/>
      </c>
      <c r="G177" s="230" t="str">
        <f>Calcu!E565</f>
        <v/>
      </c>
      <c r="H177" s="231" t="str">
        <f>Calcu!F565</f>
        <v/>
      </c>
    </row>
    <row r="178" spans="1:9" ht="15" customHeight="1">
      <c r="A178" s="210" t="str">
        <f>A138</f>
        <v>삭제</v>
      </c>
      <c r="D178" s="53" t="s">
        <v>1025</v>
      </c>
      <c r="E178" s="208"/>
      <c r="F178" s="208"/>
      <c r="G178" s="208"/>
      <c r="H178" s="208"/>
      <c r="I178" s="208"/>
    </row>
    <row r="179" spans="1:9" ht="15" customHeight="1">
      <c r="A179" s="278" t="str">
        <f>IF(A138="삭제","삭제",IF(Calcu!C429=1,"삭제",""))</f>
        <v>삭제</v>
      </c>
      <c r="B179" s="209"/>
      <c r="C179" s="209"/>
      <c r="D179" s="56" t="e">
        <f ca="1">"※ 참고 : 단위를 "&amp;Calcu!F434&amp;" 으로 환산 할 경우 = (압력값 ÷ "&amp;Calcu!C429&amp;" )"</f>
        <v>#N/A</v>
      </c>
      <c r="E179" s="53"/>
      <c r="F179" s="209"/>
      <c r="G179" s="209"/>
      <c r="H179" s="208"/>
      <c r="I179" s="209"/>
    </row>
    <row r="180" spans="1:9" ht="15" customHeight="1">
      <c r="A180" s="278"/>
      <c r="D180" s="196"/>
      <c r="E180" s="197"/>
      <c r="F180" s="197"/>
      <c r="G180" s="196"/>
      <c r="H180" s="196"/>
      <c r="I180" s="196"/>
    </row>
  </sheetData>
  <mergeCells count="28">
    <mergeCell ref="F136:G136"/>
    <mergeCell ref="D144:D147"/>
    <mergeCell ref="F144:H144"/>
    <mergeCell ref="E145:E146"/>
    <mergeCell ref="F145:F146"/>
    <mergeCell ref="G145:G146"/>
    <mergeCell ref="H145:H146"/>
    <mergeCell ref="D56:D59"/>
    <mergeCell ref="F56:H56"/>
    <mergeCell ref="E57:E58"/>
    <mergeCell ref="F57:F58"/>
    <mergeCell ref="G57:G58"/>
    <mergeCell ref="H57:H58"/>
    <mergeCell ref="F92:G92"/>
    <mergeCell ref="D100:D103"/>
    <mergeCell ref="F100:H100"/>
    <mergeCell ref="E101:E102"/>
    <mergeCell ref="F101:F102"/>
    <mergeCell ref="G101:G102"/>
    <mergeCell ref="H101:H102"/>
    <mergeCell ref="F48:G48"/>
    <mergeCell ref="A1:K2"/>
    <mergeCell ref="D12:D15"/>
    <mergeCell ref="F13:F14"/>
    <mergeCell ref="G13:G14"/>
    <mergeCell ref="E13:E14"/>
    <mergeCell ref="F12:H12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93"/>
  <sheetViews>
    <sheetView showGridLines="0" showWhiteSpace="0" topLeftCell="A118" zoomScaleNormal="100" zoomScaleSheetLayoutView="100" workbookViewId="0">
      <selection activeCell="A143" sqref="A143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32" t="s">
        <v>526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</row>
    <row r="2" spans="1:11" s="2" customFormat="1" ht="33" customHeight="1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8" t="str">
        <f>IF(Calcu!B9=TRUE,"","삭제")</f>
        <v>삭제</v>
      </c>
      <c r="D6" s="96" t="str">
        <f>"○ Description : "&amp;기본정보!C$5</f>
        <v xml:space="preserve">○ Description : </v>
      </c>
      <c r="F6" s="55"/>
      <c r="G6" s="57"/>
    </row>
    <row r="7" spans="1:11" ht="15" customHeight="1">
      <c r="A7" s="210" t="str">
        <f>A6</f>
        <v>삭제</v>
      </c>
      <c r="D7" s="96" t="str">
        <f>"○ Manufacturer : "&amp;기본정보!C$6</f>
        <v xml:space="preserve">○ Manufacturer : </v>
      </c>
      <c r="F7" s="55"/>
      <c r="G7" s="57"/>
    </row>
    <row r="8" spans="1:11" ht="15" customHeight="1">
      <c r="A8" s="210" t="str">
        <f>A6</f>
        <v>삭제</v>
      </c>
      <c r="D8" s="96" t="str">
        <f>"○ Model Name : "&amp;기본정보!C$7</f>
        <v xml:space="preserve">○ Model Name : </v>
      </c>
      <c r="F8" s="55"/>
      <c r="G8" s="57"/>
    </row>
    <row r="9" spans="1:11" ht="15" customHeight="1">
      <c r="A9" s="210" t="str">
        <f>A6</f>
        <v>삭제</v>
      </c>
      <c r="D9" s="96" t="str">
        <f>"○ Serial Number : "&amp;기본정보!C$8</f>
        <v xml:space="preserve">○ Serial Number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ht="15" customHeight="1">
      <c r="A11" s="210" t="str">
        <f>A6</f>
        <v>삭제</v>
      </c>
      <c r="D11" s="59" t="s">
        <v>133</v>
      </c>
      <c r="F11" s="55"/>
      <c r="G11" s="57"/>
    </row>
    <row r="12" spans="1:11" ht="15" customHeight="1">
      <c r="A12" s="210" t="str">
        <f>A6</f>
        <v>삭제</v>
      </c>
      <c r="D12" s="518" t="s">
        <v>134</v>
      </c>
      <c r="E12" s="216" t="s">
        <v>129</v>
      </c>
      <c r="F12" s="526" t="e">
        <f>Calcu!$K$568</f>
        <v>#N/A</v>
      </c>
      <c r="G12" s="527"/>
      <c r="H12" s="528"/>
    </row>
    <row r="13" spans="1:11" ht="15" customHeight="1">
      <c r="A13" s="210" t="str">
        <f>A6</f>
        <v>삭제</v>
      </c>
      <c r="D13" s="519"/>
      <c r="E13" s="524" t="s">
        <v>135</v>
      </c>
      <c r="F13" s="521" t="s">
        <v>99</v>
      </c>
      <c r="G13" s="523" t="s">
        <v>100</v>
      </c>
      <c r="H13" s="531" t="s">
        <v>1027</v>
      </c>
    </row>
    <row r="14" spans="1:11" ht="15" customHeight="1">
      <c r="A14" s="210" t="str">
        <f>A6</f>
        <v>삭제</v>
      </c>
      <c r="D14" s="519"/>
      <c r="E14" s="525"/>
      <c r="F14" s="522"/>
      <c r="G14" s="523"/>
      <c r="H14" s="531"/>
    </row>
    <row r="15" spans="1:11" ht="15" customHeight="1">
      <c r="A15" s="210" t="str">
        <f>A6</f>
        <v>삭제</v>
      </c>
      <c r="B15" s="57"/>
      <c r="C15" s="57"/>
      <c r="D15" s="520"/>
      <c r="E15" s="92">
        <f>Calcu!C109</f>
        <v>0</v>
      </c>
      <c r="F15" s="91">
        <f>Calcu!D109</f>
        <v>0</v>
      </c>
      <c r="G15" s="89">
        <f>Calcu!E109</f>
        <v>0</v>
      </c>
      <c r="H15" s="90">
        <f>Calcu!F109</f>
        <v>0</v>
      </c>
    </row>
    <row r="16" spans="1:11" ht="15" customHeight="1">
      <c r="A16" s="278" t="str">
        <f>IF(Calcu!N9=TRUE,"","삭제")</f>
        <v>삭제</v>
      </c>
      <c r="B16" s="57"/>
      <c r="C16" s="57"/>
      <c r="D16" s="218">
        <f>Calcu!B110</f>
        <v>1</v>
      </c>
      <c r="E16" s="220" t="str">
        <f>Calcu!C110</f>
        <v/>
      </c>
      <c r="F16" s="221" t="str">
        <f>Calcu!D110</f>
        <v/>
      </c>
      <c r="G16" s="222" t="str">
        <f>Calcu!E110</f>
        <v/>
      </c>
      <c r="H16" s="223" t="str">
        <f>Calcu!F110</f>
        <v/>
      </c>
    </row>
    <row r="17" spans="1:8" ht="15" customHeight="1">
      <c r="A17" s="278" t="str">
        <f>IF(Calcu!N10=TRUE,"","삭제")</f>
        <v>삭제</v>
      </c>
      <c r="B17" s="57"/>
      <c r="C17" s="57"/>
      <c r="D17" s="217">
        <f>Calcu!B111</f>
        <v>2</v>
      </c>
      <c r="E17" s="224" t="str">
        <f>Calcu!C111</f>
        <v/>
      </c>
      <c r="F17" s="225" t="str">
        <f>Calcu!D111</f>
        <v/>
      </c>
      <c r="G17" s="226" t="str">
        <f>Calcu!E111</f>
        <v/>
      </c>
      <c r="H17" s="227" t="str">
        <f>Calcu!F111</f>
        <v/>
      </c>
    </row>
    <row r="18" spans="1:8" ht="15" customHeight="1">
      <c r="A18" s="278" t="str">
        <f>IF(Calcu!N11=TRUE,"","삭제")</f>
        <v>삭제</v>
      </c>
      <c r="B18" s="57"/>
      <c r="C18" s="57"/>
      <c r="D18" s="217">
        <f>Calcu!B112</f>
        <v>3</v>
      </c>
      <c r="E18" s="224" t="str">
        <f>Calcu!C112</f>
        <v/>
      </c>
      <c r="F18" s="225" t="str">
        <f>Calcu!D112</f>
        <v/>
      </c>
      <c r="G18" s="226" t="str">
        <f>Calcu!E112</f>
        <v/>
      </c>
      <c r="H18" s="227" t="str">
        <f>Calcu!F112</f>
        <v/>
      </c>
    </row>
    <row r="19" spans="1:8" ht="15" customHeight="1">
      <c r="A19" s="278" t="str">
        <f>IF(Calcu!N12=TRUE,"","삭제")</f>
        <v>삭제</v>
      </c>
      <c r="B19" s="57"/>
      <c r="C19" s="57"/>
      <c r="D19" s="217">
        <f>Calcu!B113</f>
        <v>4</v>
      </c>
      <c r="E19" s="224" t="str">
        <f>Calcu!C113</f>
        <v/>
      </c>
      <c r="F19" s="225" t="str">
        <f>Calcu!D113</f>
        <v/>
      </c>
      <c r="G19" s="226" t="str">
        <f>Calcu!E113</f>
        <v/>
      </c>
      <c r="H19" s="227" t="str">
        <f>Calcu!F113</f>
        <v/>
      </c>
    </row>
    <row r="20" spans="1:8" ht="15" customHeight="1">
      <c r="A20" s="278" t="str">
        <f>IF(Calcu!N13=TRUE,"","삭제")</f>
        <v>삭제</v>
      </c>
      <c r="B20" s="57"/>
      <c r="C20" s="57"/>
      <c r="D20" s="217">
        <f>Calcu!B114</f>
        <v>5</v>
      </c>
      <c r="E20" s="224" t="str">
        <f>Calcu!C114</f>
        <v/>
      </c>
      <c r="F20" s="225" t="str">
        <f>Calcu!D114</f>
        <v/>
      </c>
      <c r="G20" s="226" t="str">
        <f>Calcu!E114</f>
        <v/>
      </c>
      <c r="H20" s="227" t="str">
        <f>Calcu!F114</f>
        <v/>
      </c>
    </row>
    <row r="21" spans="1:8" ht="15" customHeight="1">
      <c r="A21" s="278" t="str">
        <f>IF(Calcu!N14=TRUE,"","삭제")</f>
        <v>삭제</v>
      </c>
      <c r="B21" s="57"/>
      <c r="C21" s="57"/>
      <c r="D21" s="217">
        <f>Calcu!B115</f>
        <v>6</v>
      </c>
      <c r="E21" s="224" t="str">
        <f>Calcu!C115</f>
        <v/>
      </c>
      <c r="F21" s="225" t="str">
        <f>Calcu!D115</f>
        <v/>
      </c>
      <c r="G21" s="226" t="str">
        <f>Calcu!E115</f>
        <v/>
      </c>
      <c r="H21" s="227" t="str">
        <f>Calcu!F115</f>
        <v/>
      </c>
    </row>
    <row r="22" spans="1:8" ht="15" customHeight="1">
      <c r="A22" s="278" t="str">
        <f>IF(Calcu!N15=TRUE,"","삭제")</f>
        <v>삭제</v>
      </c>
      <c r="B22" s="57"/>
      <c r="C22" s="57"/>
      <c r="D22" s="217">
        <f>Calcu!B116</f>
        <v>7</v>
      </c>
      <c r="E22" s="224" t="str">
        <f>Calcu!C116</f>
        <v/>
      </c>
      <c r="F22" s="225" t="str">
        <f>Calcu!D116</f>
        <v/>
      </c>
      <c r="G22" s="226" t="str">
        <f>Calcu!E116</f>
        <v/>
      </c>
      <c r="H22" s="227" t="str">
        <f>Calcu!F116</f>
        <v/>
      </c>
    </row>
    <row r="23" spans="1:8" ht="15" customHeight="1">
      <c r="A23" s="278" t="str">
        <f>IF(Calcu!N16=TRUE,"","삭제")</f>
        <v>삭제</v>
      </c>
      <c r="B23" s="57"/>
      <c r="C23" s="57"/>
      <c r="D23" s="217">
        <f>Calcu!B117</f>
        <v>8</v>
      </c>
      <c r="E23" s="224" t="str">
        <f>Calcu!C117</f>
        <v/>
      </c>
      <c r="F23" s="225" t="str">
        <f>Calcu!D117</f>
        <v/>
      </c>
      <c r="G23" s="226" t="str">
        <f>Calcu!E117</f>
        <v/>
      </c>
      <c r="H23" s="227" t="str">
        <f>Calcu!F117</f>
        <v/>
      </c>
    </row>
    <row r="24" spans="1:8" ht="15" customHeight="1">
      <c r="A24" s="278" t="str">
        <f>IF(Calcu!N17=TRUE,"","삭제")</f>
        <v>삭제</v>
      </c>
      <c r="B24" s="57"/>
      <c r="C24" s="57"/>
      <c r="D24" s="217">
        <f>Calcu!B118</f>
        <v>9</v>
      </c>
      <c r="E24" s="224" t="str">
        <f>Calcu!C118</f>
        <v/>
      </c>
      <c r="F24" s="225" t="str">
        <f>Calcu!D118</f>
        <v/>
      </c>
      <c r="G24" s="226" t="str">
        <f>Calcu!E118</f>
        <v/>
      </c>
      <c r="H24" s="227" t="str">
        <f>Calcu!F118</f>
        <v/>
      </c>
    </row>
    <row r="25" spans="1:8" ht="15" customHeight="1">
      <c r="A25" s="278" t="str">
        <f>IF(Calcu!N18=TRUE,"","삭제")</f>
        <v>삭제</v>
      </c>
      <c r="D25" s="217">
        <f>Calcu!B119</f>
        <v>10</v>
      </c>
      <c r="E25" s="224" t="str">
        <f>Calcu!C119</f>
        <v/>
      </c>
      <c r="F25" s="225" t="str">
        <f>Calcu!D119</f>
        <v/>
      </c>
      <c r="G25" s="226" t="str">
        <f>Calcu!E119</f>
        <v/>
      </c>
      <c r="H25" s="227" t="str">
        <f>Calcu!F119</f>
        <v/>
      </c>
    </row>
    <row r="26" spans="1:8" ht="15" customHeight="1">
      <c r="A26" s="278" t="str">
        <f>IF(Calcu!N19=TRUE,"","삭제")</f>
        <v>삭제</v>
      </c>
      <c r="D26" s="217">
        <f>Calcu!B120</f>
        <v>11</v>
      </c>
      <c r="E26" s="224" t="str">
        <f>Calcu!C120</f>
        <v/>
      </c>
      <c r="F26" s="225" t="str">
        <f>Calcu!D120</f>
        <v/>
      </c>
      <c r="G26" s="226" t="str">
        <f>Calcu!E120</f>
        <v/>
      </c>
      <c r="H26" s="227" t="str">
        <f>Calcu!F120</f>
        <v/>
      </c>
    </row>
    <row r="27" spans="1:8" ht="15" customHeight="1">
      <c r="A27" s="278" t="str">
        <f>IF(Calcu!N20=TRUE,"","삭제")</f>
        <v>삭제</v>
      </c>
      <c r="D27" s="217">
        <f>Calcu!B121</f>
        <v>12</v>
      </c>
      <c r="E27" s="224" t="str">
        <f>Calcu!C121</f>
        <v/>
      </c>
      <c r="F27" s="225" t="str">
        <f>Calcu!D121</f>
        <v/>
      </c>
      <c r="G27" s="226" t="str">
        <f>Calcu!E121</f>
        <v/>
      </c>
      <c r="H27" s="227" t="str">
        <f>Calcu!F121</f>
        <v/>
      </c>
    </row>
    <row r="28" spans="1:8" ht="15" customHeight="1">
      <c r="A28" s="278" t="str">
        <f>IF(Calcu!N21=TRUE,"","삭제")</f>
        <v>삭제</v>
      </c>
      <c r="D28" s="217">
        <f>Calcu!B122</f>
        <v>13</v>
      </c>
      <c r="E28" s="224" t="str">
        <f>Calcu!C122</f>
        <v/>
      </c>
      <c r="F28" s="225" t="str">
        <f>Calcu!D122</f>
        <v/>
      </c>
      <c r="G28" s="226" t="str">
        <f>Calcu!E122</f>
        <v/>
      </c>
      <c r="H28" s="227" t="str">
        <f>Calcu!F122</f>
        <v/>
      </c>
    </row>
    <row r="29" spans="1:8" ht="15" customHeight="1">
      <c r="A29" s="278" t="str">
        <f>IF(Calcu!N22=TRUE,"","삭제")</f>
        <v>삭제</v>
      </c>
      <c r="D29" s="217">
        <f>Calcu!B123</f>
        <v>14</v>
      </c>
      <c r="E29" s="224" t="str">
        <f>Calcu!C123</f>
        <v/>
      </c>
      <c r="F29" s="225" t="str">
        <f>Calcu!D123</f>
        <v/>
      </c>
      <c r="G29" s="226" t="str">
        <f>Calcu!E123</f>
        <v/>
      </c>
      <c r="H29" s="227" t="str">
        <f>Calcu!F123</f>
        <v/>
      </c>
    </row>
    <row r="30" spans="1:8" ht="15" customHeight="1">
      <c r="A30" s="278" t="str">
        <f>IF(Calcu!N23=TRUE,"","삭제")</f>
        <v>삭제</v>
      </c>
      <c r="D30" s="217">
        <f>Calcu!B124</f>
        <v>15</v>
      </c>
      <c r="E30" s="224" t="str">
        <f>Calcu!C124</f>
        <v/>
      </c>
      <c r="F30" s="225" t="str">
        <f>Calcu!D124</f>
        <v/>
      </c>
      <c r="G30" s="226" t="str">
        <f>Calcu!E124</f>
        <v/>
      </c>
      <c r="H30" s="227" t="str">
        <f>Calcu!F124</f>
        <v/>
      </c>
    </row>
    <row r="31" spans="1:8" ht="15" customHeight="1">
      <c r="A31" s="278" t="str">
        <f>IF(Calcu!N24=TRUE,"","삭제")</f>
        <v>삭제</v>
      </c>
      <c r="D31" s="217">
        <f>Calcu!B125</f>
        <v>16</v>
      </c>
      <c r="E31" s="224" t="str">
        <f>Calcu!C125</f>
        <v/>
      </c>
      <c r="F31" s="225" t="str">
        <f>Calcu!D125</f>
        <v/>
      </c>
      <c r="G31" s="226" t="str">
        <f>Calcu!E125</f>
        <v/>
      </c>
      <c r="H31" s="227" t="str">
        <f>Calcu!F125</f>
        <v/>
      </c>
    </row>
    <row r="32" spans="1:8" ht="15" customHeight="1">
      <c r="A32" s="278" t="str">
        <f>IF(Calcu!N25=TRUE,"","삭제")</f>
        <v>삭제</v>
      </c>
      <c r="D32" s="217">
        <f>Calcu!B126</f>
        <v>17</v>
      </c>
      <c r="E32" s="224" t="str">
        <f>Calcu!C126</f>
        <v/>
      </c>
      <c r="F32" s="225" t="str">
        <f>Calcu!D126</f>
        <v/>
      </c>
      <c r="G32" s="226" t="str">
        <f>Calcu!E126</f>
        <v/>
      </c>
      <c r="H32" s="227" t="str">
        <f>Calcu!F126</f>
        <v/>
      </c>
    </row>
    <row r="33" spans="1:9" ht="15" customHeight="1">
      <c r="A33" s="278" t="str">
        <f>IF(Calcu!N26=TRUE,"","삭제")</f>
        <v>삭제</v>
      </c>
      <c r="D33" s="217">
        <f>Calcu!B127</f>
        <v>18</v>
      </c>
      <c r="E33" s="224" t="str">
        <f>Calcu!C127</f>
        <v/>
      </c>
      <c r="F33" s="225" t="str">
        <f>Calcu!D127</f>
        <v/>
      </c>
      <c r="G33" s="226" t="str">
        <f>Calcu!E127</f>
        <v/>
      </c>
      <c r="H33" s="227" t="str">
        <f>Calcu!F127</f>
        <v/>
      </c>
    </row>
    <row r="34" spans="1:9" ht="15" customHeight="1">
      <c r="A34" s="278" t="str">
        <f>IF(Calcu!N27=TRUE,"","삭제")</f>
        <v>삭제</v>
      </c>
      <c r="D34" s="217">
        <f>Calcu!B128</f>
        <v>19</v>
      </c>
      <c r="E34" s="224" t="str">
        <f>Calcu!C128</f>
        <v/>
      </c>
      <c r="F34" s="225" t="str">
        <f>Calcu!D128</f>
        <v/>
      </c>
      <c r="G34" s="226" t="str">
        <f>Calcu!E128</f>
        <v/>
      </c>
      <c r="H34" s="227" t="str">
        <f>Calcu!F128</f>
        <v/>
      </c>
    </row>
    <row r="35" spans="1:9" ht="15" customHeight="1">
      <c r="A35" s="278" t="str">
        <f>IF(Calcu!N28=TRUE,"","삭제")</f>
        <v>삭제</v>
      </c>
      <c r="D35" s="217">
        <f>Calcu!B129</f>
        <v>20</v>
      </c>
      <c r="E35" s="224" t="str">
        <f>Calcu!C129</f>
        <v/>
      </c>
      <c r="F35" s="225" t="str">
        <f>Calcu!D129</f>
        <v/>
      </c>
      <c r="G35" s="226" t="str">
        <f>Calcu!E129</f>
        <v/>
      </c>
      <c r="H35" s="227" t="str">
        <f>Calcu!F129</f>
        <v/>
      </c>
    </row>
    <row r="36" spans="1:9" ht="15" customHeight="1">
      <c r="A36" s="278" t="str">
        <f>IF(Calcu!N29=TRUE,"","삭제")</f>
        <v>삭제</v>
      </c>
      <c r="D36" s="217">
        <f>Calcu!B130</f>
        <v>21</v>
      </c>
      <c r="E36" s="224" t="str">
        <f>Calcu!C130</f>
        <v/>
      </c>
      <c r="F36" s="225" t="str">
        <f>Calcu!D130</f>
        <v/>
      </c>
      <c r="G36" s="226" t="str">
        <f>Calcu!E130</f>
        <v/>
      </c>
      <c r="H36" s="227" t="str">
        <f>Calcu!F130</f>
        <v/>
      </c>
    </row>
    <row r="37" spans="1:9" ht="15" customHeight="1">
      <c r="A37" s="278" t="str">
        <f>IF(Calcu!N30=TRUE,"","삭제")</f>
        <v>삭제</v>
      </c>
      <c r="D37" s="217">
        <f>Calcu!B131</f>
        <v>22</v>
      </c>
      <c r="E37" s="224" t="str">
        <f>Calcu!C131</f>
        <v/>
      </c>
      <c r="F37" s="225" t="str">
        <f>Calcu!D131</f>
        <v/>
      </c>
      <c r="G37" s="226" t="str">
        <f>Calcu!E131</f>
        <v/>
      </c>
      <c r="H37" s="227" t="str">
        <f>Calcu!F131</f>
        <v/>
      </c>
    </row>
    <row r="38" spans="1:9" ht="15" customHeight="1">
      <c r="A38" s="278" t="str">
        <f>IF(Calcu!N31=TRUE,"","삭제")</f>
        <v>삭제</v>
      </c>
      <c r="D38" s="217">
        <f>Calcu!B132</f>
        <v>23</v>
      </c>
      <c r="E38" s="224" t="str">
        <f>Calcu!C132</f>
        <v/>
      </c>
      <c r="F38" s="225" t="str">
        <f>Calcu!D132</f>
        <v/>
      </c>
      <c r="G38" s="226" t="str">
        <f>Calcu!E132</f>
        <v/>
      </c>
      <c r="H38" s="227" t="str">
        <f>Calcu!F132</f>
        <v/>
      </c>
    </row>
    <row r="39" spans="1:9" ht="15" customHeight="1">
      <c r="A39" s="278" t="str">
        <f>IF(Calcu!N32=TRUE,"","삭제")</f>
        <v>삭제</v>
      </c>
      <c r="D39" s="217">
        <f>Calcu!B133</f>
        <v>24</v>
      </c>
      <c r="E39" s="224" t="str">
        <f>Calcu!C133</f>
        <v/>
      </c>
      <c r="F39" s="225" t="str">
        <f>Calcu!D133</f>
        <v/>
      </c>
      <c r="G39" s="226" t="str">
        <f>Calcu!E133</f>
        <v/>
      </c>
      <c r="H39" s="227" t="str">
        <f>Calcu!F133</f>
        <v/>
      </c>
    </row>
    <row r="40" spans="1:9" ht="15" customHeight="1">
      <c r="A40" s="278" t="str">
        <f>IF(Calcu!N33=TRUE,"","삭제")</f>
        <v>삭제</v>
      </c>
      <c r="D40" s="217">
        <f>Calcu!B134</f>
        <v>25</v>
      </c>
      <c r="E40" s="224" t="str">
        <f>Calcu!C134</f>
        <v/>
      </c>
      <c r="F40" s="225" t="str">
        <f>Calcu!D134</f>
        <v/>
      </c>
      <c r="G40" s="226" t="str">
        <f>Calcu!E134</f>
        <v/>
      </c>
      <c r="H40" s="227" t="str">
        <f>Calcu!F134</f>
        <v/>
      </c>
    </row>
    <row r="41" spans="1:9" ht="15" customHeight="1">
      <c r="A41" s="278" t="str">
        <f>IF(Calcu!N34=TRUE,"","삭제")</f>
        <v>삭제</v>
      </c>
      <c r="D41" s="217">
        <f>Calcu!B135</f>
        <v>26</v>
      </c>
      <c r="E41" s="224" t="str">
        <f>Calcu!C135</f>
        <v/>
      </c>
      <c r="F41" s="225" t="str">
        <f>Calcu!D135</f>
        <v/>
      </c>
      <c r="G41" s="226" t="str">
        <f>Calcu!E135</f>
        <v/>
      </c>
      <c r="H41" s="227" t="str">
        <f>Calcu!F135</f>
        <v/>
      </c>
    </row>
    <row r="42" spans="1:9" ht="15" customHeight="1">
      <c r="A42" s="278" t="str">
        <f>IF(Calcu!N35=TRUE,"","삭제")</f>
        <v>삭제</v>
      </c>
      <c r="D42" s="217">
        <f>Calcu!B136</f>
        <v>27</v>
      </c>
      <c r="E42" s="224" t="str">
        <f>Calcu!C136</f>
        <v/>
      </c>
      <c r="F42" s="225" t="str">
        <f>Calcu!D136</f>
        <v/>
      </c>
      <c r="G42" s="226" t="str">
        <f>Calcu!E136</f>
        <v/>
      </c>
      <c r="H42" s="227" t="str">
        <f>Calcu!F136</f>
        <v/>
      </c>
    </row>
    <row r="43" spans="1:9" ht="15" customHeight="1">
      <c r="A43" s="278" t="str">
        <f>IF(Calcu!N36=TRUE,"","삭제")</f>
        <v>삭제</v>
      </c>
      <c r="D43" s="217">
        <f>Calcu!B137</f>
        <v>28</v>
      </c>
      <c r="E43" s="224" t="str">
        <f>Calcu!C137</f>
        <v/>
      </c>
      <c r="F43" s="225" t="str">
        <f>Calcu!D137</f>
        <v/>
      </c>
      <c r="G43" s="226" t="str">
        <f>Calcu!E137</f>
        <v/>
      </c>
      <c r="H43" s="227" t="str">
        <f>Calcu!F137</f>
        <v/>
      </c>
    </row>
    <row r="44" spans="1:9" ht="15" customHeight="1">
      <c r="A44" s="278" t="str">
        <f>IF(Calcu!N37=TRUE,"","삭제")</f>
        <v>삭제</v>
      </c>
      <c r="D44" s="217">
        <f>Calcu!B138</f>
        <v>29</v>
      </c>
      <c r="E44" s="224" t="str">
        <f>Calcu!C138</f>
        <v/>
      </c>
      <c r="F44" s="225" t="str">
        <f>Calcu!D138</f>
        <v/>
      </c>
      <c r="G44" s="226" t="str">
        <f>Calcu!E138</f>
        <v/>
      </c>
      <c r="H44" s="227" t="str">
        <f>Calcu!F138</f>
        <v/>
      </c>
    </row>
    <row r="45" spans="1:9" ht="15" customHeight="1">
      <c r="A45" s="278" t="str">
        <f>IF(Calcu!N23=TRUE,"","삭제")</f>
        <v>삭제</v>
      </c>
      <c r="D45" s="219">
        <f>Calcu!B139</f>
        <v>30</v>
      </c>
      <c r="E45" s="228" t="str">
        <f>Calcu!C139</f>
        <v/>
      </c>
      <c r="F45" s="229" t="str">
        <f>Calcu!D139</f>
        <v/>
      </c>
      <c r="G45" s="230" t="str">
        <f>Calcu!E139</f>
        <v/>
      </c>
      <c r="H45" s="231" t="str">
        <f>Calcu!F139</f>
        <v/>
      </c>
    </row>
    <row r="46" spans="1:9" ht="15" customHeight="1">
      <c r="A46" s="210" t="str">
        <f>A6</f>
        <v>삭제</v>
      </c>
      <c r="B46" s="209"/>
      <c r="C46" s="209"/>
      <c r="D46" s="232"/>
      <c r="E46" s="233"/>
      <c r="F46" s="232"/>
      <c r="G46" s="232"/>
      <c r="H46" s="232"/>
      <c r="I46" s="209"/>
    </row>
    <row r="47" spans="1:9" ht="15" customHeight="1">
      <c r="A47" s="278" t="str">
        <f>IF(A6="삭제","삭제",IF(Calcu!C3=1,"삭제",""))</f>
        <v>삭제</v>
      </c>
      <c r="B47" s="209"/>
      <c r="C47" s="209"/>
      <c r="D47" s="56" t="e">
        <f ca="1">"※ Note : If the unit is converted to "&amp;Calcu!F8&amp;" = (Indication ÷ "&amp;Calcu!C3&amp;" )"</f>
        <v>#N/A</v>
      </c>
      <c r="E47" s="53"/>
      <c r="F47" s="209"/>
      <c r="G47" s="209"/>
      <c r="H47" s="209"/>
      <c r="I47" s="209"/>
    </row>
    <row r="48" spans="1:9" ht="15" customHeight="1">
      <c r="A48" s="210" t="str">
        <f t="shared" ref="A48" si="0">A47</f>
        <v>삭제</v>
      </c>
      <c r="B48" s="209"/>
      <c r="C48" s="209"/>
      <c r="D48" s="56"/>
      <c r="E48" s="53"/>
      <c r="F48" s="209"/>
      <c r="G48" s="209"/>
      <c r="H48" s="209"/>
      <c r="I48" s="209"/>
    </row>
    <row r="49" spans="1:9" ht="15" customHeight="1">
      <c r="A49" s="210" t="str">
        <f>A6</f>
        <v>삭제</v>
      </c>
      <c r="B49" s="209"/>
      <c r="C49" s="209"/>
      <c r="D49" s="53" t="s">
        <v>1026</v>
      </c>
      <c r="E49" s="53"/>
      <c r="F49" s="209"/>
      <c r="G49" s="209"/>
      <c r="H49" s="209"/>
      <c r="I49" s="209"/>
    </row>
    <row r="50" spans="1:9" ht="15" customHeight="1">
      <c r="A50" s="278" t="str">
        <f>A52</f>
        <v>삭제</v>
      </c>
      <c r="B50" s="54"/>
      <c r="C50" s="54"/>
      <c r="D50" s="56"/>
      <c r="E50" s="54"/>
      <c r="F50" s="516" t="s">
        <v>101</v>
      </c>
      <c r="G50" s="516"/>
    </row>
    <row r="51" spans="1:9" ht="15" customHeight="1">
      <c r="A51" s="278" t="str">
        <f>IF(A50="삭제","삭제","삽입")</f>
        <v>삭제</v>
      </c>
      <c r="D51" s="208"/>
      <c r="E51" s="208"/>
      <c r="F51" s="208"/>
      <c r="G51" s="208"/>
      <c r="H51" s="208"/>
      <c r="I51" s="208"/>
    </row>
    <row r="52" spans="1:9" ht="15" customHeight="1">
      <c r="A52" s="278" t="str">
        <f>IF(Calcu!B151=TRUE,"","삭제")</f>
        <v>삭제</v>
      </c>
      <c r="D52" s="96" t="str">
        <f>"○ Description : "&amp;기본정보!C$5</f>
        <v xml:space="preserve">○ Description : </v>
      </c>
      <c r="F52" s="55"/>
      <c r="G52" s="57"/>
    </row>
    <row r="53" spans="1:9" ht="15" customHeight="1">
      <c r="A53" s="210" t="str">
        <f>A52</f>
        <v>삭제</v>
      </c>
      <c r="D53" s="96" t="str">
        <f>"○ Manufacturer : "&amp;기본정보!C$6</f>
        <v xml:space="preserve">○ Manufacturer : </v>
      </c>
      <c r="F53" s="55"/>
      <c r="G53" s="57"/>
    </row>
    <row r="54" spans="1:9" ht="15" customHeight="1">
      <c r="A54" s="210" t="str">
        <f>A52</f>
        <v>삭제</v>
      </c>
      <c r="D54" s="96" t="str">
        <f>"○ Model Name : "&amp;기본정보!C$7</f>
        <v xml:space="preserve">○ Model Name : </v>
      </c>
      <c r="F54" s="55"/>
      <c r="G54" s="57"/>
    </row>
    <row r="55" spans="1:9" ht="15" customHeight="1">
      <c r="A55" s="210" t="str">
        <f>A52</f>
        <v>삭제</v>
      </c>
      <c r="D55" s="96" t="str">
        <f>"○ Serial Number : "&amp;기본정보!C$8</f>
        <v xml:space="preserve">○ Serial Number : </v>
      </c>
      <c r="F55" s="55"/>
      <c r="G55" s="57"/>
    </row>
    <row r="56" spans="1:9" ht="15" customHeight="1">
      <c r="A56" s="210" t="str">
        <f>A52</f>
        <v>삭제</v>
      </c>
      <c r="D56" s="96"/>
      <c r="F56" s="55"/>
      <c r="G56" s="57"/>
    </row>
    <row r="57" spans="1:9" ht="15" customHeight="1">
      <c r="A57" s="210" t="str">
        <f>A52</f>
        <v>삭제</v>
      </c>
      <c r="D57" s="59" t="s">
        <v>133</v>
      </c>
      <c r="F57" s="55"/>
      <c r="G57" s="57"/>
    </row>
    <row r="58" spans="1:9" ht="15" customHeight="1">
      <c r="A58" s="210" t="str">
        <f>A52</f>
        <v>삭제</v>
      </c>
      <c r="D58" s="518" t="s">
        <v>134</v>
      </c>
      <c r="E58" s="216" t="s">
        <v>129</v>
      </c>
      <c r="F58" s="526" t="e">
        <f>Calcu!$K$568</f>
        <v>#N/A</v>
      </c>
      <c r="G58" s="527"/>
      <c r="H58" s="528"/>
    </row>
    <row r="59" spans="1:9" ht="15" customHeight="1">
      <c r="A59" s="210" t="str">
        <f>A52</f>
        <v>삭제</v>
      </c>
      <c r="D59" s="519"/>
      <c r="E59" s="524" t="s">
        <v>135</v>
      </c>
      <c r="F59" s="521" t="s">
        <v>99</v>
      </c>
      <c r="G59" s="523" t="s">
        <v>100</v>
      </c>
      <c r="H59" s="531" t="s">
        <v>1027</v>
      </c>
    </row>
    <row r="60" spans="1:9" ht="15" customHeight="1">
      <c r="A60" s="210" t="str">
        <f>A52</f>
        <v>삭제</v>
      </c>
      <c r="D60" s="519"/>
      <c r="E60" s="525"/>
      <c r="F60" s="522"/>
      <c r="G60" s="523"/>
      <c r="H60" s="531"/>
    </row>
    <row r="61" spans="1:9" ht="15" customHeight="1">
      <c r="A61" s="210" t="str">
        <f>A52</f>
        <v>삭제</v>
      </c>
      <c r="B61" s="57"/>
      <c r="C61" s="57"/>
      <c r="D61" s="520"/>
      <c r="E61" s="92">
        <f>Calcu!C251</f>
        <v>0</v>
      </c>
      <c r="F61" s="91">
        <f>Calcu!D251</f>
        <v>0</v>
      </c>
      <c r="G61" s="89">
        <f>Calcu!E251</f>
        <v>0</v>
      </c>
      <c r="H61" s="90">
        <f>Calcu!F251</f>
        <v>0</v>
      </c>
    </row>
    <row r="62" spans="1:9" ht="15" customHeight="1">
      <c r="A62" s="278" t="str">
        <f>IF(Calcu!N151=TRUE,"","삭제")</f>
        <v>삭제</v>
      </c>
      <c r="B62" s="57"/>
      <c r="C62" s="57"/>
      <c r="D62" s="218">
        <f>Calcu!B252</f>
        <v>1</v>
      </c>
      <c r="E62" s="220" t="str">
        <f>Calcu!C252</f>
        <v/>
      </c>
      <c r="F62" s="221" t="str">
        <f>Calcu!D252</f>
        <v/>
      </c>
      <c r="G62" s="222" t="str">
        <f>Calcu!E252</f>
        <v/>
      </c>
      <c r="H62" s="223" t="str">
        <f>Calcu!F252</f>
        <v/>
      </c>
    </row>
    <row r="63" spans="1:9" ht="15" customHeight="1">
      <c r="A63" s="278" t="str">
        <f>IF(Calcu!N152=TRUE,"","삭제")</f>
        <v>삭제</v>
      </c>
      <c r="B63" s="57"/>
      <c r="C63" s="57"/>
      <c r="D63" s="217">
        <f>Calcu!B253</f>
        <v>2</v>
      </c>
      <c r="E63" s="224" t="str">
        <f>Calcu!C253</f>
        <v/>
      </c>
      <c r="F63" s="225" t="str">
        <f>Calcu!D253</f>
        <v/>
      </c>
      <c r="G63" s="226" t="str">
        <f>Calcu!E253</f>
        <v/>
      </c>
      <c r="H63" s="227" t="str">
        <f>Calcu!F253</f>
        <v/>
      </c>
    </row>
    <row r="64" spans="1:9" ht="15" customHeight="1">
      <c r="A64" s="278" t="str">
        <f>IF(Calcu!N153=TRUE,"","삭제")</f>
        <v>삭제</v>
      </c>
      <c r="B64" s="57"/>
      <c r="C64" s="57"/>
      <c r="D64" s="217">
        <f>Calcu!B254</f>
        <v>3</v>
      </c>
      <c r="E64" s="224" t="str">
        <f>Calcu!C254</f>
        <v/>
      </c>
      <c r="F64" s="225" t="str">
        <f>Calcu!D254</f>
        <v/>
      </c>
      <c r="G64" s="226" t="str">
        <f>Calcu!E254</f>
        <v/>
      </c>
      <c r="H64" s="227" t="str">
        <f>Calcu!F254</f>
        <v/>
      </c>
    </row>
    <row r="65" spans="1:8" ht="15" customHeight="1">
      <c r="A65" s="278" t="str">
        <f>IF(Calcu!N154=TRUE,"","삭제")</f>
        <v>삭제</v>
      </c>
      <c r="B65" s="57"/>
      <c r="C65" s="57"/>
      <c r="D65" s="217">
        <f>Calcu!B255</f>
        <v>4</v>
      </c>
      <c r="E65" s="224" t="str">
        <f>Calcu!C255</f>
        <v/>
      </c>
      <c r="F65" s="225" t="str">
        <f>Calcu!D255</f>
        <v/>
      </c>
      <c r="G65" s="226" t="str">
        <f>Calcu!E255</f>
        <v/>
      </c>
      <c r="H65" s="227" t="str">
        <f>Calcu!F255</f>
        <v/>
      </c>
    </row>
    <row r="66" spans="1:8" ht="15" customHeight="1">
      <c r="A66" s="278" t="str">
        <f>IF(Calcu!N155=TRUE,"","삭제")</f>
        <v>삭제</v>
      </c>
      <c r="B66" s="57"/>
      <c r="C66" s="57"/>
      <c r="D66" s="217">
        <f>Calcu!B256</f>
        <v>5</v>
      </c>
      <c r="E66" s="224" t="str">
        <f>Calcu!C256</f>
        <v/>
      </c>
      <c r="F66" s="225" t="str">
        <f>Calcu!D256</f>
        <v/>
      </c>
      <c r="G66" s="226" t="str">
        <f>Calcu!E256</f>
        <v/>
      </c>
      <c r="H66" s="227" t="str">
        <f>Calcu!F256</f>
        <v/>
      </c>
    </row>
    <row r="67" spans="1:8" ht="15" customHeight="1">
      <c r="A67" s="278" t="str">
        <f>IF(Calcu!N156=TRUE,"","삭제")</f>
        <v>삭제</v>
      </c>
      <c r="B67" s="57"/>
      <c r="C67" s="57"/>
      <c r="D67" s="217">
        <f>Calcu!B257</f>
        <v>6</v>
      </c>
      <c r="E67" s="224" t="str">
        <f>Calcu!C257</f>
        <v/>
      </c>
      <c r="F67" s="225" t="str">
        <f>Calcu!D257</f>
        <v/>
      </c>
      <c r="G67" s="226" t="str">
        <f>Calcu!E257</f>
        <v/>
      </c>
      <c r="H67" s="227" t="str">
        <f>Calcu!F257</f>
        <v/>
      </c>
    </row>
    <row r="68" spans="1:8" ht="15" customHeight="1">
      <c r="A68" s="278" t="str">
        <f>IF(Calcu!N157=TRUE,"","삭제")</f>
        <v>삭제</v>
      </c>
      <c r="B68" s="57"/>
      <c r="C68" s="57"/>
      <c r="D68" s="217">
        <f>Calcu!B258</f>
        <v>7</v>
      </c>
      <c r="E68" s="224" t="str">
        <f>Calcu!C258</f>
        <v/>
      </c>
      <c r="F68" s="225" t="str">
        <f>Calcu!D258</f>
        <v/>
      </c>
      <c r="G68" s="226" t="str">
        <f>Calcu!E258</f>
        <v/>
      </c>
      <c r="H68" s="227" t="str">
        <f>Calcu!F258</f>
        <v/>
      </c>
    </row>
    <row r="69" spans="1:8" ht="15" customHeight="1">
      <c r="A69" s="278" t="str">
        <f>IF(Calcu!N158=TRUE,"","삭제")</f>
        <v>삭제</v>
      </c>
      <c r="B69" s="57"/>
      <c r="C69" s="57"/>
      <c r="D69" s="217">
        <f>Calcu!B259</f>
        <v>8</v>
      </c>
      <c r="E69" s="224" t="str">
        <f>Calcu!C259</f>
        <v/>
      </c>
      <c r="F69" s="225" t="str">
        <f>Calcu!D259</f>
        <v/>
      </c>
      <c r="G69" s="226" t="str">
        <f>Calcu!E259</f>
        <v/>
      </c>
      <c r="H69" s="227" t="str">
        <f>Calcu!F259</f>
        <v/>
      </c>
    </row>
    <row r="70" spans="1:8" ht="15" customHeight="1">
      <c r="A70" s="278" t="str">
        <f>IF(Calcu!N159=TRUE,"","삭제")</f>
        <v>삭제</v>
      </c>
      <c r="B70" s="57"/>
      <c r="C70" s="57"/>
      <c r="D70" s="217">
        <f>Calcu!B260</f>
        <v>9</v>
      </c>
      <c r="E70" s="224" t="str">
        <f>Calcu!C260</f>
        <v/>
      </c>
      <c r="F70" s="225" t="str">
        <f>Calcu!D260</f>
        <v/>
      </c>
      <c r="G70" s="226" t="str">
        <f>Calcu!E260</f>
        <v/>
      </c>
      <c r="H70" s="227" t="str">
        <f>Calcu!F260</f>
        <v/>
      </c>
    </row>
    <row r="71" spans="1:8" ht="15" customHeight="1">
      <c r="A71" s="278" t="str">
        <f>IF(Calcu!N160=TRUE,"","삭제")</f>
        <v>삭제</v>
      </c>
      <c r="D71" s="217">
        <f>Calcu!B261</f>
        <v>10</v>
      </c>
      <c r="E71" s="224" t="str">
        <f>Calcu!C261</f>
        <v/>
      </c>
      <c r="F71" s="225" t="str">
        <f>Calcu!D261</f>
        <v/>
      </c>
      <c r="G71" s="226" t="str">
        <f>Calcu!E261</f>
        <v/>
      </c>
      <c r="H71" s="227" t="str">
        <f>Calcu!F261</f>
        <v/>
      </c>
    </row>
    <row r="72" spans="1:8" ht="15" customHeight="1">
      <c r="A72" s="278" t="str">
        <f>IF(Calcu!N161=TRUE,"","삭제")</f>
        <v>삭제</v>
      </c>
      <c r="D72" s="217">
        <f>Calcu!B262</f>
        <v>11</v>
      </c>
      <c r="E72" s="224" t="str">
        <f>Calcu!C262</f>
        <v/>
      </c>
      <c r="F72" s="225" t="str">
        <f>Calcu!D262</f>
        <v/>
      </c>
      <c r="G72" s="226" t="str">
        <f>Calcu!E262</f>
        <v/>
      </c>
      <c r="H72" s="227" t="str">
        <f>Calcu!F262</f>
        <v/>
      </c>
    </row>
    <row r="73" spans="1:8" ht="15" customHeight="1">
      <c r="A73" s="278" t="str">
        <f>IF(Calcu!N162=TRUE,"","삭제")</f>
        <v>삭제</v>
      </c>
      <c r="D73" s="217">
        <f>Calcu!B263</f>
        <v>12</v>
      </c>
      <c r="E73" s="224" t="str">
        <f>Calcu!C263</f>
        <v/>
      </c>
      <c r="F73" s="225" t="str">
        <f>Calcu!D263</f>
        <v/>
      </c>
      <c r="G73" s="226" t="str">
        <f>Calcu!E263</f>
        <v/>
      </c>
      <c r="H73" s="227" t="str">
        <f>Calcu!F263</f>
        <v/>
      </c>
    </row>
    <row r="74" spans="1:8" ht="15" customHeight="1">
      <c r="A74" s="278" t="str">
        <f>IF(Calcu!N163=TRUE,"","삭제")</f>
        <v>삭제</v>
      </c>
      <c r="D74" s="217">
        <f>Calcu!B264</f>
        <v>13</v>
      </c>
      <c r="E74" s="224" t="str">
        <f>Calcu!C264</f>
        <v/>
      </c>
      <c r="F74" s="225" t="str">
        <f>Calcu!D264</f>
        <v/>
      </c>
      <c r="G74" s="226" t="str">
        <f>Calcu!E264</f>
        <v/>
      </c>
      <c r="H74" s="227" t="str">
        <f>Calcu!F264</f>
        <v/>
      </c>
    </row>
    <row r="75" spans="1:8" ht="15" customHeight="1">
      <c r="A75" s="278" t="str">
        <f>IF(Calcu!N164=TRUE,"","삭제")</f>
        <v>삭제</v>
      </c>
      <c r="D75" s="217">
        <f>Calcu!B265</f>
        <v>14</v>
      </c>
      <c r="E75" s="224" t="str">
        <f>Calcu!C265</f>
        <v/>
      </c>
      <c r="F75" s="225" t="str">
        <f>Calcu!D265</f>
        <v/>
      </c>
      <c r="G75" s="226" t="str">
        <f>Calcu!E265</f>
        <v/>
      </c>
      <c r="H75" s="227" t="str">
        <f>Calcu!F265</f>
        <v/>
      </c>
    </row>
    <row r="76" spans="1:8" ht="15" customHeight="1">
      <c r="A76" s="278" t="str">
        <f>IF(Calcu!N165=TRUE,"","삭제")</f>
        <v>삭제</v>
      </c>
      <c r="D76" s="217">
        <f>Calcu!B266</f>
        <v>15</v>
      </c>
      <c r="E76" s="224" t="str">
        <f>Calcu!C266</f>
        <v/>
      </c>
      <c r="F76" s="225" t="str">
        <f>Calcu!D266</f>
        <v/>
      </c>
      <c r="G76" s="226" t="str">
        <f>Calcu!E266</f>
        <v/>
      </c>
      <c r="H76" s="227" t="str">
        <f>Calcu!F266</f>
        <v/>
      </c>
    </row>
    <row r="77" spans="1:8" ht="15" customHeight="1">
      <c r="A77" s="278" t="str">
        <f>IF(Calcu!N166=TRUE,"","삭제")</f>
        <v>삭제</v>
      </c>
      <c r="D77" s="217">
        <f>Calcu!B267</f>
        <v>16</v>
      </c>
      <c r="E77" s="224" t="str">
        <f>Calcu!C267</f>
        <v/>
      </c>
      <c r="F77" s="225" t="str">
        <f>Calcu!D267</f>
        <v/>
      </c>
      <c r="G77" s="226" t="str">
        <f>Calcu!E267</f>
        <v/>
      </c>
      <c r="H77" s="227" t="str">
        <f>Calcu!F267</f>
        <v/>
      </c>
    </row>
    <row r="78" spans="1:8" ht="15" customHeight="1">
      <c r="A78" s="278" t="str">
        <f>IF(Calcu!N167=TRUE,"","삭제")</f>
        <v>삭제</v>
      </c>
      <c r="D78" s="217">
        <f>Calcu!B268</f>
        <v>17</v>
      </c>
      <c r="E78" s="224" t="str">
        <f>Calcu!C268</f>
        <v/>
      </c>
      <c r="F78" s="225" t="str">
        <f>Calcu!D268</f>
        <v/>
      </c>
      <c r="G78" s="226" t="str">
        <f>Calcu!E268</f>
        <v/>
      </c>
      <c r="H78" s="227" t="str">
        <f>Calcu!F268</f>
        <v/>
      </c>
    </row>
    <row r="79" spans="1:8" ht="15" customHeight="1">
      <c r="A79" s="278" t="str">
        <f>IF(Calcu!N168=TRUE,"","삭제")</f>
        <v>삭제</v>
      </c>
      <c r="D79" s="217">
        <f>Calcu!B269</f>
        <v>18</v>
      </c>
      <c r="E79" s="224" t="str">
        <f>Calcu!C269</f>
        <v/>
      </c>
      <c r="F79" s="225" t="str">
        <f>Calcu!D269</f>
        <v/>
      </c>
      <c r="G79" s="226" t="str">
        <f>Calcu!E269</f>
        <v/>
      </c>
      <c r="H79" s="227" t="str">
        <f>Calcu!F269</f>
        <v/>
      </c>
    </row>
    <row r="80" spans="1:8" ht="15" customHeight="1">
      <c r="A80" s="278" t="str">
        <f>IF(Calcu!N169=TRUE,"","삭제")</f>
        <v>삭제</v>
      </c>
      <c r="D80" s="217">
        <f>Calcu!B270</f>
        <v>19</v>
      </c>
      <c r="E80" s="224" t="str">
        <f>Calcu!C270</f>
        <v/>
      </c>
      <c r="F80" s="225" t="str">
        <f>Calcu!D270</f>
        <v/>
      </c>
      <c r="G80" s="226" t="str">
        <f>Calcu!E270</f>
        <v/>
      </c>
      <c r="H80" s="227" t="str">
        <f>Calcu!F270</f>
        <v/>
      </c>
    </row>
    <row r="81" spans="1:9" ht="15" customHeight="1">
      <c r="A81" s="278" t="str">
        <f>IF(Calcu!N170=TRUE,"","삭제")</f>
        <v>삭제</v>
      </c>
      <c r="D81" s="217">
        <f>Calcu!B271</f>
        <v>20</v>
      </c>
      <c r="E81" s="224" t="str">
        <f>Calcu!C271</f>
        <v/>
      </c>
      <c r="F81" s="225" t="str">
        <f>Calcu!D271</f>
        <v/>
      </c>
      <c r="G81" s="226" t="str">
        <f>Calcu!E271</f>
        <v/>
      </c>
      <c r="H81" s="227" t="str">
        <f>Calcu!F271</f>
        <v/>
      </c>
    </row>
    <row r="82" spans="1:9" ht="15" customHeight="1">
      <c r="A82" s="278" t="str">
        <f>IF(Calcu!N171=TRUE,"","삭제")</f>
        <v>삭제</v>
      </c>
      <c r="D82" s="217">
        <f>Calcu!B272</f>
        <v>21</v>
      </c>
      <c r="E82" s="224" t="str">
        <f>Calcu!C272</f>
        <v/>
      </c>
      <c r="F82" s="225" t="str">
        <f>Calcu!D272</f>
        <v/>
      </c>
      <c r="G82" s="226" t="str">
        <f>Calcu!E272</f>
        <v/>
      </c>
      <c r="H82" s="227" t="str">
        <f>Calcu!F272</f>
        <v/>
      </c>
    </row>
    <row r="83" spans="1:9" ht="15" customHeight="1">
      <c r="A83" s="278" t="str">
        <f>IF(Calcu!N172=TRUE,"","삭제")</f>
        <v>삭제</v>
      </c>
      <c r="D83" s="217">
        <f>Calcu!B273</f>
        <v>22</v>
      </c>
      <c r="E83" s="224" t="str">
        <f>Calcu!C273</f>
        <v/>
      </c>
      <c r="F83" s="225" t="str">
        <f>Calcu!D273</f>
        <v/>
      </c>
      <c r="G83" s="226" t="str">
        <f>Calcu!E273</f>
        <v/>
      </c>
      <c r="H83" s="227" t="str">
        <f>Calcu!F273</f>
        <v/>
      </c>
    </row>
    <row r="84" spans="1:9" ht="15" customHeight="1">
      <c r="A84" s="278" t="str">
        <f>IF(Calcu!N173=TRUE,"","삭제")</f>
        <v>삭제</v>
      </c>
      <c r="D84" s="217">
        <f>Calcu!B274</f>
        <v>23</v>
      </c>
      <c r="E84" s="224" t="str">
        <f>Calcu!C274</f>
        <v/>
      </c>
      <c r="F84" s="225" t="str">
        <f>Calcu!D274</f>
        <v/>
      </c>
      <c r="G84" s="226" t="str">
        <f>Calcu!E274</f>
        <v/>
      </c>
      <c r="H84" s="227" t="str">
        <f>Calcu!F274</f>
        <v/>
      </c>
    </row>
    <row r="85" spans="1:9" ht="15" customHeight="1">
      <c r="A85" s="278" t="str">
        <f>IF(Calcu!N174=TRUE,"","삭제")</f>
        <v>삭제</v>
      </c>
      <c r="D85" s="217">
        <f>Calcu!B275</f>
        <v>24</v>
      </c>
      <c r="E85" s="224" t="str">
        <f>Calcu!C275</f>
        <v/>
      </c>
      <c r="F85" s="225" t="str">
        <f>Calcu!D275</f>
        <v/>
      </c>
      <c r="G85" s="226" t="str">
        <f>Calcu!E275</f>
        <v/>
      </c>
      <c r="H85" s="227" t="str">
        <f>Calcu!F275</f>
        <v/>
      </c>
    </row>
    <row r="86" spans="1:9" ht="15" customHeight="1">
      <c r="A86" s="278" t="str">
        <f>IF(Calcu!N175=TRUE,"","삭제")</f>
        <v>삭제</v>
      </c>
      <c r="D86" s="217">
        <f>Calcu!B276</f>
        <v>25</v>
      </c>
      <c r="E86" s="224" t="str">
        <f>Calcu!C276</f>
        <v/>
      </c>
      <c r="F86" s="225" t="str">
        <f>Calcu!D276</f>
        <v/>
      </c>
      <c r="G86" s="226" t="str">
        <f>Calcu!E276</f>
        <v/>
      </c>
      <c r="H86" s="227" t="str">
        <f>Calcu!F276</f>
        <v/>
      </c>
    </row>
    <row r="87" spans="1:9" ht="15" customHeight="1">
      <c r="A87" s="278" t="str">
        <f>IF(Calcu!N176=TRUE,"","삭제")</f>
        <v>삭제</v>
      </c>
      <c r="D87" s="217">
        <f>Calcu!B277</f>
        <v>26</v>
      </c>
      <c r="E87" s="224" t="str">
        <f>Calcu!C277</f>
        <v/>
      </c>
      <c r="F87" s="225" t="str">
        <f>Calcu!D277</f>
        <v/>
      </c>
      <c r="G87" s="226" t="str">
        <f>Calcu!E277</f>
        <v/>
      </c>
      <c r="H87" s="227" t="str">
        <f>Calcu!F277</f>
        <v/>
      </c>
    </row>
    <row r="88" spans="1:9" ht="15" customHeight="1">
      <c r="A88" s="278" t="str">
        <f>IF(Calcu!N177=TRUE,"","삭제")</f>
        <v>삭제</v>
      </c>
      <c r="D88" s="217">
        <f>Calcu!B278</f>
        <v>27</v>
      </c>
      <c r="E88" s="224" t="str">
        <f>Calcu!C278</f>
        <v/>
      </c>
      <c r="F88" s="225" t="str">
        <f>Calcu!D278</f>
        <v/>
      </c>
      <c r="G88" s="226" t="str">
        <f>Calcu!E278</f>
        <v/>
      </c>
      <c r="H88" s="227" t="str">
        <f>Calcu!F278</f>
        <v/>
      </c>
    </row>
    <row r="89" spans="1:9" ht="15" customHeight="1">
      <c r="A89" s="278" t="str">
        <f>IF(Calcu!N178=TRUE,"","삭제")</f>
        <v>삭제</v>
      </c>
      <c r="D89" s="217">
        <f>Calcu!B279</f>
        <v>28</v>
      </c>
      <c r="E89" s="224" t="str">
        <f>Calcu!C279</f>
        <v/>
      </c>
      <c r="F89" s="225" t="str">
        <f>Calcu!D279</f>
        <v/>
      </c>
      <c r="G89" s="226" t="str">
        <f>Calcu!E279</f>
        <v/>
      </c>
      <c r="H89" s="227" t="str">
        <f>Calcu!F279</f>
        <v/>
      </c>
    </row>
    <row r="90" spans="1:9" ht="15" customHeight="1">
      <c r="A90" s="278" t="str">
        <f>IF(Calcu!N179=TRUE,"","삭제")</f>
        <v>삭제</v>
      </c>
      <c r="D90" s="217">
        <f>Calcu!B280</f>
        <v>29</v>
      </c>
      <c r="E90" s="224" t="str">
        <f>Calcu!C280</f>
        <v/>
      </c>
      <c r="F90" s="225" t="str">
        <f>Calcu!D280</f>
        <v/>
      </c>
      <c r="G90" s="226" t="str">
        <f>Calcu!E280</f>
        <v/>
      </c>
      <c r="H90" s="227" t="str">
        <f>Calcu!F280</f>
        <v/>
      </c>
    </row>
    <row r="91" spans="1:9" ht="15" customHeight="1">
      <c r="A91" s="278" t="str">
        <f>IF(Calcu!N165=TRUE,"","삭제")</f>
        <v>삭제</v>
      </c>
      <c r="D91" s="219">
        <f>Calcu!B281</f>
        <v>30</v>
      </c>
      <c r="E91" s="228" t="str">
        <f>Calcu!C281</f>
        <v/>
      </c>
      <c r="F91" s="229" t="str">
        <f>Calcu!D281</f>
        <v/>
      </c>
      <c r="G91" s="230" t="str">
        <f>Calcu!E281</f>
        <v/>
      </c>
      <c r="H91" s="231" t="str">
        <f>Calcu!F281</f>
        <v/>
      </c>
    </row>
    <row r="92" spans="1:9" ht="15" customHeight="1">
      <c r="A92" s="210" t="str">
        <f>A52</f>
        <v>삭제</v>
      </c>
      <c r="B92" s="209"/>
      <c r="C92" s="209"/>
      <c r="D92" s="232"/>
      <c r="E92" s="233"/>
      <c r="F92" s="232"/>
      <c r="G92" s="232"/>
      <c r="H92" s="232"/>
      <c r="I92" s="209"/>
    </row>
    <row r="93" spans="1:9" ht="15" customHeight="1">
      <c r="A93" s="278" t="str">
        <f>IF(A52="삭제","삭제",IF(Calcu!C145=1,"삭제",""))</f>
        <v>삭제</v>
      </c>
      <c r="B93" s="209"/>
      <c r="C93" s="209"/>
      <c r="D93" s="56" t="e">
        <f ca="1">"※ Note : If the unit is converted to "&amp;Calcu!F150&amp;" = (Indication ÷ "&amp;Calcu!C145&amp;" )"</f>
        <v>#N/A</v>
      </c>
      <c r="E93" s="53"/>
      <c r="F93" s="209"/>
      <c r="G93" s="209"/>
      <c r="H93" s="209"/>
      <c r="I93" s="209"/>
    </row>
    <row r="94" spans="1:9" ht="15" customHeight="1">
      <c r="A94" s="210" t="str">
        <f t="shared" ref="A94" si="1">A93</f>
        <v>삭제</v>
      </c>
      <c r="B94" s="209"/>
      <c r="C94" s="209"/>
      <c r="D94" s="56"/>
      <c r="E94" s="53"/>
      <c r="F94" s="209"/>
      <c r="G94" s="209"/>
      <c r="H94" s="209"/>
      <c r="I94" s="209"/>
    </row>
    <row r="95" spans="1:9" ht="15" customHeight="1">
      <c r="A95" s="210" t="str">
        <f>A52</f>
        <v>삭제</v>
      </c>
      <c r="B95" s="209"/>
      <c r="C95" s="209"/>
      <c r="D95" s="53" t="s">
        <v>1026</v>
      </c>
      <c r="E95" s="53"/>
      <c r="F95" s="209"/>
      <c r="G95" s="209"/>
      <c r="H95" s="209"/>
      <c r="I95" s="209"/>
    </row>
    <row r="96" spans="1:9" ht="15" customHeight="1">
      <c r="A96" s="278" t="str">
        <f>A98</f>
        <v>삭제</v>
      </c>
      <c r="B96" s="54"/>
      <c r="C96" s="54"/>
      <c r="D96" s="56"/>
      <c r="E96" s="54"/>
      <c r="F96" s="516" t="s">
        <v>101</v>
      </c>
      <c r="G96" s="516"/>
    </row>
    <row r="97" spans="1:9" ht="15" customHeight="1">
      <c r="A97" s="278" t="str">
        <f>IF(A96="삭제","삭제","삽입")</f>
        <v>삭제</v>
      </c>
      <c r="D97" s="208"/>
      <c r="E97" s="208"/>
      <c r="F97" s="208"/>
      <c r="G97" s="208"/>
      <c r="H97" s="208"/>
      <c r="I97" s="208"/>
    </row>
    <row r="98" spans="1:9" ht="15" customHeight="1">
      <c r="A98" s="278" t="str">
        <f>IF(Calcu!B293=TRUE,"","삭제")</f>
        <v>삭제</v>
      </c>
      <c r="D98" s="96" t="str">
        <f>"○ Description : "&amp;기본정보!C$5</f>
        <v xml:space="preserve">○ Description : </v>
      </c>
      <c r="F98" s="55"/>
      <c r="G98" s="57"/>
    </row>
    <row r="99" spans="1:9" ht="15" customHeight="1">
      <c r="A99" s="210" t="str">
        <f>A98</f>
        <v>삭제</v>
      </c>
      <c r="D99" s="96" t="str">
        <f>"○ Manufacturer : "&amp;기본정보!C$6</f>
        <v xml:space="preserve">○ Manufacturer : </v>
      </c>
      <c r="F99" s="55"/>
      <c r="G99" s="57"/>
    </row>
    <row r="100" spans="1:9" ht="15" customHeight="1">
      <c r="A100" s="210" t="str">
        <f>A98</f>
        <v>삭제</v>
      </c>
      <c r="D100" s="96" t="str">
        <f>"○ Model Name : "&amp;기본정보!C$7</f>
        <v xml:space="preserve">○ Model Name : </v>
      </c>
      <c r="F100" s="55"/>
      <c r="G100" s="57"/>
    </row>
    <row r="101" spans="1:9" ht="15" customHeight="1">
      <c r="A101" s="210" t="str">
        <f>A98</f>
        <v>삭제</v>
      </c>
      <c r="D101" s="96" t="str">
        <f>"○ Serial Number : "&amp;기본정보!C$8</f>
        <v xml:space="preserve">○ Serial Number : </v>
      </c>
      <c r="F101" s="55"/>
      <c r="G101" s="57"/>
    </row>
    <row r="102" spans="1:9" ht="15" customHeight="1">
      <c r="A102" s="210" t="str">
        <f>A98</f>
        <v>삭제</v>
      </c>
      <c r="D102" s="96"/>
      <c r="F102" s="55"/>
      <c r="G102" s="57"/>
    </row>
    <row r="103" spans="1:9" ht="15" customHeight="1">
      <c r="A103" s="210" t="str">
        <f>A98</f>
        <v>삭제</v>
      </c>
      <c r="D103" s="59" t="s">
        <v>133</v>
      </c>
      <c r="F103" s="55"/>
      <c r="G103" s="57"/>
    </row>
    <row r="104" spans="1:9" ht="15" customHeight="1">
      <c r="A104" s="210" t="str">
        <f>A98</f>
        <v>삭제</v>
      </c>
      <c r="D104" s="518" t="s">
        <v>134</v>
      </c>
      <c r="E104" s="216" t="s">
        <v>129</v>
      </c>
      <c r="F104" s="526" t="e">
        <f>Calcu!$K$568</f>
        <v>#N/A</v>
      </c>
      <c r="G104" s="527"/>
      <c r="H104" s="528"/>
    </row>
    <row r="105" spans="1:9" ht="15" customHeight="1">
      <c r="A105" s="210" t="str">
        <f>A98</f>
        <v>삭제</v>
      </c>
      <c r="D105" s="519"/>
      <c r="E105" s="524" t="s">
        <v>135</v>
      </c>
      <c r="F105" s="521" t="s">
        <v>99</v>
      </c>
      <c r="G105" s="523" t="s">
        <v>100</v>
      </c>
      <c r="H105" s="531" t="s">
        <v>1027</v>
      </c>
    </row>
    <row r="106" spans="1:9" ht="15" customHeight="1">
      <c r="A106" s="210" t="str">
        <f>A98</f>
        <v>삭제</v>
      </c>
      <c r="D106" s="519"/>
      <c r="E106" s="525"/>
      <c r="F106" s="522"/>
      <c r="G106" s="523"/>
      <c r="H106" s="531"/>
    </row>
    <row r="107" spans="1:9" ht="15" customHeight="1">
      <c r="A107" s="210" t="str">
        <f>A98</f>
        <v>삭제</v>
      </c>
      <c r="B107" s="57"/>
      <c r="C107" s="57"/>
      <c r="D107" s="520"/>
      <c r="E107" s="92">
        <f>Calcu!C393</f>
        <v>0</v>
      </c>
      <c r="F107" s="91">
        <f>Calcu!D393</f>
        <v>0</v>
      </c>
      <c r="G107" s="89">
        <f>Calcu!E393</f>
        <v>0</v>
      </c>
      <c r="H107" s="90">
        <f>Calcu!F393</f>
        <v>0</v>
      </c>
    </row>
    <row r="108" spans="1:9" ht="15" customHeight="1">
      <c r="A108" s="278" t="str">
        <f>IF(Calcu!N293=TRUE,"","삭제")</f>
        <v>삭제</v>
      </c>
      <c r="B108" s="57"/>
      <c r="C108" s="57"/>
      <c r="D108" s="218">
        <f>Calcu!B394</f>
        <v>1</v>
      </c>
      <c r="E108" s="220" t="str">
        <f>Calcu!C394</f>
        <v/>
      </c>
      <c r="F108" s="221" t="str">
        <f>Calcu!D394</f>
        <v/>
      </c>
      <c r="G108" s="222" t="str">
        <f>Calcu!E394</f>
        <v/>
      </c>
      <c r="H108" s="223" t="str">
        <f>Calcu!F394</f>
        <v/>
      </c>
    </row>
    <row r="109" spans="1:9" ht="15" customHeight="1">
      <c r="A109" s="278" t="str">
        <f>IF(Calcu!N294=TRUE,"","삭제")</f>
        <v>삭제</v>
      </c>
      <c r="B109" s="57"/>
      <c r="C109" s="57"/>
      <c r="D109" s="217">
        <f>Calcu!B395</f>
        <v>2</v>
      </c>
      <c r="E109" s="224" t="str">
        <f>Calcu!C395</f>
        <v/>
      </c>
      <c r="F109" s="225" t="str">
        <f>Calcu!D395</f>
        <v/>
      </c>
      <c r="G109" s="226" t="str">
        <f>Calcu!E395</f>
        <v/>
      </c>
      <c r="H109" s="227" t="str">
        <f>Calcu!F395</f>
        <v/>
      </c>
    </row>
    <row r="110" spans="1:9" ht="15" customHeight="1">
      <c r="A110" s="278" t="str">
        <f>IF(Calcu!N295=TRUE,"","삭제")</f>
        <v>삭제</v>
      </c>
      <c r="B110" s="57"/>
      <c r="C110" s="57"/>
      <c r="D110" s="217">
        <f>Calcu!B396</f>
        <v>3</v>
      </c>
      <c r="E110" s="224" t="str">
        <f>Calcu!C396</f>
        <v/>
      </c>
      <c r="F110" s="225" t="str">
        <f>Calcu!D396</f>
        <v/>
      </c>
      <c r="G110" s="226" t="str">
        <f>Calcu!E396</f>
        <v/>
      </c>
      <c r="H110" s="227" t="str">
        <f>Calcu!F396</f>
        <v/>
      </c>
    </row>
    <row r="111" spans="1:9" ht="15" customHeight="1">
      <c r="A111" s="278" t="str">
        <f>IF(Calcu!N296=TRUE,"","삭제")</f>
        <v>삭제</v>
      </c>
      <c r="B111" s="57"/>
      <c r="C111" s="57"/>
      <c r="D111" s="217">
        <f>Calcu!B397</f>
        <v>4</v>
      </c>
      <c r="E111" s="224" t="str">
        <f>Calcu!C397</f>
        <v/>
      </c>
      <c r="F111" s="225" t="str">
        <f>Calcu!D397</f>
        <v/>
      </c>
      <c r="G111" s="226" t="str">
        <f>Calcu!E397</f>
        <v/>
      </c>
      <c r="H111" s="227" t="str">
        <f>Calcu!F397</f>
        <v/>
      </c>
    </row>
    <row r="112" spans="1:9" ht="15" customHeight="1">
      <c r="A112" s="278" t="str">
        <f>IF(Calcu!N297=TRUE,"","삭제")</f>
        <v>삭제</v>
      </c>
      <c r="B112" s="57"/>
      <c r="C112" s="57"/>
      <c r="D112" s="217">
        <f>Calcu!B398</f>
        <v>5</v>
      </c>
      <c r="E112" s="224" t="str">
        <f>Calcu!C398</f>
        <v/>
      </c>
      <c r="F112" s="225" t="str">
        <f>Calcu!D398</f>
        <v/>
      </c>
      <c r="G112" s="226" t="str">
        <f>Calcu!E398</f>
        <v/>
      </c>
      <c r="H112" s="227" t="str">
        <f>Calcu!F398</f>
        <v/>
      </c>
    </row>
    <row r="113" spans="1:8" ht="15" customHeight="1">
      <c r="A113" s="278" t="str">
        <f>IF(Calcu!N298=TRUE,"","삭제")</f>
        <v>삭제</v>
      </c>
      <c r="B113" s="57"/>
      <c r="C113" s="57"/>
      <c r="D113" s="217">
        <f>Calcu!B399</f>
        <v>6</v>
      </c>
      <c r="E113" s="224" t="str">
        <f>Calcu!C399</f>
        <v/>
      </c>
      <c r="F113" s="225" t="str">
        <f>Calcu!D399</f>
        <v/>
      </c>
      <c r="G113" s="226" t="str">
        <f>Calcu!E399</f>
        <v/>
      </c>
      <c r="H113" s="227" t="str">
        <f>Calcu!F399</f>
        <v/>
      </c>
    </row>
    <row r="114" spans="1:8" ht="15" customHeight="1">
      <c r="A114" s="278" t="str">
        <f>IF(Calcu!N299=TRUE,"","삭제")</f>
        <v>삭제</v>
      </c>
      <c r="B114" s="57"/>
      <c r="C114" s="57"/>
      <c r="D114" s="217">
        <f>Calcu!B400</f>
        <v>7</v>
      </c>
      <c r="E114" s="224" t="str">
        <f>Calcu!C400</f>
        <v/>
      </c>
      <c r="F114" s="225" t="str">
        <f>Calcu!D400</f>
        <v/>
      </c>
      <c r="G114" s="226" t="str">
        <f>Calcu!E400</f>
        <v/>
      </c>
      <c r="H114" s="227" t="str">
        <f>Calcu!F400</f>
        <v/>
      </c>
    </row>
    <row r="115" spans="1:8" ht="15" customHeight="1">
      <c r="A115" s="278" t="str">
        <f>IF(Calcu!N300=TRUE,"","삭제")</f>
        <v>삭제</v>
      </c>
      <c r="B115" s="57"/>
      <c r="C115" s="57"/>
      <c r="D115" s="217">
        <f>Calcu!B401</f>
        <v>8</v>
      </c>
      <c r="E115" s="224" t="str">
        <f>Calcu!C401</f>
        <v/>
      </c>
      <c r="F115" s="225" t="str">
        <f>Calcu!D401</f>
        <v/>
      </c>
      <c r="G115" s="226" t="str">
        <f>Calcu!E401</f>
        <v/>
      </c>
      <c r="H115" s="227" t="str">
        <f>Calcu!F401</f>
        <v/>
      </c>
    </row>
    <row r="116" spans="1:8" ht="15" customHeight="1">
      <c r="A116" s="278" t="str">
        <f>IF(Calcu!N301=TRUE,"","삭제")</f>
        <v>삭제</v>
      </c>
      <c r="B116" s="57"/>
      <c r="C116" s="57"/>
      <c r="D116" s="217">
        <f>Calcu!B402</f>
        <v>9</v>
      </c>
      <c r="E116" s="224" t="str">
        <f>Calcu!C402</f>
        <v/>
      </c>
      <c r="F116" s="225" t="str">
        <f>Calcu!D402</f>
        <v/>
      </c>
      <c r="G116" s="226" t="str">
        <f>Calcu!E402</f>
        <v/>
      </c>
      <c r="H116" s="227" t="str">
        <f>Calcu!F402</f>
        <v/>
      </c>
    </row>
    <row r="117" spans="1:8" ht="15" customHeight="1">
      <c r="A117" s="278" t="str">
        <f>IF(Calcu!N302=TRUE,"","삭제")</f>
        <v>삭제</v>
      </c>
      <c r="D117" s="217">
        <f>Calcu!B403</f>
        <v>10</v>
      </c>
      <c r="E117" s="224" t="str">
        <f>Calcu!C403</f>
        <v/>
      </c>
      <c r="F117" s="225" t="str">
        <f>Calcu!D403</f>
        <v/>
      </c>
      <c r="G117" s="226" t="str">
        <f>Calcu!E403</f>
        <v/>
      </c>
      <c r="H117" s="227" t="str">
        <f>Calcu!F403</f>
        <v/>
      </c>
    </row>
    <row r="118" spans="1:8" ht="15" customHeight="1">
      <c r="A118" s="278" t="str">
        <f>IF(Calcu!N303=TRUE,"","삭제")</f>
        <v>삭제</v>
      </c>
      <c r="D118" s="217">
        <f>Calcu!B404</f>
        <v>11</v>
      </c>
      <c r="E118" s="224" t="str">
        <f>Calcu!C404</f>
        <v/>
      </c>
      <c r="F118" s="225" t="str">
        <f>Calcu!D404</f>
        <v/>
      </c>
      <c r="G118" s="226" t="str">
        <f>Calcu!E404</f>
        <v/>
      </c>
      <c r="H118" s="227" t="str">
        <f>Calcu!F404</f>
        <v/>
      </c>
    </row>
    <row r="119" spans="1:8" ht="15" customHeight="1">
      <c r="A119" s="278" t="str">
        <f>IF(Calcu!N304=TRUE,"","삭제")</f>
        <v>삭제</v>
      </c>
      <c r="D119" s="217">
        <f>Calcu!B405</f>
        <v>12</v>
      </c>
      <c r="E119" s="224" t="str">
        <f>Calcu!C405</f>
        <v/>
      </c>
      <c r="F119" s="225" t="str">
        <f>Calcu!D405</f>
        <v/>
      </c>
      <c r="G119" s="226" t="str">
        <f>Calcu!E405</f>
        <v/>
      </c>
      <c r="H119" s="227" t="str">
        <f>Calcu!F405</f>
        <v/>
      </c>
    </row>
    <row r="120" spans="1:8" ht="15" customHeight="1">
      <c r="A120" s="278" t="str">
        <f>IF(Calcu!N305=TRUE,"","삭제")</f>
        <v>삭제</v>
      </c>
      <c r="D120" s="217">
        <f>Calcu!B406</f>
        <v>13</v>
      </c>
      <c r="E120" s="224" t="str">
        <f>Calcu!C406</f>
        <v/>
      </c>
      <c r="F120" s="225" t="str">
        <f>Calcu!D406</f>
        <v/>
      </c>
      <c r="G120" s="226" t="str">
        <f>Calcu!E406</f>
        <v/>
      </c>
      <c r="H120" s="227" t="str">
        <f>Calcu!F406</f>
        <v/>
      </c>
    </row>
    <row r="121" spans="1:8" ht="15" customHeight="1">
      <c r="A121" s="278" t="str">
        <f>IF(Calcu!N306=TRUE,"","삭제")</f>
        <v>삭제</v>
      </c>
      <c r="D121" s="217">
        <f>Calcu!B407</f>
        <v>14</v>
      </c>
      <c r="E121" s="224" t="str">
        <f>Calcu!C407</f>
        <v/>
      </c>
      <c r="F121" s="225" t="str">
        <f>Calcu!D407</f>
        <v/>
      </c>
      <c r="G121" s="226" t="str">
        <f>Calcu!E407</f>
        <v/>
      </c>
      <c r="H121" s="227" t="str">
        <f>Calcu!F407</f>
        <v/>
      </c>
    </row>
    <row r="122" spans="1:8" ht="15" customHeight="1">
      <c r="A122" s="278" t="str">
        <f>IF(Calcu!N307=TRUE,"","삭제")</f>
        <v>삭제</v>
      </c>
      <c r="D122" s="217">
        <f>Calcu!B408</f>
        <v>15</v>
      </c>
      <c r="E122" s="224" t="str">
        <f>Calcu!C408</f>
        <v/>
      </c>
      <c r="F122" s="225" t="str">
        <f>Calcu!D408</f>
        <v/>
      </c>
      <c r="G122" s="226" t="str">
        <f>Calcu!E408</f>
        <v/>
      </c>
      <c r="H122" s="227" t="str">
        <f>Calcu!F408</f>
        <v/>
      </c>
    </row>
    <row r="123" spans="1:8" ht="15" customHeight="1">
      <c r="A123" s="278" t="str">
        <f>IF(Calcu!N308=TRUE,"","삭제")</f>
        <v>삭제</v>
      </c>
      <c r="D123" s="217">
        <f>Calcu!B409</f>
        <v>16</v>
      </c>
      <c r="E123" s="224" t="str">
        <f>Calcu!C409</f>
        <v/>
      </c>
      <c r="F123" s="225" t="str">
        <f>Calcu!D409</f>
        <v/>
      </c>
      <c r="G123" s="226" t="str">
        <f>Calcu!E409</f>
        <v/>
      </c>
      <c r="H123" s="227" t="str">
        <f>Calcu!F409</f>
        <v/>
      </c>
    </row>
    <row r="124" spans="1:8" ht="15" customHeight="1">
      <c r="A124" s="278" t="str">
        <f>IF(Calcu!N309=TRUE,"","삭제")</f>
        <v>삭제</v>
      </c>
      <c r="D124" s="217">
        <f>Calcu!B410</f>
        <v>17</v>
      </c>
      <c r="E124" s="224" t="str">
        <f>Calcu!C410</f>
        <v/>
      </c>
      <c r="F124" s="225" t="str">
        <f>Calcu!D410</f>
        <v/>
      </c>
      <c r="G124" s="226" t="str">
        <f>Calcu!E410</f>
        <v/>
      </c>
      <c r="H124" s="227" t="str">
        <f>Calcu!F410</f>
        <v/>
      </c>
    </row>
    <row r="125" spans="1:8" ht="15" customHeight="1">
      <c r="A125" s="278" t="str">
        <f>IF(Calcu!N310=TRUE,"","삭제")</f>
        <v>삭제</v>
      </c>
      <c r="D125" s="217">
        <f>Calcu!B411</f>
        <v>18</v>
      </c>
      <c r="E125" s="224" t="str">
        <f>Calcu!C411</f>
        <v/>
      </c>
      <c r="F125" s="225" t="str">
        <f>Calcu!D411</f>
        <v/>
      </c>
      <c r="G125" s="226" t="str">
        <f>Calcu!E411</f>
        <v/>
      </c>
      <c r="H125" s="227" t="str">
        <f>Calcu!F411</f>
        <v/>
      </c>
    </row>
    <row r="126" spans="1:8" ht="15" customHeight="1">
      <c r="A126" s="278" t="str">
        <f>IF(Calcu!N311=TRUE,"","삭제")</f>
        <v>삭제</v>
      </c>
      <c r="D126" s="217">
        <f>Calcu!B412</f>
        <v>19</v>
      </c>
      <c r="E126" s="224" t="str">
        <f>Calcu!C412</f>
        <v/>
      </c>
      <c r="F126" s="225" t="str">
        <f>Calcu!D412</f>
        <v/>
      </c>
      <c r="G126" s="226" t="str">
        <f>Calcu!E412</f>
        <v/>
      </c>
      <c r="H126" s="227" t="str">
        <f>Calcu!F412</f>
        <v/>
      </c>
    </row>
    <row r="127" spans="1:8" ht="15" customHeight="1">
      <c r="A127" s="278" t="str">
        <f>IF(Calcu!N312=TRUE,"","삭제")</f>
        <v>삭제</v>
      </c>
      <c r="D127" s="217">
        <f>Calcu!B413</f>
        <v>20</v>
      </c>
      <c r="E127" s="224" t="str">
        <f>Calcu!C413</f>
        <v/>
      </c>
      <c r="F127" s="225" t="str">
        <f>Calcu!D413</f>
        <v/>
      </c>
      <c r="G127" s="226" t="str">
        <f>Calcu!E413</f>
        <v/>
      </c>
      <c r="H127" s="227" t="str">
        <f>Calcu!F413</f>
        <v/>
      </c>
    </row>
    <row r="128" spans="1:8" ht="15" customHeight="1">
      <c r="A128" s="278" t="str">
        <f>IF(Calcu!N313=TRUE,"","삭제")</f>
        <v>삭제</v>
      </c>
      <c r="D128" s="217">
        <f>Calcu!B414</f>
        <v>21</v>
      </c>
      <c r="E128" s="224" t="str">
        <f>Calcu!C414</f>
        <v/>
      </c>
      <c r="F128" s="225" t="str">
        <f>Calcu!D414</f>
        <v/>
      </c>
      <c r="G128" s="226" t="str">
        <f>Calcu!E414</f>
        <v/>
      </c>
      <c r="H128" s="227" t="str">
        <f>Calcu!F414</f>
        <v/>
      </c>
    </row>
    <row r="129" spans="1:9" ht="15" customHeight="1">
      <c r="A129" s="278" t="str">
        <f>IF(Calcu!N314=TRUE,"","삭제")</f>
        <v>삭제</v>
      </c>
      <c r="D129" s="217">
        <f>Calcu!B415</f>
        <v>22</v>
      </c>
      <c r="E129" s="224" t="str">
        <f>Calcu!C415</f>
        <v/>
      </c>
      <c r="F129" s="225" t="str">
        <f>Calcu!D415</f>
        <v/>
      </c>
      <c r="G129" s="226" t="str">
        <f>Calcu!E415</f>
        <v/>
      </c>
      <c r="H129" s="227" t="str">
        <f>Calcu!F415</f>
        <v/>
      </c>
    </row>
    <row r="130" spans="1:9" ht="15" customHeight="1">
      <c r="A130" s="278" t="str">
        <f>IF(Calcu!N315=TRUE,"","삭제")</f>
        <v>삭제</v>
      </c>
      <c r="D130" s="217">
        <f>Calcu!B416</f>
        <v>23</v>
      </c>
      <c r="E130" s="224" t="str">
        <f>Calcu!C416</f>
        <v/>
      </c>
      <c r="F130" s="225" t="str">
        <f>Calcu!D416</f>
        <v/>
      </c>
      <c r="G130" s="226" t="str">
        <f>Calcu!E416</f>
        <v/>
      </c>
      <c r="H130" s="227" t="str">
        <f>Calcu!F416</f>
        <v/>
      </c>
    </row>
    <row r="131" spans="1:9" ht="15" customHeight="1">
      <c r="A131" s="278" t="str">
        <f>IF(Calcu!N316=TRUE,"","삭제")</f>
        <v>삭제</v>
      </c>
      <c r="D131" s="217">
        <f>Calcu!B417</f>
        <v>24</v>
      </c>
      <c r="E131" s="224" t="str">
        <f>Calcu!C417</f>
        <v/>
      </c>
      <c r="F131" s="225" t="str">
        <f>Calcu!D417</f>
        <v/>
      </c>
      <c r="G131" s="226" t="str">
        <f>Calcu!E417</f>
        <v/>
      </c>
      <c r="H131" s="227" t="str">
        <f>Calcu!F417</f>
        <v/>
      </c>
    </row>
    <row r="132" spans="1:9" ht="15" customHeight="1">
      <c r="A132" s="278" t="str">
        <f>IF(Calcu!N317=TRUE,"","삭제")</f>
        <v>삭제</v>
      </c>
      <c r="D132" s="217">
        <f>Calcu!B418</f>
        <v>25</v>
      </c>
      <c r="E132" s="224" t="str">
        <f>Calcu!C418</f>
        <v/>
      </c>
      <c r="F132" s="225" t="str">
        <f>Calcu!D418</f>
        <v/>
      </c>
      <c r="G132" s="226" t="str">
        <f>Calcu!E418</f>
        <v/>
      </c>
      <c r="H132" s="227" t="str">
        <f>Calcu!F418</f>
        <v/>
      </c>
    </row>
    <row r="133" spans="1:9" ht="15" customHeight="1">
      <c r="A133" s="278" t="str">
        <f>IF(Calcu!N318=TRUE,"","삭제")</f>
        <v>삭제</v>
      </c>
      <c r="D133" s="217">
        <f>Calcu!B419</f>
        <v>26</v>
      </c>
      <c r="E133" s="224" t="str">
        <f>Calcu!C419</f>
        <v/>
      </c>
      <c r="F133" s="225" t="str">
        <f>Calcu!D419</f>
        <v/>
      </c>
      <c r="G133" s="226" t="str">
        <f>Calcu!E419</f>
        <v/>
      </c>
      <c r="H133" s="227" t="str">
        <f>Calcu!F419</f>
        <v/>
      </c>
    </row>
    <row r="134" spans="1:9" ht="15" customHeight="1">
      <c r="A134" s="278" t="str">
        <f>IF(Calcu!N319=TRUE,"","삭제")</f>
        <v>삭제</v>
      </c>
      <c r="D134" s="217">
        <f>Calcu!B420</f>
        <v>27</v>
      </c>
      <c r="E134" s="224" t="str">
        <f>Calcu!C420</f>
        <v/>
      </c>
      <c r="F134" s="225" t="str">
        <f>Calcu!D420</f>
        <v/>
      </c>
      <c r="G134" s="226" t="str">
        <f>Calcu!E420</f>
        <v/>
      </c>
      <c r="H134" s="227" t="str">
        <f>Calcu!F420</f>
        <v/>
      </c>
    </row>
    <row r="135" spans="1:9" ht="15" customHeight="1">
      <c r="A135" s="278" t="str">
        <f>IF(Calcu!N320=TRUE,"","삭제")</f>
        <v>삭제</v>
      </c>
      <c r="D135" s="217">
        <f>Calcu!B421</f>
        <v>28</v>
      </c>
      <c r="E135" s="224" t="str">
        <f>Calcu!C421</f>
        <v/>
      </c>
      <c r="F135" s="225" t="str">
        <f>Calcu!D421</f>
        <v/>
      </c>
      <c r="G135" s="226" t="str">
        <f>Calcu!E421</f>
        <v/>
      </c>
      <c r="H135" s="227" t="str">
        <f>Calcu!F421</f>
        <v/>
      </c>
    </row>
    <row r="136" spans="1:9" ht="15" customHeight="1">
      <c r="A136" s="278" t="str">
        <f>IF(Calcu!N321=TRUE,"","삭제")</f>
        <v>삭제</v>
      </c>
      <c r="D136" s="217">
        <f>Calcu!B422</f>
        <v>29</v>
      </c>
      <c r="E136" s="224" t="str">
        <f>Calcu!C422</f>
        <v/>
      </c>
      <c r="F136" s="225" t="str">
        <f>Calcu!D422</f>
        <v/>
      </c>
      <c r="G136" s="226" t="str">
        <f>Calcu!E422</f>
        <v/>
      </c>
      <c r="H136" s="227" t="str">
        <f>Calcu!F422</f>
        <v/>
      </c>
    </row>
    <row r="137" spans="1:9" ht="15" customHeight="1">
      <c r="A137" s="278" t="str">
        <f>IF(Calcu!N307=TRUE,"","삭제")</f>
        <v>삭제</v>
      </c>
      <c r="D137" s="219">
        <f>Calcu!B423</f>
        <v>30</v>
      </c>
      <c r="E137" s="228" t="str">
        <f>Calcu!C423</f>
        <v/>
      </c>
      <c r="F137" s="229" t="str">
        <f>Calcu!D423</f>
        <v/>
      </c>
      <c r="G137" s="230" t="str">
        <f>Calcu!E423</f>
        <v/>
      </c>
      <c r="H137" s="231" t="str">
        <f>Calcu!F423</f>
        <v/>
      </c>
    </row>
    <row r="138" spans="1:9" ht="15" customHeight="1">
      <c r="A138" s="210" t="str">
        <f>A98</f>
        <v>삭제</v>
      </c>
      <c r="B138" s="209"/>
      <c r="C138" s="209"/>
      <c r="D138" s="232"/>
      <c r="E138" s="233"/>
      <c r="F138" s="232"/>
      <c r="G138" s="232"/>
      <c r="H138" s="232"/>
      <c r="I138" s="209"/>
    </row>
    <row r="139" spans="1:9" ht="15" customHeight="1">
      <c r="A139" s="278" t="str">
        <f>IF(A98="삭제","삭제",IF(Calcu!C287=1,"삭제",""))</f>
        <v>삭제</v>
      </c>
      <c r="B139" s="209"/>
      <c r="C139" s="209"/>
      <c r="D139" s="56" t="e">
        <f ca="1">"※ Note : If the unit is converted to "&amp;Calcu!F292&amp;" = (Indication ÷ "&amp;Calcu!C287&amp;" )"</f>
        <v>#N/A</v>
      </c>
      <c r="E139" s="53"/>
      <c r="F139" s="209"/>
      <c r="G139" s="209"/>
      <c r="H139" s="209"/>
      <c r="I139" s="209"/>
    </row>
    <row r="140" spans="1:9" ht="15" customHeight="1">
      <c r="A140" s="210" t="str">
        <f t="shared" ref="A140" si="2">A139</f>
        <v>삭제</v>
      </c>
      <c r="B140" s="209"/>
      <c r="C140" s="209"/>
      <c r="D140" s="56"/>
      <c r="E140" s="53"/>
      <c r="F140" s="209"/>
      <c r="G140" s="209"/>
      <c r="H140" s="209"/>
      <c r="I140" s="209"/>
    </row>
    <row r="141" spans="1:9" ht="15" customHeight="1">
      <c r="A141" s="210" t="str">
        <f>A98</f>
        <v>삭제</v>
      </c>
      <c r="B141" s="209"/>
      <c r="C141" s="209"/>
      <c r="D141" s="53" t="s">
        <v>1026</v>
      </c>
      <c r="E141" s="53"/>
      <c r="F141" s="209"/>
      <c r="G141" s="209"/>
      <c r="H141" s="209"/>
      <c r="I141" s="209"/>
    </row>
    <row r="142" spans="1:9" ht="15" customHeight="1">
      <c r="A142" s="278" t="str">
        <f>A144</f>
        <v>삭제</v>
      </c>
      <c r="B142" s="54"/>
      <c r="C142" s="54"/>
      <c r="D142" s="56"/>
      <c r="E142" s="54"/>
      <c r="F142" s="516" t="s">
        <v>101</v>
      </c>
      <c r="G142" s="516"/>
    </row>
    <row r="143" spans="1:9" ht="15" customHeight="1">
      <c r="A143" s="278" t="str">
        <f>IF(A142="삭제","삭제","삽입")</f>
        <v>삭제</v>
      </c>
      <c r="D143" s="208"/>
      <c r="E143" s="208"/>
      <c r="F143" s="208"/>
      <c r="G143" s="208"/>
      <c r="H143" s="208"/>
      <c r="I143" s="208"/>
    </row>
    <row r="144" spans="1:9" ht="15" customHeight="1">
      <c r="A144" s="278" t="str">
        <f>IF(Calcu!B435=TRUE,"","삭제")</f>
        <v>삭제</v>
      </c>
      <c r="D144" s="96" t="str">
        <f>"○ Description : "&amp;기본정보!C$5</f>
        <v xml:space="preserve">○ Description : </v>
      </c>
      <c r="F144" s="55"/>
      <c r="G144" s="57"/>
    </row>
    <row r="145" spans="1:8" ht="15" customHeight="1">
      <c r="A145" s="210" t="str">
        <f>A144</f>
        <v>삭제</v>
      </c>
      <c r="D145" s="96" t="str">
        <f>"○ Manufacturer : "&amp;기본정보!C$6</f>
        <v xml:space="preserve">○ Manufacturer : </v>
      </c>
      <c r="F145" s="55"/>
      <c r="G145" s="57"/>
    </row>
    <row r="146" spans="1:8" ht="15" customHeight="1">
      <c r="A146" s="210" t="str">
        <f>A144</f>
        <v>삭제</v>
      </c>
      <c r="D146" s="96" t="str">
        <f>"○ Model Name : "&amp;기본정보!C$7</f>
        <v xml:space="preserve">○ Model Name : </v>
      </c>
      <c r="F146" s="55"/>
      <c r="G146" s="57"/>
    </row>
    <row r="147" spans="1:8" ht="15" customHeight="1">
      <c r="A147" s="210" t="str">
        <f>A144</f>
        <v>삭제</v>
      </c>
      <c r="D147" s="96" t="str">
        <f>"○ Serial Number : "&amp;기본정보!C$8</f>
        <v xml:space="preserve">○ Serial Number : </v>
      </c>
      <c r="F147" s="55"/>
      <c r="G147" s="57"/>
    </row>
    <row r="148" spans="1:8" ht="15" customHeight="1">
      <c r="A148" s="210" t="str">
        <f>A144</f>
        <v>삭제</v>
      </c>
      <c r="D148" s="96"/>
      <c r="F148" s="55"/>
      <c r="G148" s="57"/>
    </row>
    <row r="149" spans="1:8" ht="15" customHeight="1">
      <c r="A149" s="210" t="str">
        <f>A144</f>
        <v>삭제</v>
      </c>
      <c r="D149" s="59" t="s">
        <v>133</v>
      </c>
      <c r="F149" s="55"/>
      <c r="G149" s="57"/>
    </row>
    <row r="150" spans="1:8" ht="15" customHeight="1">
      <c r="A150" s="210" t="str">
        <f>A144</f>
        <v>삭제</v>
      </c>
      <c r="D150" s="518" t="s">
        <v>134</v>
      </c>
      <c r="E150" s="216" t="s">
        <v>129</v>
      </c>
      <c r="F150" s="526" t="e">
        <f>Calcu!$K$568</f>
        <v>#N/A</v>
      </c>
      <c r="G150" s="527"/>
      <c r="H150" s="528"/>
    </row>
    <row r="151" spans="1:8" ht="15" customHeight="1">
      <c r="A151" s="210" t="str">
        <f>A144</f>
        <v>삭제</v>
      </c>
      <c r="D151" s="519"/>
      <c r="E151" s="524" t="s">
        <v>135</v>
      </c>
      <c r="F151" s="521" t="s">
        <v>99</v>
      </c>
      <c r="G151" s="523" t="s">
        <v>100</v>
      </c>
      <c r="H151" s="531" t="s">
        <v>1027</v>
      </c>
    </row>
    <row r="152" spans="1:8" ht="15" customHeight="1">
      <c r="A152" s="210" t="str">
        <f>A144</f>
        <v>삭제</v>
      </c>
      <c r="D152" s="519"/>
      <c r="E152" s="525"/>
      <c r="F152" s="522"/>
      <c r="G152" s="523"/>
      <c r="H152" s="531"/>
    </row>
    <row r="153" spans="1:8" ht="15" customHeight="1">
      <c r="A153" s="210" t="str">
        <f>A144</f>
        <v>삭제</v>
      </c>
      <c r="B153" s="57"/>
      <c r="C153" s="57"/>
      <c r="D153" s="520"/>
      <c r="E153" s="92">
        <f>Calcu!C535</f>
        <v>0</v>
      </c>
      <c r="F153" s="91">
        <f>Calcu!D535</f>
        <v>0</v>
      </c>
      <c r="G153" s="89">
        <f>Calcu!E535</f>
        <v>0</v>
      </c>
      <c r="H153" s="90">
        <f>Calcu!F535</f>
        <v>0</v>
      </c>
    </row>
    <row r="154" spans="1:8" ht="15" customHeight="1">
      <c r="A154" s="278" t="str">
        <f>IF(Calcu!N435=TRUE,"","삭제")</f>
        <v>삭제</v>
      </c>
      <c r="B154" s="57"/>
      <c r="C154" s="57"/>
      <c r="D154" s="218">
        <f>Calcu!B536</f>
        <v>1</v>
      </c>
      <c r="E154" s="220" t="str">
        <f>Calcu!C536</f>
        <v/>
      </c>
      <c r="F154" s="221" t="str">
        <f>Calcu!D536</f>
        <v/>
      </c>
      <c r="G154" s="222" t="str">
        <f>Calcu!E536</f>
        <v/>
      </c>
      <c r="H154" s="223" t="str">
        <f>Calcu!F536</f>
        <v/>
      </c>
    </row>
    <row r="155" spans="1:8" ht="15" customHeight="1">
      <c r="A155" s="278" t="str">
        <f>IF(Calcu!N436=TRUE,"","삭제")</f>
        <v>삭제</v>
      </c>
      <c r="B155" s="57"/>
      <c r="C155" s="57"/>
      <c r="D155" s="217">
        <f>Calcu!B537</f>
        <v>2</v>
      </c>
      <c r="E155" s="224" t="str">
        <f>Calcu!C537</f>
        <v/>
      </c>
      <c r="F155" s="225" t="str">
        <f>Calcu!D537</f>
        <v/>
      </c>
      <c r="G155" s="226" t="str">
        <f>Calcu!E537</f>
        <v/>
      </c>
      <c r="H155" s="227" t="str">
        <f>Calcu!F537</f>
        <v/>
      </c>
    </row>
    <row r="156" spans="1:8" ht="15" customHeight="1">
      <c r="A156" s="278" t="str">
        <f>IF(Calcu!N437=TRUE,"","삭제")</f>
        <v>삭제</v>
      </c>
      <c r="B156" s="57"/>
      <c r="C156" s="57"/>
      <c r="D156" s="217">
        <f>Calcu!B538</f>
        <v>3</v>
      </c>
      <c r="E156" s="224" t="str">
        <f>Calcu!C538</f>
        <v/>
      </c>
      <c r="F156" s="225" t="str">
        <f>Calcu!D538</f>
        <v/>
      </c>
      <c r="G156" s="226" t="str">
        <f>Calcu!E538</f>
        <v/>
      </c>
      <c r="H156" s="227" t="str">
        <f>Calcu!F538</f>
        <v/>
      </c>
    </row>
    <row r="157" spans="1:8" ht="15" customHeight="1">
      <c r="A157" s="278" t="str">
        <f>IF(Calcu!N438=TRUE,"","삭제")</f>
        <v>삭제</v>
      </c>
      <c r="B157" s="57"/>
      <c r="C157" s="57"/>
      <c r="D157" s="217">
        <f>Calcu!B539</f>
        <v>4</v>
      </c>
      <c r="E157" s="224" t="str">
        <f>Calcu!C539</f>
        <v/>
      </c>
      <c r="F157" s="225" t="str">
        <f>Calcu!D539</f>
        <v/>
      </c>
      <c r="G157" s="226" t="str">
        <f>Calcu!E539</f>
        <v/>
      </c>
      <c r="H157" s="227" t="str">
        <f>Calcu!F539</f>
        <v/>
      </c>
    </row>
    <row r="158" spans="1:8" ht="15" customHeight="1">
      <c r="A158" s="278" t="str">
        <f>IF(Calcu!N439=TRUE,"","삭제")</f>
        <v>삭제</v>
      </c>
      <c r="B158" s="57"/>
      <c r="C158" s="57"/>
      <c r="D158" s="217">
        <f>Calcu!B540</f>
        <v>5</v>
      </c>
      <c r="E158" s="224" t="str">
        <f>Calcu!C540</f>
        <v/>
      </c>
      <c r="F158" s="225" t="str">
        <f>Calcu!D540</f>
        <v/>
      </c>
      <c r="G158" s="226" t="str">
        <f>Calcu!E540</f>
        <v/>
      </c>
      <c r="H158" s="227" t="str">
        <f>Calcu!F540</f>
        <v/>
      </c>
    </row>
    <row r="159" spans="1:8" ht="15" customHeight="1">
      <c r="A159" s="278" t="str">
        <f>IF(Calcu!N440=TRUE,"","삭제")</f>
        <v>삭제</v>
      </c>
      <c r="B159" s="57"/>
      <c r="C159" s="57"/>
      <c r="D159" s="217">
        <f>Calcu!B541</f>
        <v>6</v>
      </c>
      <c r="E159" s="224" t="str">
        <f>Calcu!C541</f>
        <v/>
      </c>
      <c r="F159" s="225" t="str">
        <f>Calcu!D541</f>
        <v/>
      </c>
      <c r="G159" s="226" t="str">
        <f>Calcu!E541</f>
        <v/>
      </c>
      <c r="H159" s="227" t="str">
        <f>Calcu!F541</f>
        <v/>
      </c>
    </row>
    <row r="160" spans="1:8" ht="15" customHeight="1">
      <c r="A160" s="278" t="str">
        <f>IF(Calcu!N441=TRUE,"","삭제")</f>
        <v>삭제</v>
      </c>
      <c r="B160" s="57"/>
      <c r="C160" s="57"/>
      <c r="D160" s="217">
        <f>Calcu!B542</f>
        <v>7</v>
      </c>
      <c r="E160" s="224" t="str">
        <f>Calcu!C542</f>
        <v/>
      </c>
      <c r="F160" s="225" t="str">
        <f>Calcu!D542</f>
        <v/>
      </c>
      <c r="G160" s="226" t="str">
        <f>Calcu!E542</f>
        <v/>
      </c>
      <c r="H160" s="227" t="str">
        <f>Calcu!F542</f>
        <v/>
      </c>
    </row>
    <row r="161" spans="1:8" ht="15" customHeight="1">
      <c r="A161" s="278" t="str">
        <f>IF(Calcu!N442=TRUE,"","삭제")</f>
        <v>삭제</v>
      </c>
      <c r="B161" s="57"/>
      <c r="C161" s="57"/>
      <c r="D161" s="217">
        <f>Calcu!B543</f>
        <v>8</v>
      </c>
      <c r="E161" s="224" t="str">
        <f>Calcu!C543</f>
        <v/>
      </c>
      <c r="F161" s="225" t="str">
        <f>Calcu!D543</f>
        <v/>
      </c>
      <c r="G161" s="226" t="str">
        <f>Calcu!E543</f>
        <v/>
      </c>
      <c r="H161" s="227" t="str">
        <f>Calcu!F543</f>
        <v/>
      </c>
    </row>
    <row r="162" spans="1:8" ht="15" customHeight="1">
      <c r="A162" s="278" t="str">
        <f>IF(Calcu!N443=TRUE,"","삭제")</f>
        <v>삭제</v>
      </c>
      <c r="B162" s="57"/>
      <c r="C162" s="57"/>
      <c r="D162" s="217">
        <f>Calcu!B544</f>
        <v>9</v>
      </c>
      <c r="E162" s="224" t="str">
        <f>Calcu!C544</f>
        <v/>
      </c>
      <c r="F162" s="225" t="str">
        <f>Calcu!D544</f>
        <v/>
      </c>
      <c r="G162" s="226" t="str">
        <f>Calcu!E544</f>
        <v/>
      </c>
      <c r="H162" s="227" t="str">
        <f>Calcu!F544</f>
        <v/>
      </c>
    </row>
    <row r="163" spans="1:8" ht="15" customHeight="1">
      <c r="A163" s="278" t="str">
        <f>IF(Calcu!N444=TRUE,"","삭제")</f>
        <v>삭제</v>
      </c>
      <c r="D163" s="217">
        <f>Calcu!B545</f>
        <v>10</v>
      </c>
      <c r="E163" s="224" t="str">
        <f>Calcu!C545</f>
        <v/>
      </c>
      <c r="F163" s="225" t="str">
        <f>Calcu!D545</f>
        <v/>
      </c>
      <c r="G163" s="226" t="str">
        <f>Calcu!E545</f>
        <v/>
      </c>
      <c r="H163" s="227" t="str">
        <f>Calcu!F545</f>
        <v/>
      </c>
    </row>
    <row r="164" spans="1:8" ht="15" customHeight="1">
      <c r="A164" s="278" t="str">
        <f>IF(Calcu!N445=TRUE,"","삭제")</f>
        <v>삭제</v>
      </c>
      <c r="D164" s="217">
        <f>Calcu!B546</f>
        <v>11</v>
      </c>
      <c r="E164" s="224" t="str">
        <f>Calcu!C546</f>
        <v/>
      </c>
      <c r="F164" s="225" t="str">
        <f>Calcu!D546</f>
        <v/>
      </c>
      <c r="G164" s="226" t="str">
        <f>Calcu!E546</f>
        <v/>
      </c>
      <c r="H164" s="227" t="str">
        <f>Calcu!F546</f>
        <v/>
      </c>
    </row>
    <row r="165" spans="1:8" ht="15" customHeight="1">
      <c r="A165" s="278" t="str">
        <f>IF(Calcu!N446=TRUE,"","삭제")</f>
        <v>삭제</v>
      </c>
      <c r="D165" s="217">
        <f>Calcu!B547</f>
        <v>12</v>
      </c>
      <c r="E165" s="224" t="str">
        <f>Calcu!C547</f>
        <v/>
      </c>
      <c r="F165" s="225" t="str">
        <f>Calcu!D547</f>
        <v/>
      </c>
      <c r="G165" s="226" t="str">
        <f>Calcu!E547</f>
        <v/>
      </c>
      <c r="H165" s="227" t="str">
        <f>Calcu!F547</f>
        <v/>
      </c>
    </row>
    <row r="166" spans="1:8" ht="15" customHeight="1">
      <c r="A166" s="278" t="str">
        <f>IF(Calcu!N447=TRUE,"","삭제")</f>
        <v>삭제</v>
      </c>
      <c r="D166" s="217">
        <f>Calcu!B548</f>
        <v>13</v>
      </c>
      <c r="E166" s="224" t="str">
        <f>Calcu!C548</f>
        <v/>
      </c>
      <c r="F166" s="225" t="str">
        <f>Calcu!D548</f>
        <v/>
      </c>
      <c r="G166" s="226" t="str">
        <f>Calcu!E548</f>
        <v/>
      </c>
      <c r="H166" s="227" t="str">
        <f>Calcu!F548</f>
        <v/>
      </c>
    </row>
    <row r="167" spans="1:8" ht="15" customHeight="1">
      <c r="A167" s="278" t="str">
        <f>IF(Calcu!N448=TRUE,"","삭제")</f>
        <v>삭제</v>
      </c>
      <c r="D167" s="217">
        <f>Calcu!B549</f>
        <v>14</v>
      </c>
      <c r="E167" s="224" t="str">
        <f>Calcu!C549</f>
        <v/>
      </c>
      <c r="F167" s="225" t="str">
        <f>Calcu!D549</f>
        <v/>
      </c>
      <c r="G167" s="226" t="str">
        <f>Calcu!E549</f>
        <v/>
      </c>
      <c r="H167" s="227" t="str">
        <f>Calcu!F549</f>
        <v/>
      </c>
    </row>
    <row r="168" spans="1:8" ht="15" customHeight="1">
      <c r="A168" s="278" t="str">
        <f>IF(Calcu!N449=TRUE,"","삭제")</f>
        <v>삭제</v>
      </c>
      <c r="D168" s="217">
        <f>Calcu!B550</f>
        <v>15</v>
      </c>
      <c r="E168" s="224" t="str">
        <f>Calcu!C550</f>
        <v/>
      </c>
      <c r="F168" s="225" t="str">
        <f>Calcu!D550</f>
        <v/>
      </c>
      <c r="G168" s="226" t="str">
        <f>Calcu!E550</f>
        <v/>
      </c>
      <c r="H168" s="227" t="str">
        <f>Calcu!F550</f>
        <v/>
      </c>
    </row>
    <row r="169" spans="1:8" ht="15" customHeight="1">
      <c r="A169" s="278" t="str">
        <f>IF(Calcu!N450=TRUE,"","삭제")</f>
        <v>삭제</v>
      </c>
      <c r="D169" s="217">
        <f>Calcu!B551</f>
        <v>16</v>
      </c>
      <c r="E169" s="224" t="str">
        <f>Calcu!C551</f>
        <v/>
      </c>
      <c r="F169" s="225" t="str">
        <f>Calcu!D551</f>
        <v/>
      </c>
      <c r="G169" s="226" t="str">
        <f>Calcu!E551</f>
        <v/>
      </c>
      <c r="H169" s="227" t="str">
        <f>Calcu!F551</f>
        <v/>
      </c>
    </row>
    <row r="170" spans="1:8" ht="15" customHeight="1">
      <c r="A170" s="278" t="str">
        <f>IF(Calcu!N451=TRUE,"","삭제")</f>
        <v>삭제</v>
      </c>
      <c r="D170" s="217">
        <f>Calcu!B552</f>
        <v>17</v>
      </c>
      <c r="E170" s="224" t="str">
        <f>Calcu!C552</f>
        <v/>
      </c>
      <c r="F170" s="225" t="str">
        <f>Calcu!D552</f>
        <v/>
      </c>
      <c r="G170" s="226" t="str">
        <f>Calcu!E552</f>
        <v/>
      </c>
      <c r="H170" s="227" t="str">
        <f>Calcu!F552</f>
        <v/>
      </c>
    </row>
    <row r="171" spans="1:8" ht="15" customHeight="1">
      <c r="A171" s="278" t="str">
        <f>IF(Calcu!N452=TRUE,"","삭제")</f>
        <v>삭제</v>
      </c>
      <c r="D171" s="217">
        <f>Calcu!B553</f>
        <v>18</v>
      </c>
      <c r="E171" s="224" t="str">
        <f>Calcu!C553</f>
        <v/>
      </c>
      <c r="F171" s="225" t="str">
        <f>Calcu!D553</f>
        <v/>
      </c>
      <c r="G171" s="226" t="str">
        <f>Calcu!E553</f>
        <v/>
      </c>
      <c r="H171" s="227" t="str">
        <f>Calcu!F553</f>
        <v/>
      </c>
    </row>
    <row r="172" spans="1:8" ht="15" customHeight="1">
      <c r="A172" s="278" t="str">
        <f>IF(Calcu!N453=TRUE,"","삭제")</f>
        <v>삭제</v>
      </c>
      <c r="D172" s="217">
        <f>Calcu!B554</f>
        <v>19</v>
      </c>
      <c r="E172" s="224" t="str">
        <f>Calcu!C554</f>
        <v/>
      </c>
      <c r="F172" s="225" t="str">
        <f>Calcu!D554</f>
        <v/>
      </c>
      <c r="G172" s="226" t="str">
        <f>Calcu!E554</f>
        <v/>
      </c>
      <c r="H172" s="227" t="str">
        <f>Calcu!F554</f>
        <v/>
      </c>
    </row>
    <row r="173" spans="1:8" ht="15" customHeight="1">
      <c r="A173" s="278" t="str">
        <f>IF(Calcu!N454=TRUE,"","삭제")</f>
        <v>삭제</v>
      </c>
      <c r="D173" s="217">
        <f>Calcu!B555</f>
        <v>20</v>
      </c>
      <c r="E173" s="224" t="str">
        <f>Calcu!C555</f>
        <v/>
      </c>
      <c r="F173" s="225" t="str">
        <f>Calcu!D555</f>
        <v/>
      </c>
      <c r="G173" s="226" t="str">
        <f>Calcu!E555</f>
        <v/>
      </c>
      <c r="H173" s="227" t="str">
        <f>Calcu!F555</f>
        <v/>
      </c>
    </row>
    <row r="174" spans="1:8" ht="15" customHeight="1">
      <c r="A174" s="278" t="str">
        <f>IF(Calcu!N455=TRUE,"","삭제")</f>
        <v>삭제</v>
      </c>
      <c r="D174" s="217">
        <f>Calcu!B556</f>
        <v>21</v>
      </c>
      <c r="E174" s="224" t="str">
        <f>Calcu!C556</f>
        <v/>
      </c>
      <c r="F174" s="225" t="str">
        <f>Calcu!D556</f>
        <v/>
      </c>
      <c r="G174" s="226" t="str">
        <f>Calcu!E556</f>
        <v/>
      </c>
      <c r="H174" s="227" t="str">
        <f>Calcu!F556</f>
        <v/>
      </c>
    </row>
    <row r="175" spans="1:8" ht="15" customHeight="1">
      <c r="A175" s="278" t="str">
        <f>IF(Calcu!N456=TRUE,"","삭제")</f>
        <v>삭제</v>
      </c>
      <c r="D175" s="217">
        <f>Calcu!B557</f>
        <v>22</v>
      </c>
      <c r="E175" s="224" t="str">
        <f>Calcu!C557</f>
        <v/>
      </c>
      <c r="F175" s="225" t="str">
        <f>Calcu!D557</f>
        <v/>
      </c>
      <c r="G175" s="226" t="str">
        <f>Calcu!E557</f>
        <v/>
      </c>
      <c r="H175" s="227" t="str">
        <f>Calcu!F557</f>
        <v/>
      </c>
    </row>
    <row r="176" spans="1:8" ht="15" customHeight="1">
      <c r="A176" s="278" t="str">
        <f>IF(Calcu!N457=TRUE,"","삭제")</f>
        <v>삭제</v>
      </c>
      <c r="D176" s="217">
        <f>Calcu!B558</f>
        <v>23</v>
      </c>
      <c r="E176" s="224" t="str">
        <f>Calcu!C558</f>
        <v/>
      </c>
      <c r="F176" s="225" t="str">
        <f>Calcu!D558</f>
        <v/>
      </c>
      <c r="G176" s="226" t="str">
        <f>Calcu!E558</f>
        <v/>
      </c>
      <c r="H176" s="227" t="str">
        <f>Calcu!F558</f>
        <v/>
      </c>
    </row>
    <row r="177" spans="1:9" ht="15" customHeight="1">
      <c r="A177" s="278" t="str">
        <f>IF(Calcu!N458=TRUE,"","삭제")</f>
        <v>삭제</v>
      </c>
      <c r="D177" s="217">
        <f>Calcu!B559</f>
        <v>24</v>
      </c>
      <c r="E177" s="224" t="str">
        <f>Calcu!C559</f>
        <v/>
      </c>
      <c r="F177" s="225" t="str">
        <f>Calcu!D559</f>
        <v/>
      </c>
      <c r="G177" s="226" t="str">
        <f>Calcu!E559</f>
        <v/>
      </c>
      <c r="H177" s="227" t="str">
        <f>Calcu!F559</f>
        <v/>
      </c>
    </row>
    <row r="178" spans="1:9" ht="15" customHeight="1">
      <c r="A178" s="278" t="str">
        <f>IF(Calcu!N459=TRUE,"","삭제")</f>
        <v>삭제</v>
      </c>
      <c r="D178" s="217">
        <f>Calcu!B560</f>
        <v>25</v>
      </c>
      <c r="E178" s="224" t="str">
        <f>Calcu!C560</f>
        <v/>
      </c>
      <c r="F178" s="225" t="str">
        <f>Calcu!D560</f>
        <v/>
      </c>
      <c r="G178" s="226" t="str">
        <f>Calcu!E560</f>
        <v/>
      </c>
      <c r="H178" s="227" t="str">
        <f>Calcu!F560</f>
        <v/>
      </c>
    </row>
    <row r="179" spans="1:9" ht="15" customHeight="1">
      <c r="A179" s="278" t="str">
        <f>IF(Calcu!N460=TRUE,"","삭제")</f>
        <v>삭제</v>
      </c>
      <c r="D179" s="217">
        <f>Calcu!B561</f>
        <v>26</v>
      </c>
      <c r="E179" s="224" t="str">
        <f>Calcu!C561</f>
        <v/>
      </c>
      <c r="F179" s="225" t="str">
        <f>Calcu!D561</f>
        <v/>
      </c>
      <c r="G179" s="226" t="str">
        <f>Calcu!E561</f>
        <v/>
      </c>
      <c r="H179" s="227" t="str">
        <f>Calcu!F561</f>
        <v/>
      </c>
    </row>
    <row r="180" spans="1:9" ht="15" customHeight="1">
      <c r="A180" s="278" t="str">
        <f>IF(Calcu!N461=TRUE,"","삭제")</f>
        <v>삭제</v>
      </c>
      <c r="D180" s="217">
        <f>Calcu!B562</f>
        <v>27</v>
      </c>
      <c r="E180" s="224" t="str">
        <f>Calcu!C562</f>
        <v/>
      </c>
      <c r="F180" s="225" t="str">
        <f>Calcu!D562</f>
        <v/>
      </c>
      <c r="G180" s="226" t="str">
        <f>Calcu!E562</f>
        <v/>
      </c>
      <c r="H180" s="227" t="str">
        <f>Calcu!F562</f>
        <v/>
      </c>
    </row>
    <row r="181" spans="1:9" ht="15" customHeight="1">
      <c r="A181" s="278" t="str">
        <f>IF(Calcu!N462=TRUE,"","삭제")</f>
        <v>삭제</v>
      </c>
      <c r="D181" s="217">
        <f>Calcu!B563</f>
        <v>28</v>
      </c>
      <c r="E181" s="224" t="str">
        <f>Calcu!C563</f>
        <v/>
      </c>
      <c r="F181" s="225" t="str">
        <f>Calcu!D563</f>
        <v/>
      </c>
      <c r="G181" s="226" t="str">
        <f>Calcu!E563</f>
        <v/>
      </c>
      <c r="H181" s="227" t="str">
        <f>Calcu!F563</f>
        <v/>
      </c>
    </row>
    <row r="182" spans="1:9" ht="15" customHeight="1">
      <c r="A182" s="278" t="str">
        <f>IF(Calcu!N463=TRUE,"","삭제")</f>
        <v>삭제</v>
      </c>
      <c r="D182" s="217">
        <f>Calcu!B564</f>
        <v>29</v>
      </c>
      <c r="E182" s="224" t="str">
        <f>Calcu!C564</f>
        <v/>
      </c>
      <c r="F182" s="225" t="str">
        <f>Calcu!D564</f>
        <v/>
      </c>
      <c r="G182" s="226" t="str">
        <f>Calcu!E564</f>
        <v/>
      </c>
      <c r="H182" s="227" t="str">
        <f>Calcu!F564</f>
        <v/>
      </c>
    </row>
    <row r="183" spans="1:9" ht="15" customHeight="1">
      <c r="A183" s="278" t="str">
        <f>IF(Calcu!N449=TRUE,"","삭제")</f>
        <v>삭제</v>
      </c>
      <c r="D183" s="219">
        <f>Calcu!B565</f>
        <v>30</v>
      </c>
      <c r="E183" s="228" t="str">
        <f>Calcu!C565</f>
        <v/>
      </c>
      <c r="F183" s="229" t="str">
        <f>Calcu!D565</f>
        <v/>
      </c>
      <c r="G183" s="230" t="str">
        <f>Calcu!E565</f>
        <v/>
      </c>
      <c r="H183" s="231" t="str">
        <f>Calcu!F565</f>
        <v/>
      </c>
    </row>
    <row r="184" spans="1:9" ht="15" customHeight="1">
      <c r="A184" s="210" t="str">
        <f>A144</f>
        <v>삭제</v>
      </c>
      <c r="B184" s="209"/>
      <c r="C184" s="209"/>
      <c r="D184" s="232"/>
      <c r="E184" s="233"/>
      <c r="F184" s="232"/>
      <c r="G184" s="232"/>
      <c r="H184" s="232"/>
      <c r="I184" s="209"/>
    </row>
    <row r="185" spans="1:9" ht="15" customHeight="1">
      <c r="A185" s="278" t="str">
        <f>IF(A144="삭제","삭제",IF(Calcu!C429=1,"삭제",""))</f>
        <v>삭제</v>
      </c>
      <c r="B185" s="209"/>
      <c r="C185" s="209"/>
      <c r="D185" s="56" t="e">
        <f ca="1">"※ Note : If the unit is converted to "&amp;Calcu!F434&amp;" = (Indication ÷ "&amp;Calcu!C429&amp;" )"</f>
        <v>#N/A</v>
      </c>
      <c r="E185" s="53"/>
      <c r="F185" s="209"/>
      <c r="G185" s="209"/>
      <c r="H185" s="209"/>
      <c r="I185" s="209"/>
    </row>
    <row r="186" spans="1:9" ht="15" customHeight="1">
      <c r="A186" s="210" t="str">
        <f>A185</f>
        <v>삭제</v>
      </c>
      <c r="B186" s="209"/>
      <c r="C186" s="209"/>
      <c r="D186" s="56"/>
      <c r="E186" s="53"/>
      <c r="F186" s="209"/>
      <c r="G186" s="209"/>
      <c r="H186" s="209"/>
      <c r="I186" s="209"/>
    </row>
    <row r="187" spans="1:9" ht="15" customHeight="1">
      <c r="A187" s="210" t="str">
        <f>A144</f>
        <v>삭제</v>
      </c>
      <c r="B187" s="209"/>
      <c r="C187" s="209"/>
      <c r="D187" s="53" t="s">
        <v>1026</v>
      </c>
      <c r="E187" s="53"/>
      <c r="F187" s="209"/>
      <c r="G187" s="209"/>
      <c r="H187" s="209"/>
      <c r="I187" s="209"/>
    </row>
    <row r="188" spans="1:9" ht="15" customHeight="1">
      <c r="A188" s="278"/>
      <c r="D188" s="196"/>
      <c r="E188" s="197"/>
      <c r="F188" s="196"/>
      <c r="G188" s="196"/>
      <c r="H188" s="196"/>
      <c r="I188" s="198"/>
    </row>
    <row r="189" spans="1:9" ht="15" customHeight="1">
      <c r="A189" s="210"/>
    </row>
    <row r="190" spans="1:9" ht="15" customHeight="1">
      <c r="A190" s="210"/>
    </row>
    <row r="191" spans="1:9" ht="15" customHeight="1">
      <c r="A191" s="210"/>
    </row>
    <row r="192" spans="1:9" ht="15" customHeight="1">
      <c r="A192" s="210"/>
    </row>
    <row r="193" spans="1:1" ht="15" customHeight="1">
      <c r="A193" s="210"/>
    </row>
  </sheetData>
  <mergeCells count="28">
    <mergeCell ref="F50:G50"/>
    <mergeCell ref="A1:K2"/>
    <mergeCell ref="D12:D15"/>
    <mergeCell ref="F12:H12"/>
    <mergeCell ref="E13:E14"/>
    <mergeCell ref="F13:F14"/>
    <mergeCell ref="G13:G14"/>
    <mergeCell ref="H13:H14"/>
    <mergeCell ref="D58:D61"/>
    <mergeCell ref="F58:H58"/>
    <mergeCell ref="E59:E60"/>
    <mergeCell ref="F59:F60"/>
    <mergeCell ref="G59:G60"/>
    <mergeCell ref="H59:H60"/>
    <mergeCell ref="F96:G96"/>
    <mergeCell ref="F142:G142"/>
    <mergeCell ref="D150:D153"/>
    <mergeCell ref="F150:H150"/>
    <mergeCell ref="E151:E152"/>
    <mergeCell ref="F151:F152"/>
    <mergeCell ref="G151:G152"/>
    <mergeCell ref="H151:H152"/>
    <mergeCell ref="D104:D107"/>
    <mergeCell ref="F104:H104"/>
    <mergeCell ref="E105:E106"/>
    <mergeCell ref="F105:F106"/>
    <mergeCell ref="G105:G106"/>
    <mergeCell ref="H105:H106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0"/>
  <sheetViews>
    <sheetView showGridLines="0" showWhiteSpace="0" topLeftCell="A25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57" customWidth="1"/>
    <col min="2" max="5" width="1.77734375" style="57" hidden="1" customWidth="1"/>
    <col min="6" max="6" width="9.21875" style="57" customWidth="1"/>
    <col min="7" max="7" width="4.44140625" style="57" bestFit="1" customWidth="1"/>
    <col min="8" max="8" width="8.77734375" style="57"/>
    <col min="9" max="9" width="1.77734375" style="57" customWidth="1"/>
    <col min="10" max="10" width="7.5546875" style="57" bestFit="1" customWidth="1"/>
    <col min="11" max="11" width="9.109375" style="57" bestFit="1" customWidth="1"/>
    <col min="12" max="12" width="5.21875" style="57" bestFit="1" customWidth="1"/>
    <col min="13" max="13" width="7.5546875" style="57" bestFit="1" customWidth="1"/>
    <col min="14" max="14" width="9.109375" style="57" bestFit="1" customWidth="1"/>
    <col min="15" max="15" width="5.21875" style="57" bestFit="1" customWidth="1"/>
    <col min="16" max="16" width="1.77734375" style="57" customWidth="1"/>
    <col min="17" max="17" width="10.33203125" style="57" customWidth="1"/>
    <col min="18" max="16384" width="8.77734375" style="57"/>
  </cols>
  <sheetData>
    <row r="1" spans="1:17" s="347" customFormat="1" ht="33" customHeight="1">
      <c r="A1" s="538" t="s">
        <v>920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</row>
    <row r="2" spans="1:17" s="347" customFormat="1" ht="33" customHeight="1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7" s="347" customFormat="1" ht="12.75" customHeight="1">
      <c r="A3" s="348" t="s">
        <v>921</v>
      </c>
      <c r="B3" s="348"/>
      <c r="C3" s="348"/>
      <c r="D3" s="348"/>
      <c r="E3" s="348"/>
      <c r="F3" s="34"/>
      <c r="G3" s="34"/>
      <c r="H3" s="34"/>
      <c r="I3" s="34"/>
      <c r="J3" s="34"/>
      <c r="K3" s="34"/>
      <c r="L3" s="34"/>
      <c r="M3" s="34"/>
    </row>
    <row r="4" spans="1:17" s="35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349"/>
      <c r="L4" s="20"/>
      <c r="M4" s="350"/>
      <c r="N4" s="350"/>
      <c r="O4" s="350"/>
      <c r="P4" s="350"/>
      <c r="Q4" s="350"/>
    </row>
    <row r="5" spans="1:17" s="53" customFormat="1" ht="15" customHeight="1"/>
    <row r="6" spans="1:17" ht="15" customHeight="1">
      <c r="F6" s="96" t="str">
        <f>"○ 품명 : "&amp;기본정보!C$5</f>
        <v xml:space="preserve">○ 품명 : </v>
      </c>
      <c r="G6" s="352"/>
    </row>
    <row r="7" spans="1:17" ht="15" customHeight="1">
      <c r="F7" s="96" t="str">
        <f>"○ 제작회사 : "&amp;기본정보!C$6</f>
        <v xml:space="preserve">○ 제작회사 : </v>
      </c>
      <c r="G7" s="352"/>
    </row>
    <row r="8" spans="1:17" ht="15" customHeight="1">
      <c r="F8" s="96" t="str">
        <f>"○ 형식 : "&amp;기본정보!C$7</f>
        <v xml:space="preserve">○ 형식 : </v>
      </c>
      <c r="G8" s="352"/>
    </row>
    <row r="9" spans="1:17" ht="15" customHeight="1">
      <c r="F9" s="96" t="str">
        <f>"○ 기기번호 : "&amp;기본정보!C$8</f>
        <v xml:space="preserve">○ 기기번호 : </v>
      </c>
      <c r="G9" s="352"/>
    </row>
    <row r="11" spans="1:17" ht="15" customHeight="1">
      <c r="F11" s="59" t="s">
        <v>922</v>
      </c>
      <c r="G11" s="59"/>
    </row>
    <row r="12" spans="1:17" ht="15" customHeight="1">
      <c r="A12" s="353"/>
      <c r="B12" s="353"/>
      <c r="C12" s="353"/>
      <c r="D12" s="353"/>
      <c r="E12" s="353"/>
    </row>
    <row r="13" spans="1:17" s="354" customFormat="1" ht="15" customHeight="1">
      <c r="B13" s="539"/>
      <c r="C13" s="541"/>
      <c r="D13" s="541"/>
      <c r="E13" s="543"/>
      <c r="F13" s="545" t="s">
        <v>923</v>
      </c>
      <c r="G13" s="547" t="s">
        <v>924</v>
      </c>
      <c r="H13" s="549" t="s">
        <v>580</v>
      </c>
      <c r="I13" s="551"/>
      <c r="J13" s="552" t="s">
        <v>925</v>
      </c>
      <c r="K13" s="552"/>
      <c r="L13" s="552"/>
      <c r="M13" s="533" t="s">
        <v>926</v>
      </c>
      <c r="N13" s="533"/>
      <c r="O13" s="533"/>
      <c r="P13" s="534"/>
      <c r="Q13" s="536" t="s">
        <v>927</v>
      </c>
    </row>
    <row r="14" spans="1:17" s="355" customFormat="1" ht="22.5">
      <c r="B14" s="540"/>
      <c r="C14" s="542"/>
      <c r="D14" s="542"/>
      <c r="E14" s="544"/>
      <c r="F14" s="546"/>
      <c r="G14" s="548"/>
      <c r="H14" s="550"/>
      <c r="I14" s="542"/>
      <c r="J14" s="360" t="s">
        <v>929</v>
      </c>
      <c r="K14" s="380" t="s">
        <v>930</v>
      </c>
      <c r="L14" s="380" t="s">
        <v>931</v>
      </c>
      <c r="M14" s="360" t="s">
        <v>928</v>
      </c>
      <c r="N14" s="380" t="s">
        <v>930</v>
      </c>
      <c r="O14" s="380" t="s">
        <v>932</v>
      </c>
      <c r="P14" s="535"/>
      <c r="Q14" s="537"/>
    </row>
    <row r="15" spans="1:17" ht="15" customHeight="1">
      <c r="A15" s="353" t="str">
        <f>IF(Calcu!N9=TRUE,"","삭제")</f>
        <v>삭제</v>
      </c>
      <c r="B15" s="356"/>
      <c r="C15" s="356"/>
      <c r="D15" s="356"/>
      <c r="F15" s="208" t="str">
        <f>IF(Calcu_ADJ!N9=FALSE,Calcu!C110,Calcu_ADJ!C110)</f>
        <v/>
      </c>
      <c r="G15" s="208">
        <f>Calcu!C$109</f>
        <v>0</v>
      </c>
      <c r="H15" s="208" t="str">
        <f>IF(Calcu_ADJ!N9=FALSE,Calcu!J110,Calcu_ADJ!J110)</f>
        <v/>
      </c>
      <c r="J15" s="57" t="str">
        <f>Calcu!D110</f>
        <v/>
      </c>
      <c r="K15" s="57" t="str">
        <f>Calcu!E110</f>
        <v/>
      </c>
      <c r="L15" s="57" t="str">
        <f>LEFT(Calcu!K110)</f>
        <v/>
      </c>
      <c r="M15" s="57" t="str">
        <f>Calcu_ADJ!D110</f>
        <v>-</v>
      </c>
      <c r="N15" s="57" t="str">
        <f>Calcu_ADJ!E110</f>
        <v>-</v>
      </c>
      <c r="O15" s="57" t="str">
        <f>LEFT(Calcu_ADJ!K110)</f>
        <v>-</v>
      </c>
      <c r="Q15" s="57" t="str">
        <f>IF(Calcu_ADJ!N9=FALSE,Calcu!F110,Calcu_ADJ!F110)</f>
        <v/>
      </c>
    </row>
    <row r="16" spans="1:17" ht="15" customHeight="1">
      <c r="A16" s="353" t="str">
        <f>IF(Calcu!N10=TRUE,"","삭제")</f>
        <v>삭제</v>
      </c>
      <c r="B16" s="356"/>
      <c r="C16" s="356"/>
      <c r="D16" s="356"/>
      <c r="F16" s="208" t="str">
        <f>IF(Calcu_ADJ!N10=FALSE,Calcu!C111,Calcu_ADJ!C111)</f>
        <v/>
      </c>
      <c r="G16" s="208">
        <f>Calcu!C$109</f>
        <v>0</v>
      </c>
      <c r="H16" s="208" t="str">
        <f>IF(Calcu_ADJ!N10=FALSE,Calcu!J111,Calcu_ADJ!J111)</f>
        <v/>
      </c>
      <c r="J16" s="57" t="str">
        <f>Calcu!D111</f>
        <v/>
      </c>
      <c r="K16" s="57" t="str">
        <f>Calcu!E111</f>
        <v/>
      </c>
      <c r="L16" s="57" t="str">
        <f>LEFT(Calcu!K111)</f>
        <v/>
      </c>
      <c r="M16" s="57" t="str">
        <f>Calcu_ADJ!D111</f>
        <v>-</v>
      </c>
      <c r="N16" s="57" t="str">
        <f>Calcu_ADJ!E111</f>
        <v>-</v>
      </c>
      <c r="O16" s="57" t="str">
        <f>LEFT(Calcu_ADJ!K111)</f>
        <v>-</v>
      </c>
      <c r="Q16" s="57" t="str">
        <f>IF(Calcu_ADJ!N10=FALSE,Calcu!F111,Calcu_ADJ!F111)</f>
        <v/>
      </c>
    </row>
    <row r="17" spans="1:17" ht="15" customHeight="1">
      <c r="A17" s="353" t="str">
        <f>IF(Calcu!N11=TRUE,"","삭제")</f>
        <v>삭제</v>
      </c>
      <c r="B17" s="356"/>
      <c r="C17" s="356"/>
      <c r="D17" s="356"/>
      <c r="F17" s="208" t="str">
        <f>IF(Calcu_ADJ!N11=FALSE,Calcu!C112,Calcu_ADJ!C112)</f>
        <v/>
      </c>
      <c r="G17" s="208">
        <f>Calcu!C$109</f>
        <v>0</v>
      </c>
      <c r="H17" s="208" t="str">
        <f>IF(Calcu_ADJ!N11=FALSE,Calcu!J112,Calcu_ADJ!J112)</f>
        <v/>
      </c>
      <c r="J17" s="57" t="str">
        <f>Calcu!D112</f>
        <v/>
      </c>
      <c r="K17" s="57" t="str">
        <f>Calcu!E112</f>
        <v/>
      </c>
      <c r="L17" s="57" t="str">
        <f>LEFT(Calcu!K112)</f>
        <v/>
      </c>
      <c r="M17" s="57" t="str">
        <f>Calcu_ADJ!D112</f>
        <v>-</v>
      </c>
      <c r="N17" s="57" t="str">
        <f>Calcu_ADJ!E112</f>
        <v>-</v>
      </c>
      <c r="O17" s="57" t="str">
        <f>LEFT(Calcu_ADJ!K112)</f>
        <v>-</v>
      </c>
      <c r="Q17" s="57" t="str">
        <f>IF(Calcu_ADJ!N11=FALSE,Calcu!F112,Calcu_ADJ!F112)</f>
        <v/>
      </c>
    </row>
    <row r="18" spans="1:17" ht="15" customHeight="1">
      <c r="A18" s="353" t="str">
        <f>IF(Calcu!N12=TRUE,"","삭제")</f>
        <v>삭제</v>
      </c>
      <c r="B18" s="356"/>
      <c r="C18" s="356"/>
      <c r="D18" s="356"/>
      <c r="F18" s="208" t="str">
        <f>IF(Calcu_ADJ!N12=FALSE,Calcu!C113,Calcu_ADJ!C113)</f>
        <v/>
      </c>
      <c r="G18" s="208">
        <f>Calcu!C$109</f>
        <v>0</v>
      </c>
      <c r="H18" s="208" t="str">
        <f>IF(Calcu_ADJ!N12=FALSE,Calcu!J113,Calcu_ADJ!J113)</f>
        <v/>
      </c>
      <c r="J18" s="57" t="str">
        <f>Calcu!D113</f>
        <v/>
      </c>
      <c r="K18" s="57" t="str">
        <f>Calcu!E113</f>
        <v/>
      </c>
      <c r="L18" s="57" t="str">
        <f>LEFT(Calcu!K113)</f>
        <v/>
      </c>
      <c r="M18" s="57" t="str">
        <f>Calcu_ADJ!D113</f>
        <v>-</v>
      </c>
      <c r="N18" s="57" t="str">
        <f>Calcu_ADJ!E113</f>
        <v>-</v>
      </c>
      <c r="O18" s="57" t="str">
        <f>LEFT(Calcu_ADJ!K113)</f>
        <v>-</v>
      </c>
      <c r="Q18" s="57" t="str">
        <f>IF(Calcu_ADJ!N12=FALSE,Calcu!F113,Calcu_ADJ!F113)</f>
        <v/>
      </c>
    </row>
    <row r="19" spans="1:17" ht="15" customHeight="1">
      <c r="A19" s="353" t="str">
        <f>IF(Calcu!N13=TRUE,"","삭제")</f>
        <v>삭제</v>
      </c>
      <c r="B19" s="356"/>
      <c r="C19" s="356"/>
      <c r="D19" s="356"/>
      <c r="F19" s="208" t="str">
        <f>IF(Calcu_ADJ!N13=FALSE,Calcu!C114,Calcu_ADJ!C114)</f>
        <v/>
      </c>
      <c r="G19" s="208">
        <f>Calcu!C$109</f>
        <v>0</v>
      </c>
      <c r="H19" s="208" t="str">
        <f>IF(Calcu_ADJ!N13=FALSE,Calcu!J114,Calcu_ADJ!J114)</f>
        <v/>
      </c>
      <c r="J19" s="57" t="str">
        <f>Calcu!D114</f>
        <v/>
      </c>
      <c r="K19" s="57" t="str">
        <f>Calcu!E114</f>
        <v/>
      </c>
      <c r="L19" s="57" t="str">
        <f>LEFT(Calcu!K114)</f>
        <v/>
      </c>
      <c r="M19" s="57" t="str">
        <f>Calcu_ADJ!D114</f>
        <v>-</v>
      </c>
      <c r="N19" s="57" t="str">
        <f>Calcu_ADJ!E114</f>
        <v>-</v>
      </c>
      <c r="O19" s="57" t="str">
        <f>LEFT(Calcu_ADJ!K114)</f>
        <v>-</v>
      </c>
      <c r="Q19" s="57" t="str">
        <f>IF(Calcu_ADJ!N13=FALSE,Calcu!F114,Calcu_ADJ!F114)</f>
        <v/>
      </c>
    </row>
    <row r="20" spans="1:17" ht="15" customHeight="1">
      <c r="A20" s="353" t="str">
        <f>IF(Calcu!N14=TRUE,"","삭제")</f>
        <v>삭제</v>
      </c>
      <c r="B20" s="356"/>
      <c r="C20" s="356"/>
      <c r="D20" s="356"/>
      <c r="F20" s="208" t="str">
        <f>IF(Calcu_ADJ!N14=FALSE,Calcu!C115,Calcu_ADJ!C115)</f>
        <v/>
      </c>
      <c r="G20" s="208">
        <f>Calcu!C$109</f>
        <v>0</v>
      </c>
      <c r="H20" s="208" t="str">
        <f>IF(Calcu_ADJ!N14=FALSE,Calcu!J115,Calcu_ADJ!J115)</f>
        <v/>
      </c>
      <c r="J20" s="57" t="str">
        <f>Calcu!D115</f>
        <v/>
      </c>
      <c r="K20" s="57" t="str">
        <f>Calcu!E115</f>
        <v/>
      </c>
      <c r="L20" s="57" t="str">
        <f>LEFT(Calcu!K115)</f>
        <v/>
      </c>
      <c r="M20" s="57" t="str">
        <f>Calcu_ADJ!D115</f>
        <v>-</v>
      </c>
      <c r="N20" s="57" t="str">
        <f>Calcu_ADJ!E115</f>
        <v>-</v>
      </c>
      <c r="O20" s="57" t="str">
        <f>LEFT(Calcu_ADJ!K115)</f>
        <v>-</v>
      </c>
      <c r="Q20" s="57" t="str">
        <f>IF(Calcu_ADJ!N14=FALSE,Calcu!F115,Calcu_ADJ!F115)</f>
        <v/>
      </c>
    </row>
    <row r="21" spans="1:17" ht="15" customHeight="1">
      <c r="A21" s="353" t="str">
        <f>IF(Calcu!N15=TRUE,"","삭제")</f>
        <v>삭제</v>
      </c>
      <c r="B21" s="356"/>
      <c r="C21" s="356"/>
      <c r="D21" s="356"/>
      <c r="F21" s="208" t="str">
        <f>IF(Calcu_ADJ!N15=FALSE,Calcu!C116,Calcu_ADJ!C116)</f>
        <v/>
      </c>
      <c r="G21" s="208">
        <f>Calcu!C$109</f>
        <v>0</v>
      </c>
      <c r="H21" s="208" t="str">
        <f>IF(Calcu_ADJ!N15=FALSE,Calcu!J116,Calcu_ADJ!J116)</f>
        <v/>
      </c>
      <c r="J21" s="57" t="str">
        <f>Calcu!D116</f>
        <v/>
      </c>
      <c r="K21" s="57" t="str">
        <f>Calcu!E116</f>
        <v/>
      </c>
      <c r="L21" s="57" t="str">
        <f>LEFT(Calcu!K116)</f>
        <v/>
      </c>
      <c r="M21" s="57" t="str">
        <f>Calcu_ADJ!D116</f>
        <v>-</v>
      </c>
      <c r="N21" s="57" t="str">
        <f>Calcu_ADJ!E116</f>
        <v>-</v>
      </c>
      <c r="O21" s="57" t="str">
        <f>LEFT(Calcu_ADJ!K116)</f>
        <v>-</v>
      </c>
      <c r="Q21" s="57" t="str">
        <f>IF(Calcu_ADJ!N15=FALSE,Calcu!F116,Calcu_ADJ!F116)</f>
        <v/>
      </c>
    </row>
    <row r="22" spans="1:17" ht="15" customHeight="1">
      <c r="A22" s="353" t="str">
        <f>IF(Calcu!N16=TRUE,"","삭제")</f>
        <v>삭제</v>
      </c>
      <c r="B22" s="356"/>
      <c r="C22" s="356"/>
      <c r="D22" s="356"/>
      <c r="F22" s="208" t="str">
        <f>IF(Calcu_ADJ!N16=FALSE,Calcu!C117,Calcu_ADJ!C117)</f>
        <v/>
      </c>
      <c r="G22" s="208">
        <f>Calcu!C$109</f>
        <v>0</v>
      </c>
      <c r="H22" s="208" t="str">
        <f>IF(Calcu_ADJ!N16=FALSE,Calcu!J117,Calcu_ADJ!J117)</f>
        <v/>
      </c>
      <c r="J22" s="57" t="str">
        <f>Calcu!D117</f>
        <v/>
      </c>
      <c r="K22" s="57" t="str">
        <f>Calcu!E117</f>
        <v/>
      </c>
      <c r="L22" s="57" t="str">
        <f>LEFT(Calcu!K117)</f>
        <v/>
      </c>
      <c r="M22" s="57" t="str">
        <f>Calcu_ADJ!D117</f>
        <v>-</v>
      </c>
      <c r="N22" s="57" t="str">
        <f>Calcu_ADJ!E117</f>
        <v>-</v>
      </c>
      <c r="O22" s="57" t="str">
        <f>LEFT(Calcu_ADJ!K117)</f>
        <v>-</v>
      </c>
      <c r="Q22" s="57" t="str">
        <f>IF(Calcu_ADJ!N16=FALSE,Calcu!F117,Calcu_ADJ!F117)</f>
        <v/>
      </c>
    </row>
    <row r="23" spans="1:17" ht="15" customHeight="1">
      <c r="A23" s="353" t="str">
        <f>IF(Calcu!N17=TRUE,"","삭제")</f>
        <v>삭제</v>
      </c>
      <c r="B23" s="356"/>
      <c r="C23" s="356"/>
      <c r="D23" s="356"/>
      <c r="F23" s="208" t="str">
        <f>IF(Calcu_ADJ!N17=FALSE,Calcu!C118,Calcu_ADJ!C118)</f>
        <v/>
      </c>
      <c r="G23" s="208">
        <f>Calcu!C$109</f>
        <v>0</v>
      </c>
      <c r="H23" s="208" t="str">
        <f>IF(Calcu_ADJ!N17=FALSE,Calcu!J118,Calcu_ADJ!J118)</f>
        <v/>
      </c>
      <c r="J23" s="57" t="str">
        <f>Calcu!D118</f>
        <v/>
      </c>
      <c r="K23" s="57" t="str">
        <f>Calcu!E118</f>
        <v/>
      </c>
      <c r="L23" s="57" t="str">
        <f>LEFT(Calcu!K118)</f>
        <v/>
      </c>
      <c r="M23" s="57" t="str">
        <f>Calcu_ADJ!D118</f>
        <v>-</v>
      </c>
      <c r="N23" s="57" t="str">
        <f>Calcu_ADJ!E118</f>
        <v>-</v>
      </c>
      <c r="O23" s="57" t="str">
        <f>LEFT(Calcu_ADJ!K118)</f>
        <v>-</v>
      </c>
      <c r="Q23" s="57" t="str">
        <f>IF(Calcu_ADJ!N17=FALSE,Calcu!F118,Calcu_ADJ!F118)</f>
        <v/>
      </c>
    </row>
    <row r="24" spans="1:17" ht="15" customHeight="1">
      <c r="A24" s="353" t="str">
        <f>IF(Calcu!N18=TRUE,"","삭제")</f>
        <v>삭제</v>
      </c>
      <c r="B24" s="356"/>
      <c r="C24" s="356"/>
      <c r="D24" s="356"/>
      <c r="F24" s="208" t="str">
        <f>IF(Calcu_ADJ!N18=FALSE,Calcu!C119,Calcu_ADJ!C119)</f>
        <v/>
      </c>
      <c r="G24" s="208">
        <f>Calcu!C$109</f>
        <v>0</v>
      </c>
      <c r="H24" s="208" t="str">
        <f>IF(Calcu_ADJ!N18=FALSE,Calcu!J119,Calcu_ADJ!J119)</f>
        <v/>
      </c>
      <c r="J24" s="57" t="str">
        <f>Calcu!D119</f>
        <v/>
      </c>
      <c r="K24" s="57" t="str">
        <f>Calcu!E119</f>
        <v/>
      </c>
      <c r="L24" s="57" t="str">
        <f>LEFT(Calcu!K119)</f>
        <v/>
      </c>
      <c r="M24" s="57" t="str">
        <f>Calcu_ADJ!D119</f>
        <v>-</v>
      </c>
      <c r="N24" s="57" t="str">
        <f>Calcu_ADJ!E119</f>
        <v>-</v>
      </c>
      <c r="O24" s="57" t="str">
        <f>LEFT(Calcu_ADJ!K119)</f>
        <v>-</v>
      </c>
      <c r="Q24" s="57" t="str">
        <f>IF(Calcu_ADJ!N18=FALSE,Calcu!F119,Calcu_ADJ!F119)</f>
        <v/>
      </c>
    </row>
    <row r="25" spans="1:17" ht="15" customHeight="1">
      <c r="A25" s="353" t="str">
        <f>IF(Calcu!N19=TRUE,"","삭제")</f>
        <v>삭제</v>
      </c>
      <c r="B25" s="356"/>
      <c r="C25" s="356"/>
      <c r="D25" s="356"/>
      <c r="F25" s="208" t="str">
        <f>IF(Calcu_ADJ!N19=FALSE,Calcu!C120,Calcu_ADJ!C120)</f>
        <v/>
      </c>
      <c r="G25" s="208">
        <f>Calcu!C$109</f>
        <v>0</v>
      </c>
      <c r="H25" s="208" t="str">
        <f>IF(Calcu_ADJ!N19=FALSE,Calcu!J120,Calcu_ADJ!J120)</f>
        <v/>
      </c>
      <c r="J25" s="57" t="str">
        <f>Calcu!D120</f>
        <v/>
      </c>
      <c r="K25" s="57" t="str">
        <f>Calcu!E120</f>
        <v/>
      </c>
      <c r="L25" s="57" t="str">
        <f>LEFT(Calcu!K120)</f>
        <v/>
      </c>
      <c r="M25" s="57" t="str">
        <f>Calcu_ADJ!D120</f>
        <v>-</v>
      </c>
      <c r="N25" s="57" t="str">
        <f>Calcu_ADJ!E120</f>
        <v>-</v>
      </c>
      <c r="O25" s="57" t="str">
        <f>LEFT(Calcu_ADJ!K120)</f>
        <v>-</v>
      </c>
      <c r="Q25" s="57" t="str">
        <f>IF(Calcu_ADJ!N19=FALSE,Calcu!F120,Calcu_ADJ!F120)</f>
        <v/>
      </c>
    </row>
    <row r="26" spans="1:17" ht="15" customHeight="1">
      <c r="A26" s="353" t="str">
        <f>IF(Calcu!N20=TRUE,"","삭제")</f>
        <v>삭제</v>
      </c>
      <c r="B26" s="356"/>
      <c r="C26" s="356"/>
      <c r="D26" s="356"/>
      <c r="F26" s="208" t="str">
        <f>IF(Calcu_ADJ!N20=FALSE,Calcu!C121,Calcu_ADJ!C121)</f>
        <v/>
      </c>
      <c r="G26" s="208">
        <f>Calcu!C$109</f>
        <v>0</v>
      </c>
      <c r="H26" s="208" t="str">
        <f>IF(Calcu_ADJ!N20=FALSE,Calcu!J121,Calcu_ADJ!J121)</f>
        <v/>
      </c>
      <c r="J26" s="57" t="str">
        <f>Calcu!D121</f>
        <v/>
      </c>
      <c r="K26" s="57" t="str">
        <f>Calcu!E121</f>
        <v/>
      </c>
      <c r="L26" s="57" t="str">
        <f>LEFT(Calcu!K121)</f>
        <v/>
      </c>
      <c r="M26" s="57" t="str">
        <f>Calcu_ADJ!D121</f>
        <v>-</v>
      </c>
      <c r="N26" s="57" t="str">
        <f>Calcu_ADJ!E121</f>
        <v>-</v>
      </c>
      <c r="O26" s="57" t="str">
        <f>LEFT(Calcu_ADJ!K121)</f>
        <v>-</v>
      </c>
      <c r="Q26" s="57" t="str">
        <f>IF(Calcu_ADJ!N20=FALSE,Calcu!F121,Calcu_ADJ!F121)</f>
        <v/>
      </c>
    </row>
    <row r="27" spans="1:17" ht="15" customHeight="1">
      <c r="A27" s="353" t="str">
        <f>IF(Calcu!N21=TRUE,"","삭제")</f>
        <v>삭제</v>
      </c>
      <c r="B27" s="356"/>
      <c r="C27" s="356"/>
      <c r="D27" s="356"/>
      <c r="F27" s="208" t="str">
        <f>IF(Calcu_ADJ!N21=FALSE,Calcu!C122,Calcu_ADJ!C122)</f>
        <v/>
      </c>
      <c r="G27" s="208">
        <f>Calcu!C$109</f>
        <v>0</v>
      </c>
      <c r="H27" s="208" t="str">
        <f>IF(Calcu_ADJ!N21=FALSE,Calcu!J122,Calcu_ADJ!J122)</f>
        <v/>
      </c>
      <c r="J27" s="57" t="str">
        <f>Calcu!D122</f>
        <v/>
      </c>
      <c r="K27" s="57" t="str">
        <f>Calcu!E122</f>
        <v/>
      </c>
      <c r="L27" s="57" t="str">
        <f>LEFT(Calcu!K122)</f>
        <v/>
      </c>
      <c r="M27" s="57" t="str">
        <f>Calcu_ADJ!D122</f>
        <v>-</v>
      </c>
      <c r="N27" s="57" t="str">
        <f>Calcu_ADJ!E122</f>
        <v>-</v>
      </c>
      <c r="O27" s="57" t="str">
        <f>LEFT(Calcu_ADJ!K122)</f>
        <v>-</v>
      </c>
      <c r="Q27" s="57" t="str">
        <f>IF(Calcu_ADJ!N21=FALSE,Calcu!F122,Calcu_ADJ!F122)</f>
        <v/>
      </c>
    </row>
    <row r="28" spans="1:17" ht="15" customHeight="1">
      <c r="A28" s="353" t="str">
        <f>IF(Calcu!N22=TRUE,"","삭제")</f>
        <v>삭제</v>
      </c>
      <c r="B28" s="356"/>
      <c r="C28" s="356"/>
      <c r="D28" s="356"/>
      <c r="F28" s="208" t="str">
        <f>IF(Calcu_ADJ!N22=FALSE,Calcu!C123,Calcu_ADJ!C123)</f>
        <v/>
      </c>
      <c r="G28" s="208">
        <f>Calcu!C$109</f>
        <v>0</v>
      </c>
      <c r="H28" s="208" t="str">
        <f>IF(Calcu_ADJ!N22=FALSE,Calcu!J123,Calcu_ADJ!J123)</f>
        <v/>
      </c>
      <c r="J28" s="57" t="str">
        <f>Calcu!D123</f>
        <v/>
      </c>
      <c r="K28" s="57" t="str">
        <f>Calcu!E123</f>
        <v/>
      </c>
      <c r="L28" s="57" t="str">
        <f>LEFT(Calcu!K123)</f>
        <v/>
      </c>
      <c r="M28" s="57" t="str">
        <f>Calcu_ADJ!D123</f>
        <v>-</v>
      </c>
      <c r="N28" s="57" t="str">
        <f>Calcu_ADJ!E123</f>
        <v>-</v>
      </c>
      <c r="O28" s="57" t="str">
        <f>LEFT(Calcu_ADJ!K123)</f>
        <v>-</v>
      </c>
      <c r="Q28" s="57" t="str">
        <f>IF(Calcu_ADJ!N22=FALSE,Calcu!F123,Calcu_ADJ!F123)</f>
        <v/>
      </c>
    </row>
    <row r="29" spans="1:17" ht="15" customHeight="1">
      <c r="A29" s="353" t="str">
        <f>IF(Calcu!N23=TRUE,"","삭제")</f>
        <v>삭제</v>
      </c>
      <c r="B29" s="356"/>
      <c r="C29" s="356"/>
      <c r="D29" s="356"/>
      <c r="F29" s="208" t="str">
        <f>IF(Calcu_ADJ!N23=FALSE,Calcu!C124,Calcu_ADJ!C124)</f>
        <v/>
      </c>
      <c r="G29" s="208">
        <f>Calcu!C$109</f>
        <v>0</v>
      </c>
      <c r="H29" s="208" t="str">
        <f>IF(Calcu_ADJ!N23=FALSE,Calcu!J124,Calcu_ADJ!J124)</f>
        <v/>
      </c>
      <c r="J29" s="57" t="str">
        <f>Calcu!D124</f>
        <v/>
      </c>
      <c r="K29" s="57" t="str">
        <f>Calcu!E124</f>
        <v/>
      </c>
      <c r="L29" s="57" t="str">
        <f>LEFT(Calcu!K124)</f>
        <v/>
      </c>
      <c r="M29" s="57" t="str">
        <f>Calcu_ADJ!D124</f>
        <v>-</v>
      </c>
      <c r="N29" s="57" t="str">
        <f>Calcu_ADJ!E124</f>
        <v>-</v>
      </c>
      <c r="O29" s="57" t="str">
        <f>LEFT(Calcu_ADJ!K124)</f>
        <v>-</v>
      </c>
      <c r="Q29" s="57" t="str">
        <f>IF(Calcu_ADJ!N23=FALSE,Calcu!F124,Calcu_ADJ!F124)</f>
        <v/>
      </c>
    </row>
    <row r="30" spans="1:17" ht="15" customHeight="1">
      <c r="A30" s="353" t="str">
        <f>IF(Calcu!N24=TRUE,"","삭제")</f>
        <v>삭제</v>
      </c>
      <c r="B30" s="356"/>
      <c r="C30" s="356"/>
      <c r="D30" s="356"/>
      <c r="F30" s="208" t="str">
        <f>IF(Calcu_ADJ!N24=FALSE,Calcu!C125,Calcu_ADJ!C125)</f>
        <v/>
      </c>
      <c r="G30" s="208">
        <f>Calcu!C$109</f>
        <v>0</v>
      </c>
      <c r="H30" s="208" t="str">
        <f>IF(Calcu_ADJ!N24=FALSE,Calcu!J125,Calcu_ADJ!J125)</f>
        <v/>
      </c>
      <c r="J30" s="57" t="str">
        <f>Calcu!D125</f>
        <v/>
      </c>
      <c r="K30" s="57" t="str">
        <f>Calcu!E125</f>
        <v/>
      </c>
      <c r="L30" s="57" t="str">
        <f>LEFT(Calcu!K125)</f>
        <v/>
      </c>
      <c r="M30" s="57" t="str">
        <f>Calcu_ADJ!D125</f>
        <v>-</v>
      </c>
      <c r="N30" s="57" t="str">
        <f>Calcu_ADJ!E125</f>
        <v>-</v>
      </c>
      <c r="O30" s="57" t="str">
        <f>LEFT(Calcu_ADJ!K125)</f>
        <v>-</v>
      </c>
      <c r="Q30" s="57" t="str">
        <f>IF(Calcu_ADJ!N24=FALSE,Calcu!F125,Calcu_ADJ!F125)</f>
        <v/>
      </c>
    </row>
    <row r="31" spans="1:17" ht="15" customHeight="1">
      <c r="A31" s="353" t="str">
        <f>IF(Calcu!N25=TRUE,"","삭제")</f>
        <v>삭제</v>
      </c>
      <c r="B31" s="356"/>
      <c r="C31" s="356"/>
      <c r="D31" s="356"/>
      <c r="F31" s="208" t="str">
        <f>IF(Calcu_ADJ!N25=FALSE,Calcu!C126,Calcu_ADJ!C126)</f>
        <v/>
      </c>
      <c r="G31" s="208">
        <f>Calcu!C$109</f>
        <v>0</v>
      </c>
      <c r="H31" s="208" t="str">
        <f>IF(Calcu_ADJ!N25=FALSE,Calcu!J126,Calcu_ADJ!J126)</f>
        <v/>
      </c>
      <c r="J31" s="57" t="str">
        <f>Calcu!D126</f>
        <v/>
      </c>
      <c r="K31" s="57" t="str">
        <f>Calcu!E126</f>
        <v/>
      </c>
      <c r="L31" s="57" t="str">
        <f>LEFT(Calcu!K126)</f>
        <v/>
      </c>
      <c r="M31" s="57" t="str">
        <f>Calcu_ADJ!D126</f>
        <v>-</v>
      </c>
      <c r="N31" s="57" t="str">
        <f>Calcu_ADJ!E126</f>
        <v>-</v>
      </c>
      <c r="O31" s="57" t="str">
        <f>LEFT(Calcu_ADJ!K126)</f>
        <v>-</v>
      </c>
      <c r="Q31" s="57" t="str">
        <f>IF(Calcu_ADJ!N25=FALSE,Calcu!F126,Calcu_ADJ!F126)</f>
        <v/>
      </c>
    </row>
    <row r="32" spans="1:17" ht="15" customHeight="1">
      <c r="A32" s="353" t="str">
        <f>IF(Calcu!N26=TRUE,"","삭제")</f>
        <v>삭제</v>
      </c>
      <c r="B32" s="356"/>
      <c r="C32" s="356"/>
      <c r="D32" s="356"/>
      <c r="F32" s="208" t="str">
        <f>IF(Calcu_ADJ!N26=FALSE,Calcu!C127,Calcu_ADJ!C127)</f>
        <v/>
      </c>
      <c r="G32" s="208">
        <f>Calcu!C$109</f>
        <v>0</v>
      </c>
      <c r="H32" s="208" t="str">
        <f>IF(Calcu_ADJ!N26=FALSE,Calcu!J127,Calcu_ADJ!J127)</f>
        <v/>
      </c>
      <c r="J32" s="57" t="str">
        <f>Calcu!D127</f>
        <v/>
      </c>
      <c r="K32" s="57" t="str">
        <f>Calcu!E127</f>
        <v/>
      </c>
      <c r="L32" s="57" t="str">
        <f>LEFT(Calcu!K127)</f>
        <v/>
      </c>
      <c r="M32" s="57" t="str">
        <f>Calcu_ADJ!D127</f>
        <v>-</v>
      </c>
      <c r="N32" s="57" t="str">
        <f>Calcu_ADJ!E127</f>
        <v>-</v>
      </c>
      <c r="O32" s="57" t="str">
        <f>LEFT(Calcu_ADJ!K127)</f>
        <v>-</v>
      </c>
      <c r="Q32" s="57" t="str">
        <f>IF(Calcu_ADJ!N26=FALSE,Calcu!F127,Calcu_ADJ!F127)</f>
        <v/>
      </c>
    </row>
    <row r="33" spans="1:17" ht="15" customHeight="1">
      <c r="A33" s="353" t="str">
        <f>IF(Calcu!N27=TRUE,"","삭제")</f>
        <v>삭제</v>
      </c>
      <c r="B33" s="356"/>
      <c r="C33" s="356"/>
      <c r="D33" s="356"/>
      <c r="F33" s="208" t="str">
        <f>IF(Calcu_ADJ!N27=FALSE,Calcu!C128,Calcu_ADJ!C128)</f>
        <v/>
      </c>
      <c r="G33" s="208">
        <f>Calcu!C$109</f>
        <v>0</v>
      </c>
      <c r="H33" s="208" t="str">
        <f>IF(Calcu_ADJ!N27=FALSE,Calcu!J128,Calcu_ADJ!J128)</f>
        <v/>
      </c>
      <c r="J33" s="57" t="str">
        <f>Calcu!D128</f>
        <v/>
      </c>
      <c r="K33" s="57" t="str">
        <f>Calcu!E128</f>
        <v/>
      </c>
      <c r="L33" s="57" t="str">
        <f>LEFT(Calcu!K128)</f>
        <v/>
      </c>
      <c r="M33" s="57" t="str">
        <f>Calcu_ADJ!D128</f>
        <v>-</v>
      </c>
      <c r="N33" s="57" t="str">
        <f>Calcu_ADJ!E128</f>
        <v>-</v>
      </c>
      <c r="O33" s="57" t="str">
        <f>LEFT(Calcu_ADJ!K128)</f>
        <v>-</v>
      </c>
      <c r="Q33" s="57" t="str">
        <f>IF(Calcu_ADJ!N27=FALSE,Calcu!F128,Calcu_ADJ!F128)</f>
        <v/>
      </c>
    </row>
    <row r="34" spans="1:17" ht="15" customHeight="1">
      <c r="A34" s="353" t="str">
        <f>IF(Calcu!N28=TRUE,"","삭제")</f>
        <v>삭제</v>
      </c>
      <c r="B34" s="356"/>
      <c r="C34" s="356"/>
      <c r="D34" s="356"/>
      <c r="F34" s="208" t="str">
        <f>IF(Calcu_ADJ!N28=FALSE,Calcu!C129,Calcu_ADJ!C129)</f>
        <v/>
      </c>
      <c r="G34" s="208">
        <f>Calcu!C$109</f>
        <v>0</v>
      </c>
      <c r="H34" s="208" t="str">
        <f>IF(Calcu_ADJ!N28=FALSE,Calcu!J129,Calcu_ADJ!J129)</f>
        <v/>
      </c>
      <c r="J34" s="57" t="str">
        <f>Calcu!D129</f>
        <v/>
      </c>
      <c r="K34" s="57" t="str">
        <f>Calcu!E129</f>
        <v/>
      </c>
      <c r="L34" s="57" t="str">
        <f>LEFT(Calcu!K129)</f>
        <v/>
      </c>
      <c r="M34" s="57" t="str">
        <f>Calcu_ADJ!D129</f>
        <v>-</v>
      </c>
      <c r="N34" s="57" t="str">
        <f>Calcu_ADJ!E129</f>
        <v>-</v>
      </c>
      <c r="O34" s="57" t="str">
        <f>LEFT(Calcu_ADJ!K129)</f>
        <v>-</v>
      </c>
      <c r="Q34" s="57" t="str">
        <f>IF(Calcu_ADJ!N28=FALSE,Calcu!F129,Calcu_ADJ!F129)</f>
        <v/>
      </c>
    </row>
    <row r="35" spans="1:17" ht="15" customHeight="1">
      <c r="A35" s="353" t="str">
        <f>IF(Calcu!N29=TRUE,"","삭제")</f>
        <v>삭제</v>
      </c>
      <c r="B35" s="356"/>
      <c r="C35" s="356"/>
      <c r="D35" s="356"/>
      <c r="F35" s="208" t="str">
        <f>IF(Calcu_ADJ!N29=FALSE,Calcu!C130,Calcu_ADJ!C130)</f>
        <v/>
      </c>
      <c r="G35" s="208">
        <f>Calcu!C$109</f>
        <v>0</v>
      </c>
      <c r="H35" s="208" t="str">
        <f>IF(Calcu_ADJ!N29=FALSE,Calcu!J130,Calcu_ADJ!J130)</f>
        <v/>
      </c>
      <c r="J35" s="57" t="str">
        <f>Calcu!D130</f>
        <v/>
      </c>
      <c r="K35" s="57" t="str">
        <f>Calcu!E130</f>
        <v/>
      </c>
      <c r="L35" s="57" t="str">
        <f>LEFT(Calcu!K130)</f>
        <v/>
      </c>
      <c r="M35" s="57" t="str">
        <f>Calcu_ADJ!D130</f>
        <v>-</v>
      </c>
      <c r="N35" s="57" t="str">
        <f>Calcu_ADJ!E130</f>
        <v>-</v>
      </c>
      <c r="O35" s="57" t="str">
        <f>LEFT(Calcu_ADJ!K130)</f>
        <v>-</v>
      </c>
      <c r="Q35" s="57" t="str">
        <f>IF(Calcu_ADJ!N29=FALSE,Calcu!F130,Calcu_ADJ!F130)</f>
        <v/>
      </c>
    </row>
    <row r="36" spans="1:17" ht="15" customHeight="1">
      <c r="A36" s="353" t="str">
        <f>IF(Calcu!N30=TRUE,"","삭제")</f>
        <v>삭제</v>
      </c>
      <c r="B36" s="356"/>
      <c r="C36" s="356"/>
      <c r="D36" s="356"/>
      <c r="F36" s="208" t="str">
        <f>IF(Calcu_ADJ!N30=FALSE,Calcu!C131,Calcu_ADJ!C131)</f>
        <v/>
      </c>
      <c r="G36" s="208">
        <f>Calcu!C$109</f>
        <v>0</v>
      </c>
      <c r="H36" s="208" t="str">
        <f>IF(Calcu_ADJ!N30=FALSE,Calcu!J131,Calcu_ADJ!J131)</f>
        <v/>
      </c>
      <c r="J36" s="57" t="str">
        <f>Calcu!D131</f>
        <v/>
      </c>
      <c r="K36" s="57" t="str">
        <f>Calcu!E131</f>
        <v/>
      </c>
      <c r="L36" s="57" t="str">
        <f>LEFT(Calcu!K131)</f>
        <v/>
      </c>
      <c r="M36" s="57" t="str">
        <f>Calcu_ADJ!D131</f>
        <v>-</v>
      </c>
      <c r="N36" s="57" t="str">
        <f>Calcu_ADJ!E131</f>
        <v>-</v>
      </c>
      <c r="O36" s="57" t="str">
        <f>LEFT(Calcu_ADJ!K131)</f>
        <v>-</v>
      </c>
      <c r="Q36" s="57" t="str">
        <f>IF(Calcu_ADJ!N30=FALSE,Calcu!F131,Calcu_ADJ!F131)</f>
        <v/>
      </c>
    </row>
    <row r="37" spans="1:17" ht="15" customHeight="1">
      <c r="A37" s="353" t="str">
        <f>IF(Calcu!N31=TRUE,"","삭제")</f>
        <v>삭제</v>
      </c>
      <c r="B37" s="356"/>
      <c r="C37" s="356"/>
      <c r="D37" s="356"/>
      <c r="F37" s="208" t="str">
        <f>IF(Calcu_ADJ!N31=FALSE,Calcu!C132,Calcu_ADJ!C132)</f>
        <v/>
      </c>
      <c r="G37" s="208">
        <f>Calcu!C$109</f>
        <v>0</v>
      </c>
      <c r="H37" s="208" t="str">
        <f>IF(Calcu_ADJ!N31=FALSE,Calcu!J132,Calcu_ADJ!J132)</f>
        <v/>
      </c>
      <c r="J37" s="57" t="str">
        <f>Calcu!D132</f>
        <v/>
      </c>
      <c r="K37" s="57" t="str">
        <f>Calcu!E132</f>
        <v/>
      </c>
      <c r="L37" s="57" t="str">
        <f>LEFT(Calcu!K132)</f>
        <v/>
      </c>
      <c r="M37" s="57" t="str">
        <f>Calcu_ADJ!D132</f>
        <v>-</v>
      </c>
      <c r="N37" s="57" t="str">
        <f>Calcu_ADJ!E132</f>
        <v>-</v>
      </c>
      <c r="O37" s="57" t="str">
        <f>LEFT(Calcu_ADJ!K132)</f>
        <v>-</v>
      </c>
      <c r="Q37" s="57" t="str">
        <f>IF(Calcu_ADJ!N31=FALSE,Calcu!F132,Calcu_ADJ!F132)</f>
        <v/>
      </c>
    </row>
    <row r="38" spans="1:17" ht="15" customHeight="1">
      <c r="A38" s="353" t="str">
        <f>IF(Calcu!N32=TRUE,"","삭제")</f>
        <v>삭제</v>
      </c>
      <c r="B38" s="356"/>
      <c r="C38" s="356"/>
      <c r="D38" s="356"/>
      <c r="F38" s="208" t="str">
        <f>IF(Calcu_ADJ!N32=FALSE,Calcu!C133,Calcu_ADJ!C133)</f>
        <v/>
      </c>
      <c r="G38" s="208">
        <f>Calcu!C$109</f>
        <v>0</v>
      </c>
      <c r="H38" s="208" t="str">
        <f>IF(Calcu_ADJ!N32=FALSE,Calcu!J133,Calcu_ADJ!J133)</f>
        <v/>
      </c>
      <c r="J38" s="57" t="str">
        <f>Calcu!D133</f>
        <v/>
      </c>
      <c r="K38" s="57" t="str">
        <f>Calcu!E133</f>
        <v/>
      </c>
      <c r="L38" s="57" t="str">
        <f>LEFT(Calcu!K133)</f>
        <v/>
      </c>
      <c r="M38" s="57" t="str">
        <f>Calcu_ADJ!D133</f>
        <v>-</v>
      </c>
      <c r="N38" s="57" t="str">
        <f>Calcu_ADJ!E133</f>
        <v>-</v>
      </c>
      <c r="O38" s="57" t="str">
        <f>LEFT(Calcu_ADJ!K133)</f>
        <v>-</v>
      </c>
      <c r="Q38" s="57" t="str">
        <f>IF(Calcu_ADJ!N32=FALSE,Calcu!F133,Calcu_ADJ!F133)</f>
        <v/>
      </c>
    </row>
    <row r="39" spans="1:17" ht="15" customHeight="1">
      <c r="A39" s="353" t="str">
        <f>IF(Calcu!N33=TRUE,"","삭제")</f>
        <v>삭제</v>
      </c>
      <c r="B39" s="356"/>
      <c r="C39" s="356"/>
      <c r="D39" s="356"/>
      <c r="F39" s="208" t="str">
        <f>IF(Calcu_ADJ!N33=FALSE,Calcu!C134,Calcu_ADJ!C134)</f>
        <v/>
      </c>
      <c r="G39" s="208">
        <f>Calcu!C$109</f>
        <v>0</v>
      </c>
      <c r="H39" s="208" t="str">
        <f>IF(Calcu_ADJ!N33=FALSE,Calcu!J134,Calcu_ADJ!J134)</f>
        <v/>
      </c>
      <c r="J39" s="57" t="str">
        <f>Calcu!D134</f>
        <v/>
      </c>
      <c r="K39" s="57" t="str">
        <f>Calcu!E134</f>
        <v/>
      </c>
      <c r="L39" s="57" t="str">
        <f>LEFT(Calcu!K134)</f>
        <v/>
      </c>
      <c r="M39" s="57" t="str">
        <f>Calcu_ADJ!D134</f>
        <v>-</v>
      </c>
      <c r="N39" s="57" t="str">
        <f>Calcu_ADJ!E134</f>
        <v>-</v>
      </c>
      <c r="O39" s="57" t="str">
        <f>LEFT(Calcu_ADJ!K134)</f>
        <v>-</v>
      </c>
      <c r="Q39" s="57" t="str">
        <f>IF(Calcu_ADJ!N33=FALSE,Calcu!F134,Calcu_ADJ!F134)</f>
        <v/>
      </c>
    </row>
    <row r="40" spans="1:17" ht="15" customHeight="1">
      <c r="A40" s="353" t="str">
        <f>IF(Calcu!N34=TRUE,"","삭제")</f>
        <v>삭제</v>
      </c>
      <c r="B40" s="356"/>
      <c r="C40" s="356"/>
      <c r="D40" s="356"/>
      <c r="F40" s="208" t="str">
        <f>IF(Calcu_ADJ!N34=FALSE,Calcu!C135,Calcu_ADJ!C135)</f>
        <v/>
      </c>
      <c r="G40" s="208">
        <f>Calcu!C$109</f>
        <v>0</v>
      </c>
      <c r="H40" s="208" t="str">
        <f>IF(Calcu_ADJ!N34=FALSE,Calcu!J135,Calcu_ADJ!J135)</f>
        <v/>
      </c>
      <c r="J40" s="57" t="str">
        <f>Calcu!D135</f>
        <v/>
      </c>
      <c r="K40" s="57" t="str">
        <f>Calcu!E135</f>
        <v/>
      </c>
      <c r="L40" s="57" t="str">
        <f>LEFT(Calcu!K135)</f>
        <v/>
      </c>
      <c r="M40" s="57" t="str">
        <f>Calcu_ADJ!D135</f>
        <v>-</v>
      </c>
      <c r="N40" s="57" t="str">
        <f>Calcu_ADJ!E135</f>
        <v>-</v>
      </c>
      <c r="O40" s="57" t="str">
        <f>LEFT(Calcu_ADJ!K135)</f>
        <v>-</v>
      </c>
      <c r="Q40" s="57" t="str">
        <f>IF(Calcu_ADJ!N34=FALSE,Calcu!F135,Calcu_ADJ!F135)</f>
        <v/>
      </c>
    </row>
    <row r="41" spans="1:17" ht="15" customHeight="1">
      <c r="A41" s="353" t="str">
        <f>IF(Calcu!N35=TRUE,"","삭제")</f>
        <v>삭제</v>
      </c>
      <c r="B41" s="356"/>
      <c r="C41" s="356"/>
      <c r="D41" s="356"/>
      <c r="F41" s="208" t="str">
        <f>IF(Calcu_ADJ!N35=FALSE,Calcu!C136,Calcu_ADJ!C136)</f>
        <v/>
      </c>
      <c r="G41" s="208">
        <f>Calcu!C$109</f>
        <v>0</v>
      </c>
      <c r="H41" s="208" t="str">
        <f>IF(Calcu_ADJ!N35=FALSE,Calcu!J136,Calcu_ADJ!J136)</f>
        <v/>
      </c>
      <c r="J41" s="57" t="str">
        <f>Calcu!D136</f>
        <v/>
      </c>
      <c r="K41" s="57" t="str">
        <f>Calcu!E136</f>
        <v/>
      </c>
      <c r="L41" s="57" t="str">
        <f>LEFT(Calcu!K136)</f>
        <v/>
      </c>
      <c r="M41" s="57" t="str">
        <f>Calcu_ADJ!D136</f>
        <v>-</v>
      </c>
      <c r="N41" s="57" t="str">
        <f>Calcu_ADJ!E136</f>
        <v>-</v>
      </c>
      <c r="O41" s="57" t="str">
        <f>LEFT(Calcu_ADJ!K136)</f>
        <v>-</v>
      </c>
      <c r="Q41" s="57" t="str">
        <f>IF(Calcu_ADJ!N35=FALSE,Calcu!F136,Calcu_ADJ!F136)</f>
        <v/>
      </c>
    </row>
    <row r="42" spans="1:17" ht="15" customHeight="1">
      <c r="A42" s="353" t="str">
        <f>IF(Calcu!N36=TRUE,"","삭제")</f>
        <v>삭제</v>
      </c>
      <c r="B42" s="356"/>
      <c r="C42" s="356"/>
      <c r="D42" s="356"/>
      <c r="F42" s="208" t="str">
        <f>IF(Calcu_ADJ!N36=FALSE,Calcu!C137,Calcu_ADJ!C137)</f>
        <v/>
      </c>
      <c r="G42" s="208">
        <f>Calcu!C$109</f>
        <v>0</v>
      </c>
      <c r="H42" s="208" t="str">
        <f>IF(Calcu_ADJ!N36=FALSE,Calcu!J137,Calcu_ADJ!J137)</f>
        <v/>
      </c>
      <c r="J42" s="57" t="str">
        <f>Calcu!D137</f>
        <v/>
      </c>
      <c r="K42" s="57" t="str">
        <f>Calcu!E137</f>
        <v/>
      </c>
      <c r="L42" s="57" t="str">
        <f>LEFT(Calcu!K137)</f>
        <v/>
      </c>
      <c r="M42" s="57" t="str">
        <f>Calcu_ADJ!D137</f>
        <v>-</v>
      </c>
      <c r="N42" s="57" t="str">
        <f>Calcu_ADJ!E137</f>
        <v>-</v>
      </c>
      <c r="O42" s="57" t="str">
        <f>LEFT(Calcu_ADJ!K137)</f>
        <v>-</v>
      </c>
      <c r="Q42" s="57" t="str">
        <f>IF(Calcu_ADJ!N36=FALSE,Calcu!F137,Calcu_ADJ!F137)</f>
        <v/>
      </c>
    </row>
    <row r="43" spans="1:17" ht="15" customHeight="1">
      <c r="A43" s="353" t="str">
        <f>IF(Calcu!N37=TRUE,"","삭제")</f>
        <v>삭제</v>
      </c>
      <c r="B43" s="356"/>
      <c r="C43" s="356"/>
      <c r="D43" s="356"/>
      <c r="F43" s="208" t="str">
        <f>IF(Calcu_ADJ!N37=FALSE,Calcu!C138,Calcu_ADJ!C138)</f>
        <v/>
      </c>
      <c r="G43" s="208">
        <f>Calcu!C$109</f>
        <v>0</v>
      </c>
      <c r="H43" s="208" t="str">
        <f>IF(Calcu_ADJ!N37=FALSE,Calcu!J138,Calcu_ADJ!J138)</f>
        <v/>
      </c>
      <c r="J43" s="57" t="str">
        <f>Calcu!D138</f>
        <v/>
      </c>
      <c r="K43" s="57" t="str">
        <f>Calcu!E138</f>
        <v/>
      </c>
      <c r="L43" s="57" t="str">
        <f>LEFT(Calcu!K138)</f>
        <v/>
      </c>
      <c r="M43" s="57" t="str">
        <f>Calcu_ADJ!D138</f>
        <v>-</v>
      </c>
      <c r="N43" s="57" t="str">
        <f>Calcu_ADJ!E138</f>
        <v>-</v>
      </c>
      <c r="O43" s="57" t="str">
        <f>LEFT(Calcu_ADJ!K138)</f>
        <v>-</v>
      </c>
      <c r="Q43" s="57" t="str">
        <f>IF(Calcu_ADJ!N37=FALSE,Calcu!F138,Calcu_ADJ!F138)</f>
        <v/>
      </c>
    </row>
    <row r="44" spans="1:17" ht="15" customHeight="1">
      <c r="A44" s="353" t="str">
        <f>IF(Calcu!N38=TRUE,"","삭제")</f>
        <v>삭제</v>
      </c>
      <c r="B44" s="356"/>
      <c r="C44" s="356"/>
      <c r="D44" s="356"/>
      <c r="F44" s="208" t="str">
        <f>IF(Calcu_ADJ!N38=FALSE,Calcu!C139,Calcu_ADJ!C139)</f>
        <v/>
      </c>
      <c r="G44" s="208">
        <f>Calcu!C$109</f>
        <v>0</v>
      </c>
      <c r="H44" s="208" t="str">
        <f>IF(Calcu_ADJ!N38=FALSE,Calcu!J139,Calcu_ADJ!J139)</f>
        <v/>
      </c>
      <c r="J44" s="57" t="str">
        <f>Calcu!D139</f>
        <v/>
      </c>
      <c r="K44" s="57" t="str">
        <f>Calcu!E139</f>
        <v/>
      </c>
      <c r="L44" s="57" t="str">
        <f>LEFT(Calcu!K139)</f>
        <v/>
      </c>
      <c r="M44" s="57" t="str">
        <f>Calcu_ADJ!D139</f>
        <v>-</v>
      </c>
      <c r="N44" s="57" t="str">
        <f>Calcu_ADJ!E139</f>
        <v>-</v>
      </c>
      <c r="O44" s="57" t="str">
        <f>LEFT(Calcu_ADJ!K139)</f>
        <v>-</v>
      </c>
      <c r="Q44" s="57" t="str">
        <f>IF(Calcu_ADJ!N38=FALSE,Calcu!F139,Calcu_ADJ!F139)</f>
        <v/>
      </c>
    </row>
    <row r="45" spans="1:17" ht="15" customHeight="1">
      <c r="A45" s="353" t="str">
        <f>A46</f>
        <v>삭제</v>
      </c>
      <c r="B45" s="356"/>
      <c r="C45" s="356"/>
      <c r="D45" s="356"/>
      <c r="F45" s="208"/>
      <c r="G45" s="208"/>
      <c r="H45" s="208"/>
    </row>
    <row r="46" spans="1:17" ht="15" customHeight="1">
      <c r="A46" s="353" t="str">
        <f>IF(Calcu!N151=TRUE,"","삭제")</f>
        <v>삭제</v>
      </c>
      <c r="B46" s="356"/>
      <c r="C46" s="356"/>
      <c r="D46" s="356"/>
      <c r="F46" s="208" t="str">
        <f>IF(Calcu_ADJ!N151=FALSE,Calcu!C252,Calcu_ADJ!C252)</f>
        <v/>
      </c>
      <c r="G46" s="208">
        <f>Calcu!C$251</f>
        <v>0</v>
      </c>
      <c r="H46" s="208" t="str">
        <f>IF(Calcu_ADJ!N151=FALSE,Calcu!J252,Calcu_ADJ!J252)</f>
        <v/>
      </c>
      <c r="J46" s="57" t="str">
        <f>Calcu!D252</f>
        <v/>
      </c>
      <c r="K46" s="57" t="str">
        <f>Calcu!E252</f>
        <v/>
      </c>
      <c r="L46" s="57" t="str">
        <f>LEFT(Calcu!K252)</f>
        <v/>
      </c>
      <c r="M46" s="57" t="str">
        <f>Calcu_ADJ!D252</f>
        <v>-</v>
      </c>
      <c r="N46" s="57" t="str">
        <f>Calcu_ADJ!E252</f>
        <v>-</v>
      </c>
      <c r="O46" s="57" t="str">
        <f>LEFT(Calcu_ADJ!K252)</f>
        <v>-</v>
      </c>
      <c r="Q46" s="57" t="str">
        <f>IF(Calcu_ADJ!N151=FALSE,Calcu!F252,Calcu_ADJ!F252)</f>
        <v/>
      </c>
    </row>
    <row r="47" spans="1:17" ht="15" customHeight="1">
      <c r="A47" s="353" t="str">
        <f>IF(Calcu!N152=TRUE,"","삭제")</f>
        <v>삭제</v>
      </c>
      <c r="B47" s="356"/>
      <c r="C47" s="356"/>
      <c r="D47" s="356"/>
      <c r="F47" s="208" t="str">
        <f>IF(Calcu_ADJ!N152=FALSE,Calcu!C253,Calcu_ADJ!C253)</f>
        <v/>
      </c>
      <c r="G47" s="208">
        <f>Calcu!C$251</f>
        <v>0</v>
      </c>
      <c r="H47" s="208" t="str">
        <f>IF(Calcu_ADJ!N152=FALSE,Calcu!J253,Calcu_ADJ!J253)</f>
        <v/>
      </c>
      <c r="J47" s="57" t="str">
        <f>Calcu!D253</f>
        <v/>
      </c>
      <c r="K47" s="57" t="str">
        <f>Calcu!E253</f>
        <v/>
      </c>
      <c r="L47" s="57" t="str">
        <f>LEFT(Calcu!K253)</f>
        <v/>
      </c>
      <c r="M47" s="57" t="str">
        <f>Calcu_ADJ!D253</f>
        <v>-</v>
      </c>
      <c r="N47" s="57" t="str">
        <f>Calcu_ADJ!E253</f>
        <v>-</v>
      </c>
      <c r="O47" s="57" t="str">
        <f>LEFT(Calcu_ADJ!K253)</f>
        <v>-</v>
      </c>
      <c r="Q47" s="57" t="str">
        <f>IF(Calcu_ADJ!N152=FALSE,Calcu!F253,Calcu_ADJ!F253)</f>
        <v/>
      </c>
    </row>
    <row r="48" spans="1:17" ht="15" customHeight="1">
      <c r="A48" s="353" t="str">
        <f>IF(Calcu!N153=TRUE,"","삭제")</f>
        <v>삭제</v>
      </c>
      <c r="B48" s="356"/>
      <c r="C48" s="356"/>
      <c r="D48" s="356"/>
      <c r="F48" s="208" t="str">
        <f>IF(Calcu_ADJ!N153=FALSE,Calcu!C254,Calcu_ADJ!C254)</f>
        <v/>
      </c>
      <c r="G48" s="208">
        <f>Calcu!C$251</f>
        <v>0</v>
      </c>
      <c r="H48" s="208" t="str">
        <f>IF(Calcu_ADJ!N153=FALSE,Calcu!J254,Calcu_ADJ!J254)</f>
        <v/>
      </c>
      <c r="J48" s="57" t="str">
        <f>Calcu!D254</f>
        <v/>
      </c>
      <c r="K48" s="57" t="str">
        <f>Calcu!E254</f>
        <v/>
      </c>
      <c r="L48" s="57" t="str">
        <f>LEFT(Calcu!K254)</f>
        <v/>
      </c>
      <c r="M48" s="57" t="str">
        <f>Calcu_ADJ!D254</f>
        <v>-</v>
      </c>
      <c r="N48" s="57" t="str">
        <f>Calcu_ADJ!E254</f>
        <v>-</v>
      </c>
      <c r="O48" s="57" t="str">
        <f>LEFT(Calcu_ADJ!K254)</f>
        <v>-</v>
      </c>
      <c r="Q48" s="57" t="str">
        <f>IF(Calcu_ADJ!N153=FALSE,Calcu!F254,Calcu_ADJ!F254)</f>
        <v/>
      </c>
    </row>
    <row r="49" spans="1:17" ht="15" customHeight="1">
      <c r="A49" s="353" t="str">
        <f>IF(Calcu!N154=TRUE,"","삭제")</f>
        <v>삭제</v>
      </c>
      <c r="B49" s="356"/>
      <c r="C49" s="356"/>
      <c r="D49" s="356"/>
      <c r="F49" s="208" t="str">
        <f>IF(Calcu_ADJ!N154=FALSE,Calcu!C255,Calcu_ADJ!C255)</f>
        <v/>
      </c>
      <c r="G49" s="208">
        <f>Calcu!C$251</f>
        <v>0</v>
      </c>
      <c r="H49" s="208" t="str">
        <f>IF(Calcu_ADJ!N154=FALSE,Calcu!J255,Calcu_ADJ!J255)</f>
        <v/>
      </c>
      <c r="J49" s="57" t="str">
        <f>Calcu!D255</f>
        <v/>
      </c>
      <c r="K49" s="57" t="str">
        <f>Calcu!E255</f>
        <v/>
      </c>
      <c r="L49" s="57" t="str">
        <f>LEFT(Calcu!K255)</f>
        <v/>
      </c>
      <c r="M49" s="57" t="str">
        <f>Calcu_ADJ!D255</f>
        <v>-</v>
      </c>
      <c r="N49" s="57" t="str">
        <f>Calcu_ADJ!E255</f>
        <v>-</v>
      </c>
      <c r="O49" s="57" t="str">
        <f>LEFT(Calcu_ADJ!K255)</f>
        <v>-</v>
      </c>
      <c r="Q49" s="57" t="str">
        <f>IF(Calcu_ADJ!N154=FALSE,Calcu!F255,Calcu_ADJ!F255)</f>
        <v/>
      </c>
    </row>
    <row r="50" spans="1:17" ht="15" customHeight="1">
      <c r="A50" s="353" t="str">
        <f>IF(Calcu!N155=TRUE,"","삭제")</f>
        <v>삭제</v>
      </c>
      <c r="B50" s="356"/>
      <c r="C50" s="356"/>
      <c r="D50" s="356"/>
      <c r="F50" s="208" t="str">
        <f>IF(Calcu_ADJ!N155=FALSE,Calcu!C256,Calcu_ADJ!C256)</f>
        <v/>
      </c>
      <c r="G50" s="208">
        <f>Calcu!C$251</f>
        <v>0</v>
      </c>
      <c r="H50" s="208" t="str">
        <f>IF(Calcu_ADJ!N155=FALSE,Calcu!J256,Calcu_ADJ!J256)</f>
        <v/>
      </c>
      <c r="J50" s="57" t="str">
        <f>Calcu!D256</f>
        <v/>
      </c>
      <c r="K50" s="57" t="str">
        <f>Calcu!E256</f>
        <v/>
      </c>
      <c r="L50" s="57" t="str">
        <f>LEFT(Calcu!K256)</f>
        <v/>
      </c>
      <c r="M50" s="57" t="str">
        <f>Calcu_ADJ!D256</f>
        <v>-</v>
      </c>
      <c r="N50" s="57" t="str">
        <f>Calcu_ADJ!E256</f>
        <v>-</v>
      </c>
      <c r="O50" s="57" t="str">
        <f>LEFT(Calcu_ADJ!K256)</f>
        <v>-</v>
      </c>
      <c r="Q50" s="57" t="str">
        <f>IF(Calcu_ADJ!N155=FALSE,Calcu!F256,Calcu_ADJ!F256)</f>
        <v/>
      </c>
    </row>
    <row r="51" spans="1:17" ht="15" customHeight="1">
      <c r="A51" s="353" t="str">
        <f>IF(Calcu!N156=TRUE,"","삭제")</f>
        <v>삭제</v>
      </c>
      <c r="B51" s="356"/>
      <c r="C51" s="356"/>
      <c r="D51" s="356"/>
      <c r="F51" s="208" t="str">
        <f>IF(Calcu_ADJ!N156=FALSE,Calcu!C257,Calcu_ADJ!C257)</f>
        <v/>
      </c>
      <c r="G51" s="208">
        <f>Calcu!C$251</f>
        <v>0</v>
      </c>
      <c r="H51" s="208" t="str">
        <f>IF(Calcu_ADJ!N156=FALSE,Calcu!J257,Calcu_ADJ!J257)</f>
        <v/>
      </c>
      <c r="J51" s="57" t="str">
        <f>Calcu!D257</f>
        <v/>
      </c>
      <c r="K51" s="57" t="str">
        <f>Calcu!E257</f>
        <v/>
      </c>
      <c r="L51" s="57" t="str">
        <f>LEFT(Calcu!K257)</f>
        <v/>
      </c>
      <c r="M51" s="57" t="str">
        <f>Calcu_ADJ!D257</f>
        <v>-</v>
      </c>
      <c r="N51" s="57" t="str">
        <f>Calcu_ADJ!E257</f>
        <v>-</v>
      </c>
      <c r="O51" s="57" t="str">
        <f>LEFT(Calcu_ADJ!K257)</f>
        <v>-</v>
      </c>
      <c r="Q51" s="57" t="str">
        <f>IF(Calcu_ADJ!N156=FALSE,Calcu!F257,Calcu_ADJ!F257)</f>
        <v/>
      </c>
    </row>
    <row r="52" spans="1:17" ht="15" customHeight="1">
      <c r="A52" s="353" t="str">
        <f>IF(Calcu!N157=TRUE,"","삭제")</f>
        <v>삭제</v>
      </c>
      <c r="B52" s="356"/>
      <c r="C52" s="356"/>
      <c r="D52" s="356"/>
      <c r="F52" s="208" t="str">
        <f>IF(Calcu_ADJ!N157=FALSE,Calcu!C258,Calcu_ADJ!C258)</f>
        <v/>
      </c>
      <c r="G52" s="208">
        <f>Calcu!C$251</f>
        <v>0</v>
      </c>
      <c r="H52" s="208" t="str">
        <f>IF(Calcu_ADJ!N157=FALSE,Calcu!J258,Calcu_ADJ!J258)</f>
        <v/>
      </c>
      <c r="J52" s="57" t="str">
        <f>Calcu!D258</f>
        <v/>
      </c>
      <c r="K52" s="57" t="str">
        <f>Calcu!E258</f>
        <v/>
      </c>
      <c r="L52" s="57" t="str">
        <f>LEFT(Calcu!K258)</f>
        <v/>
      </c>
      <c r="M52" s="57" t="str">
        <f>Calcu_ADJ!D258</f>
        <v>-</v>
      </c>
      <c r="N52" s="57" t="str">
        <f>Calcu_ADJ!E258</f>
        <v>-</v>
      </c>
      <c r="O52" s="57" t="str">
        <f>LEFT(Calcu_ADJ!K258)</f>
        <v>-</v>
      </c>
      <c r="Q52" s="57" t="str">
        <f>IF(Calcu_ADJ!N157=FALSE,Calcu!F258,Calcu_ADJ!F258)</f>
        <v/>
      </c>
    </row>
    <row r="53" spans="1:17" ht="15" customHeight="1">
      <c r="A53" s="353" t="str">
        <f>IF(Calcu!N158=TRUE,"","삭제")</f>
        <v>삭제</v>
      </c>
      <c r="B53" s="356"/>
      <c r="C53" s="356"/>
      <c r="D53" s="356"/>
      <c r="F53" s="208" t="str">
        <f>IF(Calcu_ADJ!N158=FALSE,Calcu!C259,Calcu_ADJ!C259)</f>
        <v/>
      </c>
      <c r="G53" s="208">
        <f>Calcu!C$251</f>
        <v>0</v>
      </c>
      <c r="H53" s="208" t="str">
        <f>IF(Calcu_ADJ!N158=FALSE,Calcu!J259,Calcu_ADJ!J259)</f>
        <v/>
      </c>
      <c r="J53" s="57" t="str">
        <f>Calcu!D259</f>
        <v/>
      </c>
      <c r="K53" s="57" t="str">
        <f>Calcu!E259</f>
        <v/>
      </c>
      <c r="L53" s="57" t="str">
        <f>LEFT(Calcu!K259)</f>
        <v/>
      </c>
      <c r="M53" s="57" t="str">
        <f>Calcu_ADJ!D259</f>
        <v>-</v>
      </c>
      <c r="N53" s="57" t="str">
        <f>Calcu_ADJ!E259</f>
        <v>-</v>
      </c>
      <c r="O53" s="57" t="str">
        <f>LEFT(Calcu_ADJ!K259)</f>
        <v>-</v>
      </c>
      <c r="Q53" s="57" t="str">
        <f>IF(Calcu_ADJ!N158=FALSE,Calcu!F259,Calcu_ADJ!F259)</f>
        <v/>
      </c>
    </row>
    <row r="54" spans="1:17" ht="15" customHeight="1">
      <c r="A54" s="353" t="str">
        <f>IF(Calcu!N159=TRUE,"","삭제")</f>
        <v>삭제</v>
      </c>
      <c r="B54" s="356"/>
      <c r="C54" s="356"/>
      <c r="D54" s="356"/>
      <c r="F54" s="208" t="str">
        <f>IF(Calcu_ADJ!N159=FALSE,Calcu!C260,Calcu_ADJ!C260)</f>
        <v/>
      </c>
      <c r="G54" s="208">
        <f>Calcu!C$251</f>
        <v>0</v>
      </c>
      <c r="H54" s="208" t="str">
        <f>IF(Calcu_ADJ!N159=FALSE,Calcu!J260,Calcu_ADJ!J260)</f>
        <v/>
      </c>
      <c r="J54" s="57" t="str">
        <f>Calcu!D260</f>
        <v/>
      </c>
      <c r="K54" s="57" t="str">
        <f>Calcu!E260</f>
        <v/>
      </c>
      <c r="L54" s="57" t="str">
        <f>LEFT(Calcu!K260)</f>
        <v/>
      </c>
      <c r="M54" s="57" t="str">
        <f>Calcu_ADJ!D260</f>
        <v>-</v>
      </c>
      <c r="N54" s="57" t="str">
        <f>Calcu_ADJ!E260</f>
        <v>-</v>
      </c>
      <c r="O54" s="57" t="str">
        <f>LEFT(Calcu_ADJ!K260)</f>
        <v>-</v>
      </c>
      <c r="Q54" s="57" t="str">
        <f>IF(Calcu_ADJ!N159=FALSE,Calcu!F260,Calcu_ADJ!F260)</f>
        <v/>
      </c>
    </row>
    <row r="55" spans="1:17" ht="15" customHeight="1">
      <c r="A55" s="353" t="str">
        <f>IF(Calcu!N160=TRUE,"","삭제")</f>
        <v>삭제</v>
      </c>
      <c r="B55" s="356"/>
      <c r="C55" s="356"/>
      <c r="D55" s="356"/>
      <c r="F55" s="208" t="str">
        <f>IF(Calcu_ADJ!N160=FALSE,Calcu!C261,Calcu_ADJ!C261)</f>
        <v/>
      </c>
      <c r="G55" s="208">
        <f>Calcu!C$251</f>
        <v>0</v>
      </c>
      <c r="H55" s="208" t="str">
        <f>IF(Calcu_ADJ!N160=FALSE,Calcu!J261,Calcu_ADJ!J261)</f>
        <v/>
      </c>
      <c r="J55" s="57" t="str">
        <f>Calcu!D261</f>
        <v/>
      </c>
      <c r="K55" s="57" t="str">
        <f>Calcu!E261</f>
        <v/>
      </c>
      <c r="L55" s="57" t="str">
        <f>LEFT(Calcu!K261)</f>
        <v/>
      </c>
      <c r="M55" s="57" t="str">
        <f>Calcu_ADJ!D261</f>
        <v>-</v>
      </c>
      <c r="N55" s="57" t="str">
        <f>Calcu_ADJ!E261</f>
        <v>-</v>
      </c>
      <c r="O55" s="57" t="str">
        <f>LEFT(Calcu_ADJ!K261)</f>
        <v>-</v>
      </c>
      <c r="Q55" s="57" t="str">
        <f>IF(Calcu_ADJ!N160=FALSE,Calcu!F261,Calcu_ADJ!F261)</f>
        <v/>
      </c>
    </row>
    <row r="56" spans="1:17" ht="15" customHeight="1">
      <c r="A56" s="353" t="str">
        <f>IF(Calcu!N161=TRUE,"","삭제")</f>
        <v>삭제</v>
      </c>
      <c r="B56" s="356"/>
      <c r="C56" s="356"/>
      <c r="D56" s="356"/>
      <c r="F56" s="208" t="str">
        <f>IF(Calcu_ADJ!N161=FALSE,Calcu!C262,Calcu_ADJ!C262)</f>
        <v/>
      </c>
      <c r="G56" s="208">
        <f>Calcu!C$251</f>
        <v>0</v>
      </c>
      <c r="H56" s="208" t="str">
        <f>IF(Calcu_ADJ!N161=FALSE,Calcu!J262,Calcu_ADJ!J262)</f>
        <v/>
      </c>
      <c r="J56" s="57" t="str">
        <f>Calcu!D262</f>
        <v/>
      </c>
      <c r="K56" s="57" t="str">
        <f>Calcu!E262</f>
        <v/>
      </c>
      <c r="L56" s="57" t="str">
        <f>LEFT(Calcu!K262)</f>
        <v/>
      </c>
      <c r="M56" s="57" t="str">
        <f>Calcu_ADJ!D262</f>
        <v>-</v>
      </c>
      <c r="N56" s="57" t="str">
        <f>Calcu_ADJ!E262</f>
        <v>-</v>
      </c>
      <c r="O56" s="57" t="str">
        <f>LEFT(Calcu_ADJ!K262)</f>
        <v>-</v>
      </c>
      <c r="Q56" s="57" t="str">
        <f>IF(Calcu_ADJ!N161=FALSE,Calcu!F262,Calcu_ADJ!F262)</f>
        <v/>
      </c>
    </row>
    <row r="57" spans="1:17" ht="15" customHeight="1">
      <c r="A57" s="353" t="str">
        <f>IF(Calcu!N162=TRUE,"","삭제")</f>
        <v>삭제</v>
      </c>
      <c r="B57" s="356"/>
      <c r="C57" s="356"/>
      <c r="D57" s="356"/>
      <c r="F57" s="208" t="str">
        <f>IF(Calcu_ADJ!N162=FALSE,Calcu!C263,Calcu_ADJ!C263)</f>
        <v/>
      </c>
      <c r="G57" s="208">
        <f>Calcu!C$251</f>
        <v>0</v>
      </c>
      <c r="H57" s="208" t="str">
        <f>IF(Calcu_ADJ!N162=FALSE,Calcu!J263,Calcu_ADJ!J263)</f>
        <v/>
      </c>
      <c r="J57" s="57" t="str">
        <f>Calcu!D263</f>
        <v/>
      </c>
      <c r="K57" s="57" t="str">
        <f>Calcu!E263</f>
        <v/>
      </c>
      <c r="L57" s="57" t="str">
        <f>LEFT(Calcu!K263)</f>
        <v/>
      </c>
      <c r="M57" s="57" t="str">
        <f>Calcu_ADJ!D263</f>
        <v>-</v>
      </c>
      <c r="N57" s="57" t="str">
        <f>Calcu_ADJ!E263</f>
        <v>-</v>
      </c>
      <c r="O57" s="57" t="str">
        <f>LEFT(Calcu_ADJ!K263)</f>
        <v>-</v>
      </c>
      <c r="Q57" s="57" t="str">
        <f>IF(Calcu_ADJ!N162=FALSE,Calcu!F263,Calcu_ADJ!F263)</f>
        <v/>
      </c>
    </row>
    <row r="58" spans="1:17" ht="15" customHeight="1">
      <c r="A58" s="353" t="str">
        <f>IF(Calcu!N163=TRUE,"","삭제")</f>
        <v>삭제</v>
      </c>
      <c r="B58" s="356"/>
      <c r="C58" s="356"/>
      <c r="D58" s="356"/>
      <c r="F58" s="208" t="str">
        <f>IF(Calcu_ADJ!N163=FALSE,Calcu!C264,Calcu_ADJ!C264)</f>
        <v/>
      </c>
      <c r="G58" s="208">
        <f>Calcu!C$251</f>
        <v>0</v>
      </c>
      <c r="H58" s="208" t="str">
        <f>IF(Calcu_ADJ!N163=FALSE,Calcu!J264,Calcu_ADJ!J264)</f>
        <v/>
      </c>
      <c r="J58" s="57" t="str">
        <f>Calcu!D264</f>
        <v/>
      </c>
      <c r="K58" s="57" t="str">
        <f>Calcu!E264</f>
        <v/>
      </c>
      <c r="L58" s="57" t="str">
        <f>LEFT(Calcu!K264)</f>
        <v/>
      </c>
      <c r="M58" s="57" t="str">
        <f>Calcu_ADJ!D264</f>
        <v>-</v>
      </c>
      <c r="N58" s="57" t="str">
        <f>Calcu_ADJ!E264</f>
        <v>-</v>
      </c>
      <c r="O58" s="57" t="str">
        <f>LEFT(Calcu_ADJ!K264)</f>
        <v>-</v>
      </c>
      <c r="Q58" s="57" t="str">
        <f>IF(Calcu_ADJ!N163=FALSE,Calcu!F264,Calcu_ADJ!F264)</f>
        <v/>
      </c>
    </row>
    <row r="59" spans="1:17" ht="15" customHeight="1">
      <c r="A59" s="353" t="str">
        <f>IF(Calcu!N164=TRUE,"","삭제")</f>
        <v>삭제</v>
      </c>
      <c r="B59" s="356"/>
      <c r="C59" s="356"/>
      <c r="D59" s="356"/>
      <c r="F59" s="208" t="str">
        <f>IF(Calcu_ADJ!N164=FALSE,Calcu!C265,Calcu_ADJ!C265)</f>
        <v/>
      </c>
      <c r="G59" s="208">
        <f>Calcu!C$251</f>
        <v>0</v>
      </c>
      <c r="H59" s="208" t="str">
        <f>IF(Calcu_ADJ!N164=FALSE,Calcu!J265,Calcu_ADJ!J265)</f>
        <v/>
      </c>
      <c r="J59" s="57" t="str">
        <f>Calcu!D265</f>
        <v/>
      </c>
      <c r="K59" s="57" t="str">
        <f>Calcu!E265</f>
        <v/>
      </c>
      <c r="L59" s="57" t="str">
        <f>LEFT(Calcu!K265)</f>
        <v/>
      </c>
      <c r="M59" s="57" t="str">
        <f>Calcu_ADJ!D265</f>
        <v>-</v>
      </c>
      <c r="N59" s="57" t="str">
        <f>Calcu_ADJ!E265</f>
        <v>-</v>
      </c>
      <c r="O59" s="57" t="str">
        <f>LEFT(Calcu_ADJ!K265)</f>
        <v>-</v>
      </c>
      <c r="Q59" s="57" t="str">
        <f>IF(Calcu_ADJ!N164=FALSE,Calcu!F265,Calcu_ADJ!F265)</f>
        <v/>
      </c>
    </row>
    <row r="60" spans="1:17" ht="15" customHeight="1">
      <c r="A60" s="353" t="str">
        <f>IF(Calcu!N165=TRUE,"","삭제")</f>
        <v>삭제</v>
      </c>
      <c r="B60" s="356"/>
      <c r="C60" s="356"/>
      <c r="D60" s="356"/>
      <c r="F60" s="208" t="str">
        <f>IF(Calcu_ADJ!N165=FALSE,Calcu!C266,Calcu_ADJ!C266)</f>
        <v/>
      </c>
      <c r="G60" s="208">
        <f>Calcu!C$251</f>
        <v>0</v>
      </c>
      <c r="H60" s="208" t="str">
        <f>IF(Calcu_ADJ!N165=FALSE,Calcu!J266,Calcu_ADJ!J266)</f>
        <v/>
      </c>
      <c r="J60" s="57" t="str">
        <f>Calcu!D266</f>
        <v/>
      </c>
      <c r="K60" s="57" t="str">
        <f>Calcu!E266</f>
        <v/>
      </c>
      <c r="L60" s="57" t="str">
        <f>LEFT(Calcu!K266)</f>
        <v/>
      </c>
      <c r="M60" s="57" t="str">
        <f>Calcu_ADJ!D266</f>
        <v>-</v>
      </c>
      <c r="N60" s="57" t="str">
        <f>Calcu_ADJ!E266</f>
        <v>-</v>
      </c>
      <c r="O60" s="57" t="str">
        <f>LEFT(Calcu_ADJ!K266)</f>
        <v>-</v>
      </c>
      <c r="Q60" s="57" t="str">
        <f>IF(Calcu_ADJ!N165=FALSE,Calcu!F266,Calcu_ADJ!F266)</f>
        <v/>
      </c>
    </row>
    <row r="61" spans="1:17" ht="15" customHeight="1">
      <c r="A61" s="353" t="str">
        <f>IF(Calcu!N166=TRUE,"","삭제")</f>
        <v>삭제</v>
      </c>
      <c r="B61" s="356"/>
      <c r="C61" s="356"/>
      <c r="D61" s="356"/>
      <c r="F61" s="208" t="str">
        <f>IF(Calcu_ADJ!N166=FALSE,Calcu!C267,Calcu_ADJ!C267)</f>
        <v/>
      </c>
      <c r="G61" s="208">
        <f>Calcu!C$251</f>
        <v>0</v>
      </c>
      <c r="H61" s="208" t="str">
        <f>IF(Calcu_ADJ!N166=FALSE,Calcu!J267,Calcu_ADJ!J267)</f>
        <v/>
      </c>
      <c r="J61" s="57" t="str">
        <f>Calcu!D267</f>
        <v/>
      </c>
      <c r="K61" s="57" t="str">
        <f>Calcu!E267</f>
        <v/>
      </c>
      <c r="L61" s="57" t="str">
        <f>LEFT(Calcu!K267)</f>
        <v/>
      </c>
      <c r="M61" s="57" t="str">
        <f>Calcu_ADJ!D267</f>
        <v>-</v>
      </c>
      <c r="N61" s="57" t="str">
        <f>Calcu_ADJ!E267</f>
        <v>-</v>
      </c>
      <c r="O61" s="57" t="str">
        <f>LEFT(Calcu_ADJ!K267)</f>
        <v>-</v>
      </c>
      <c r="Q61" s="57" t="str">
        <f>IF(Calcu_ADJ!N166=FALSE,Calcu!F267,Calcu_ADJ!F267)</f>
        <v/>
      </c>
    </row>
    <row r="62" spans="1:17" ht="15" customHeight="1">
      <c r="A62" s="353" t="str">
        <f>IF(Calcu!N167=TRUE,"","삭제")</f>
        <v>삭제</v>
      </c>
      <c r="B62" s="356"/>
      <c r="C62" s="356"/>
      <c r="D62" s="356"/>
      <c r="F62" s="208" t="str">
        <f>IF(Calcu_ADJ!N167=FALSE,Calcu!C268,Calcu_ADJ!C268)</f>
        <v/>
      </c>
      <c r="G62" s="208">
        <f>Calcu!C$251</f>
        <v>0</v>
      </c>
      <c r="H62" s="208" t="str">
        <f>IF(Calcu_ADJ!N167=FALSE,Calcu!J268,Calcu_ADJ!J268)</f>
        <v/>
      </c>
      <c r="J62" s="57" t="str">
        <f>Calcu!D268</f>
        <v/>
      </c>
      <c r="K62" s="57" t="str">
        <f>Calcu!E268</f>
        <v/>
      </c>
      <c r="L62" s="57" t="str">
        <f>LEFT(Calcu!K268)</f>
        <v/>
      </c>
      <c r="M62" s="57" t="str">
        <f>Calcu_ADJ!D268</f>
        <v>-</v>
      </c>
      <c r="N62" s="57" t="str">
        <f>Calcu_ADJ!E268</f>
        <v>-</v>
      </c>
      <c r="O62" s="57" t="str">
        <f>LEFT(Calcu_ADJ!K268)</f>
        <v>-</v>
      </c>
      <c r="Q62" s="57" t="str">
        <f>IF(Calcu_ADJ!N167=FALSE,Calcu!F268,Calcu_ADJ!F268)</f>
        <v/>
      </c>
    </row>
    <row r="63" spans="1:17" ht="15" customHeight="1">
      <c r="A63" s="353" t="str">
        <f>IF(Calcu!N168=TRUE,"","삭제")</f>
        <v>삭제</v>
      </c>
      <c r="B63" s="356"/>
      <c r="C63" s="356"/>
      <c r="D63" s="356"/>
      <c r="F63" s="208" t="str">
        <f>IF(Calcu_ADJ!N168=FALSE,Calcu!C269,Calcu_ADJ!C269)</f>
        <v/>
      </c>
      <c r="G63" s="208">
        <f>Calcu!C$251</f>
        <v>0</v>
      </c>
      <c r="H63" s="208" t="str">
        <f>IF(Calcu_ADJ!N168=FALSE,Calcu!J269,Calcu_ADJ!J269)</f>
        <v/>
      </c>
      <c r="J63" s="57" t="str">
        <f>Calcu!D269</f>
        <v/>
      </c>
      <c r="K63" s="57" t="str">
        <f>Calcu!E269</f>
        <v/>
      </c>
      <c r="L63" s="57" t="str">
        <f>LEFT(Calcu!K269)</f>
        <v/>
      </c>
      <c r="M63" s="57" t="str">
        <f>Calcu_ADJ!D269</f>
        <v>-</v>
      </c>
      <c r="N63" s="57" t="str">
        <f>Calcu_ADJ!E269</f>
        <v>-</v>
      </c>
      <c r="O63" s="57" t="str">
        <f>LEFT(Calcu_ADJ!K269)</f>
        <v>-</v>
      </c>
      <c r="Q63" s="57" t="str">
        <f>IF(Calcu_ADJ!N168=FALSE,Calcu!F269,Calcu_ADJ!F269)</f>
        <v/>
      </c>
    </row>
    <row r="64" spans="1:17" ht="15" customHeight="1">
      <c r="A64" s="353" t="str">
        <f>IF(Calcu!N169=TRUE,"","삭제")</f>
        <v>삭제</v>
      </c>
      <c r="B64" s="356"/>
      <c r="C64" s="356"/>
      <c r="D64" s="356"/>
      <c r="F64" s="208" t="str">
        <f>IF(Calcu_ADJ!N169=FALSE,Calcu!C270,Calcu_ADJ!C270)</f>
        <v/>
      </c>
      <c r="G64" s="208">
        <f>Calcu!C$251</f>
        <v>0</v>
      </c>
      <c r="H64" s="208" t="str">
        <f>IF(Calcu_ADJ!N169=FALSE,Calcu!J270,Calcu_ADJ!J270)</f>
        <v/>
      </c>
      <c r="J64" s="57" t="str">
        <f>Calcu!D270</f>
        <v/>
      </c>
      <c r="K64" s="57" t="str">
        <f>Calcu!E270</f>
        <v/>
      </c>
      <c r="L64" s="57" t="str">
        <f>LEFT(Calcu!K270)</f>
        <v/>
      </c>
      <c r="M64" s="57" t="str">
        <f>Calcu_ADJ!D270</f>
        <v>-</v>
      </c>
      <c r="N64" s="57" t="str">
        <f>Calcu_ADJ!E270</f>
        <v>-</v>
      </c>
      <c r="O64" s="57" t="str">
        <f>LEFT(Calcu_ADJ!K270)</f>
        <v>-</v>
      </c>
      <c r="Q64" s="57" t="str">
        <f>IF(Calcu_ADJ!N169=FALSE,Calcu!F270,Calcu_ADJ!F270)</f>
        <v/>
      </c>
    </row>
    <row r="65" spans="1:17" ht="15" customHeight="1">
      <c r="A65" s="353" t="str">
        <f>IF(Calcu!N170=TRUE,"","삭제")</f>
        <v>삭제</v>
      </c>
      <c r="B65" s="356"/>
      <c r="C65" s="356"/>
      <c r="D65" s="356"/>
      <c r="F65" s="208" t="str">
        <f>IF(Calcu_ADJ!N170=FALSE,Calcu!C271,Calcu_ADJ!C271)</f>
        <v/>
      </c>
      <c r="G65" s="208">
        <f>Calcu!C$251</f>
        <v>0</v>
      </c>
      <c r="H65" s="208" t="str">
        <f>IF(Calcu_ADJ!N170=FALSE,Calcu!J271,Calcu_ADJ!J271)</f>
        <v/>
      </c>
      <c r="J65" s="57" t="str">
        <f>Calcu!D271</f>
        <v/>
      </c>
      <c r="K65" s="57" t="str">
        <f>Calcu!E271</f>
        <v/>
      </c>
      <c r="L65" s="57" t="str">
        <f>LEFT(Calcu!K271)</f>
        <v/>
      </c>
      <c r="M65" s="57" t="str">
        <f>Calcu_ADJ!D271</f>
        <v>-</v>
      </c>
      <c r="N65" s="57" t="str">
        <f>Calcu_ADJ!E271</f>
        <v>-</v>
      </c>
      <c r="O65" s="57" t="str">
        <f>LEFT(Calcu_ADJ!K271)</f>
        <v>-</v>
      </c>
      <c r="Q65" s="57" t="str">
        <f>IF(Calcu_ADJ!N170=FALSE,Calcu!F271,Calcu_ADJ!F271)</f>
        <v/>
      </c>
    </row>
    <row r="66" spans="1:17" ht="15" customHeight="1">
      <c r="A66" s="353" t="str">
        <f>IF(Calcu!N171=TRUE,"","삭제")</f>
        <v>삭제</v>
      </c>
      <c r="B66" s="356"/>
      <c r="C66" s="356"/>
      <c r="D66" s="356"/>
      <c r="F66" s="208" t="str">
        <f>IF(Calcu_ADJ!N171=FALSE,Calcu!C272,Calcu_ADJ!C272)</f>
        <v/>
      </c>
      <c r="G66" s="208">
        <f>Calcu!C$251</f>
        <v>0</v>
      </c>
      <c r="H66" s="208" t="str">
        <f>IF(Calcu_ADJ!N171=FALSE,Calcu!J272,Calcu_ADJ!J272)</f>
        <v/>
      </c>
      <c r="J66" s="57" t="str">
        <f>Calcu!D272</f>
        <v/>
      </c>
      <c r="K66" s="57" t="str">
        <f>Calcu!E272</f>
        <v/>
      </c>
      <c r="L66" s="57" t="str">
        <f>LEFT(Calcu!K272)</f>
        <v/>
      </c>
      <c r="M66" s="57" t="str">
        <f>Calcu_ADJ!D272</f>
        <v>-</v>
      </c>
      <c r="N66" s="57" t="str">
        <f>Calcu_ADJ!E272</f>
        <v>-</v>
      </c>
      <c r="O66" s="57" t="str">
        <f>LEFT(Calcu_ADJ!K272)</f>
        <v>-</v>
      </c>
      <c r="Q66" s="57" t="str">
        <f>IF(Calcu_ADJ!N171=FALSE,Calcu!F272,Calcu_ADJ!F272)</f>
        <v/>
      </c>
    </row>
    <row r="67" spans="1:17" ht="15" customHeight="1">
      <c r="A67" s="353" t="str">
        <f>IF(Calcu!N172=TRUE,"","삭제")</f>
        <v>삭제</v>
      </c>
      <c r="B67" s="356"/>
      <c r="C67" s="356"/>
      <c r="D67" s="356"/>
      <c r="F67" s="208" t="str">
        <f>IF(Calcu_ADJ!N172=FALSE,Calcu!C273,Calcu_ADJ!C273)</f>
        <v/>
      </c>
      <c r="G67" s="208">
        <f>Calcu!C$251</f>
        <v>0</v>
      </c>
      <c r="H67" s="208" t="str">
        <f>IF(Calcu_ADJ!N172=FALSE,Calcu!J273,Calcu_ADJ!J273)</f>
        <v/>
      </c>
      <c r="J67" s="57" t="str">
        <f>Calcu!D273</f>
        <v/>
      </c>
      <c r="K67" s="57" t="str">
        <f>Calcu!E273</f>
        <v/>
      </c>
      <c r="L67" s="57" t="str">
        <f>LEFT(Calcu!K273)</f>
        <v/>
      </c>
      <c r="M67" s="57" t="str">
        <f>Calcu_ADJ!D273</f>
        <v>-</v>
      </c>
      <c r="N67" s="57" t="str">
        <f>Calcu_ADJ!E273</f>
        <v>-</v>
      </c>
      <c r="O67" s="57" t="str">
        <f>LEFT(Calcu_ADJ!K273)</f>
        <v>-</v>
      </c>
      <c r="Q67" s="57" t="str">
        <f>IF(Calcu_ADJ!N172=FALSE,Calcu!F273,Calcu_ADJ!F273)</f>
        <v/>
      </c>
    </row>
    <row r="68" spans="1:17" ht="15" customHeight="1">
      <c r="A68" s="353" t="str">
        <f>IF(Calcu!N173=TRUE,"","삭제")</f>
        <v>삭제</v>
      </c>
      <c r="B68" s="356"/>
      <c r="C68" s="356"/>
      <c r="D68" s="356"/>
      <c r="F68" s="208" t="str">
        <f>IF(Calcu_ADJ!N173=FALSE,Calcu!C274,Calcu_ADJ!C274)</f>
        <v/>
      </c>
      <c r="G68" s="208">
        <f>Calcu!C$251</f>
        <v>0</v>
      </c>
      <c r="H68" s="208" t="str">
        <f>IF(Calcu_ADJ!N173=FALSE,Calcu!J274,Calcu_ADJ!J274)</f>
        <v/>
      </c>
      <c r="J68" s="57" t="str">
        <f>Calcu!D274</f>
        <v/>
      </c>
      <c r="K68" s="57" t="str">
        <f>Calcu!E274</f>
        <v/>
      </c>
      <c r="L68" s="57" t="str">
        <f>LEFT(Calcu!K274)</f>
        <v/>
      </c>
      <c r="M68" s="57" t="str">
        <f>Calcu_ADJ!D274</f>
        <v>-</v>
      </c>
      <c r="N68" s="57" t="str">
        <f>Calcu_ADJ!E274</f>
        <v>-</v>
      </c>
      <c r="O68" s="57" t="str">
        <f>LEFT(Calcu_ADJ!K274)</f>
        <v>-</v>
      </c>
      <c r="Q68" s="57" t="str">
        <f>IF(Calcu_ADJ!N173=FALSE,Calcu!F274,Calcu_ADJ!F274)</f>
        <v/>
      </c>
    </row>
    <row r="69" spans="1:17" ht="15" customHeight="1">
      <c r="A69" s="353" t="str">
        <f>IF(Calcu!N174=TRUE,"","삭제")</f>
        <v>삭제</v>
      </c>
      <c r="B69" s="356"/>
      <c r="C69" s="356"/>
      <c r="D69" s="356"/>
      <c r="F69" s="208" t="str">
        <f>IF(Calcu_ADJ!N174=FALSE,Calcu!C275,Calcu_ADJ!C275)</f>
        <v/>
      </c>
      <c r="G69" s="208">
        <f>Calcu!C$251</f>
        <v>0</v>
      </c>
      <c r="H69" s="208" t="str">
        <f>IF(Calcu_ADJ!N174=FALSE,Calcu!J275,Calcu_ADJ!J275)</f>
        <v/>
      </c>
      <c r="J69" s="57" t="str">
        <f>Calcu!D275</f>
        <v/>
      </c>
      <c r="K69" s="57" t="str">
        <f>Calcu!E275</f>
        <v/>
      </c>
      <c r="L69" s="57" t="str">
        <f>LEFT(Calcu!K275)</f>
        <v/>
      </c>
      <c r="M69" s="57" t="str">
        <f>Calcu_ADJ!D275</f>
        <v>-</v>
      </c>
      <c r="N69" s="57" t="str">
        <f>Calcu_ADJ!E275</f>
        <v>-</v>
      </c>
      <c r="O69" s="57" t="str">
        <f>LEFT(Calcu_ADJ!K275)</f>
        <v>-</v>
      </c>
      <c r="Q69" s="57" t="str">
        <f>IF(Calcu_ADJ!N174=FALSE,Calcu!F275,Calcu_ADJ!F275)</f>
        <v/>
      </c>
    </row>
    <row r="70" spans="1:17" ht="15" customHeight="1">
      <c r="A70" s="353" t="str">
        <f>IF(Calcu!N175=TRUE,"","삭제")</f>
        <v>삭제</v>
      </c>
      <c r="B70" s="356"/>
      <c r="C70" s="356"/>
      <c r="D70" s="356"/>
      <c r="F70" s="208" t="str">
        <f>IF(Calcu_ADJ!N175=FALSE,Calcu!C276,Calcu_ADJ!C276)</f>
        <v/>
      </c>
      <c r="G70" s="208">
        <f>Calcu!C$251</f>
        <v>0</v>
      </c>
      <c r="H70" s="208" t="str">
        <f>IF(Calcu_ADJ!N175=FALSE,Calcu!J276,Calcu_ADJ!J276)</f>
        <v/>
      </c>
      <c r="J70" s="57" t="str">
        <f>Calcu!D276</f>
        <v/>
      </c>
      <c r="K70" s="57" t="str">
        <f>Calcu!E276</f>
        <v/>
      </c>
      <c r="L70" s="57" t="str">
        <f>LEFT(Calcu!K276)</f>
        <v/>
      </c>
      <c r="M70" s="57" t="str">
        <f>Calcu_ADJ!D276</f>
        <v>-</v>
      </c>
      <c r="N70" s="57" t="str">
        <f>Calcu_ADJ!E276</f>
        <v>-</v>
      </c>
      <c r="O70" s="57" t="str">
        <f>LEFT(Calcu_ADJ!K276)</f>
        <v>-</v>
      </c>
      <c r="Q70" s="57" t="str">
        <f>IF(Calcu_ADJ!N175=FALSE,Calcu!F276,Calcu_ADJ!F276)</f>
        <v/>
      </c>
    </row>
    <row r="71" spans="1:17" ht="15" customHeight="1">
      <c r="A71" s="353" t="str">
        <f>IF(Calcu!N176=TRUE,"","삭제")</f>
        <v>삭제</v>
      </c>
      <c r="B71" s="356"/>
      <c r="C71" s="356"/>
      <c r="D71" s="356"/>
      <c r="F71" s="208" t="str">
        <f>IF(Calcu_ADJ!N176=FALSE,Calcu!C277,Calcu_ADJ!C277)</f>
        <v/>
      </c>
      <c r="G71" s="208">
        <f>Calcu!C$251</f>
        <v>0</v>
      </c>
      <c r="H71" s="208" t="str">
        <f>IF(Calcu_ADJ!N176=FALSE,Calcu!J277,Calcu_ADJ!J277)</f>
        <v/>
      </c>
      <c r="J71" s="57" t="str">
        <f>Calcu!D277</f>
        <v/>
      </c>
      <c r="K71" s="57" t="str">
        <f>Calcu!E277</f>
        <v/>
      </c>
      <c r="L71" s="57" t="str">
        <f>LEFT(Calcu!K277)</f>
        <v/>
      </c>
      <c r="M71" s="57" t="str">
        <f>Calcu_ADJ!D277</f>
        <v>-</v>
      </c>
      <c r="N71" s="57" t="str">
        <f>Calcu_ADJ!E277</f>
        <v>-</v>
      </c>
      <c r="O71" s="57" t="str">
        <f>LEFT(Calcu_ADJ!K277)</f>
        <v>-</v>
      </c>
      <c r="Q71" s="57" t="str">
        <f>IF(Calcu_ADJ!N176=FALSE,Calcu!F277,Calcu_ADJ!F277)</f>
        <v/>
      </c>
    </row>
    <row r="72" spans="1:17" ht="15" customHeight="1">
      <c r="A72" s="353" t="str">
        <f>IF(Calcu!N177=TRUE,"","삭제")</f>
        <v>삭제</v>
      </c>
      <c r="B72" s="356"/>
      <c r="C72" s="356"/>
      <c r="D72" s="356"/>
      <c r="F72" s="208" t="str">
        <f>IF(Calcu_ADJ!N177=FALSE,Calcu!C278,Calcu_ADJ!C278)</f>
        <v/>
      </c>
      <c r="G72" s="208">
        <f>Calcu!C$251</f>
        <v>0</v>
      </c>
      <c r="H72" s="208" t="str">
        <f>IF(Calcu_ADJ!N177=FALSE,Calcu!J278,Calcu_ADJ!J278)</f>
        <v/>
      </c>
      <c r="J72" s="57" t="str">
        <f>Calcu!D278</f>
        <v/>
      </c>
      <c r="K72" s="57" t="str">
        <f>Calcu!E278</f>
        <v/>
      </c>
      <c r="L72" s="57" t="str">
        <f>LEFT(Calcu!K278)</f>
        <v/>
      </c>
      <c r="M72" s="57" t="str">
        <f>Calcu_ADJ!D278</f>
        <v>-</v>
      </c>
      <c r="N72" s="57" t="str">
        <f>Calcu_ADJ!E278</f>
        <v>-</v>
      </c>
      <c r="O72" s="57" t="str">
        <f>LEFT(Calcu_ADJ!K278)</f>
        <v>-</v>
      </c>
      <c r="Q72" s="57" t="str">
        <f>IF(Calcu_ADJ!N177=FALSE,Calcu!F278,Calcu_ADJ!F278)</f>
        <v/>
      </c>
    </row>
    <row r="73" spans="1:17" ht="15" customHeight="1">
      <c r="A73" s="353" t="str">
        <f>IF(Calcu!N178=TRUE,"","삭제")</f>
        <v>삭제</v>
      </c>
      <c r="B73" s="356"/>
      <c r="C73" s="356"/>
      <c r="D73" s="356"/>
      <c r="F73" s="208" t="str">
        <f>IF(Calcu_ADJ!N178=FALSE,Calcu!C279,Calcu_ADJ!C279)</f>
        <v/>
      </c>
      <c r="G73" s="208">
        <f>Calcu!C$251</f>
        <v>0</v>
      </c>
      <c r="H73" s="208" t="str">
        <f>IF(Calcu_ADJ!N178=FALSE,Calcu!J279,Calcu_ADJ!J279)</f>
        <v/>
      </c>
      <c r="J73" s="57" t="str">
        <f>Calcu!D279</f>
        <v/>
      </c>
      <c r="K73" s="57" t="str">
        <f>Calcu!E279</f>
        <v/>
      </c>
      <c r="L73" s="57" t="str">
        <f>LEFT(Calcu!K279)</f>
        <v/>
      </c>
      <c r="M73" s="57" t="str">
        <f>Calcu_ADJ!D279</f>
        <v>-</v>
      </c>
      <c r="N73" s="57" t="str">
        <f>Calcu_ADJ!E279</f>
        <v>-</v>
      </c>
      <c r="O73" s="57" t="str">
        <f>LEFT(Calcu_ADJ!K279)</f>
        <v>-</v>
      </c>
      <c r="Q73" s="57" t="str">
        <f>IF(Calcu_ADJ!N178=FALSE,Calcu!F279,Calcu_ADJ!F279)</f>
        <v/>
      </c>
    </row>
    <row r="74" spans="1:17" ht="15" customHeight="1">
      <c r="A74" s="353" t="str">
        <f>IF(Calcu!N179=TRUE,"","삭제")</f>
        <v>삭제</v>
      </c>
      <c r="B74" s="356"/>
      <c r="C74" s="356"/>
      <c r="D74" s="356"/>
      <c r="F74" s="208" t="str">
        <f>IF(Calcu_ADJ!N179=FALSE,Calcu!C280,Calcu_ADJ!C280)</f>
        <v/>
      </c>
      <c r="G74" s="208">
        <f>Calcu!C$251</f>
        <v>0</v>
      </c>
      <c r="H74" s="208" t="str">
        <f>IF(Calcu_ADJ!N179=FALSE,Calcu!J280,Calcu_ADJ!J280)</f>
        <v/>
      </c>
      <c r="J74" s="57" t="str">
        <f>Calcu!D280</f>
        <v/>
      </c>
      <c r="K74" s="57" t="str">
        <f>Calcu!E280</f>
        <v/>
      </c>
      <c r="L74" s="57" t="str">
        <f>LEFT(Calcu!K280)</f>
        <v/>
      </c>
      <c r="M74" s="57" t="str">
        <f>Calcu_ADJ!D280</f>
        <v>-</v>
      </c>
      <c r="N74" s="57" t="str">
        <f>Calcu_ADJ!E280</f>
        <v>-</v>
      </c>
      <c r="O74" s="57" t="str">
        <f>LEFT(Calcu_ADJ!K280)</f>
        <v>-</v>
      </c>
      <c r="Q74" s="57" t="str">
        <f>IF(Calcu_ADJ!N179=FALSE,Calcu!F280,Calcu_ADJ!F280)</f>
        <v/>
      </c>
    </row>
    <row r="75" spans="1:17" ht="15" customHeight="1">
      <c r="A75" s="353" t="str">
        <f>IF(Calcu!N180=TRUE,"","삭제")</f>
        <v>삭제</v>
      </c>
      <c r="B75" s="356"/>
      <c r="C75" s="356"/>
      <c r="D75" s="356"/>
      <c r="F75" s="208" t="str">
        <f>IF(Calcu_ADJ!N180=FALSE,Calcu!C281,Calcu_ADJ!C281)</f>
        <v/>
      </c>
      <c r="G75" s="208">
        <f>Calcu!C$251</f>
        <v>0</v>
      </c>
      <c r="H75" s="208" t="str">
        <f>IF(Calcu_ADJ!N180=FALSE,Calcu!J281,Calcu_ADJ!J281)</f>
        <v/>
      </c>
      <c r="J75" s="57" t="str">
        <f>Calcu!D281</f>
        <v/>
      </c>
      <c r="K75" s="57" t="str">
        <f>Calcu!E281</f>
        <v/>
      </c>
      <c r="L75" s="57" t="str">
        <f>LEFT(Calcu!K281)</f>
        <v/>
      </c>
      <c r="M75" s="57" t="str">
        <f>Calcu_ADJ!D281</f>
        <v>-</v>
      </c>
      <c r="N75" s="57" t="str">
        <f>Calcu_ADJ!E281</f>
        <v>-</v>
      </c>
      <c r="O75" s="57" t="str">
        <f>LEFT(Calcu_ADJ!K281)</f>
        <v>-</v>
      </c>
      <c r="Q75" s="57" t="str">
        <f>IF(Calcu_ADJ!N180=FALSE,Calcu!F281,Calcu_ADJ!F281)</f>
        <v/>
      </c>
    </row>
    <row r="76" spans="1:17" ht="15" customHeight="1">
      <c r="A76" s="353" t="str">
        <f>A77</f>
        <v>삭제</v>
      </c>
      <c r="B76" s="356"/>
      <c r="C76" s="356"/>
      <c r="D76" s="356"/>
      <c r="F76" s="208"/>
      <c r="G76" s="208"/>
      <c r="H76" s="208"/>
    </row>
    <row r="77" spans="1:17" ht="15" customHeight="1">
      <c r="A77" s="353" t="str">
        <f>IF(Calcu!N293=TRUE,"","삭제")</f>
        <v>삭제</v>
      </c>
      <c r="B77" s="356"/>
      <c r="C77" s="356"/>
      <c r="D77" s="356"/>
      <c r="F77" s="208" t="str">
        <f>IF(Calcu_ADJ!N293=FALSE,Calcu!C394,Calcu_ADJ!C394)</f>
        <v/>
      </c>
      <c r="G77" s="208">
        <f>Calcu!C$393</f>
        <v>0</v>
      </c>
      <c r="H77" s="208" t="str">
        <f>IF(Calcu_ADJ!N293=FALSE,Calcu!J394,Calcu_ADJ!J394)</f>
        <v/>
      </c>
      <c r="J77" s="57" t="str">
        <f>Calcu!D394</f>
        <v/>
      </c>
      <c r="K77" s="57" t="str">
        <f>Calcu!E394</f>
        <v/>
      </c>
      <c r="L77" s="57" t="str">
        <f>LEFT(Calcu!K394)</f>
        <v/>
      </c>
      <c r="M77" s="57" t="str">
        <f>Calcu_ADJ!D394</f>
        <v>-</v>
      </c>
      <c r="N77" s="57" t="str">
        <f>Calcu_ADJ!E394</f>
        <v>-</v>
      </c>
      <c r="O77" s="57" t="str">
        <f>LEFT(Calcu_ADJ!K394)</f>
        <v>-</v>
      </c>
      <c r="Q77" s="57" t="str">
        <f>IF(Calcu_ADJ!N293=FALSE,Calcu!F394,Calcu_ADJ!F394)</f>
        <v/>
      </c>
    </row>
    <row r="78" spans="1:17" ht="15" customHeight="1">
      <c r="A78" s="353" t="str">
        <f>IF(Calcu!N294=TRUE,"","삭제")</f>
        <v>삭제</v>
      </c>
      <c r="B78" s="356"/>
      <c r="C78" s="356"/>
      <c r="D78" s="356"/>
      <c r="F78" s="208" t="str">
        <f>IF(Calcu_ADJ!N294=FALSE,Calcu!C395,Calcu_ADJ!C395)</f>
        <v/>
      </c>
      <c r="G78" s="208">
        <f>Calcu!C$393</f>
        <v>0</v>
      </c>
      <c r="H78" s="208" t="str">
        <f>IF(Calcu_ADJ!N294=FALSE,Calcu!J395,Calcu_ADJ!J395)</f>
        <v/>
      </c>
      <c r="J78" s="57" t="str">
        <f>Calcu!D395</f>
        <v/>
      </c>
      <c r="K78" s="57" t="str">
        <f>Calcu!E395</f>
        <v/>
      </c>
      <c r="L78" s="57" t="str">
        <f>LEFT(Calcu!K395)</f>
        <v/>
      </c>
      <c r="M78" s="57" t="str">
        <f>Calcu_ADJ!D395</f>
        <v>-</v>
      </c>
      <c r="N78" s="57" t="str">
        <f>Calcu_ADJ!E395</f>
        <v>-</v>
      </c>
      <c r="O78" s="57" t="str">
        <f>LEFT(Calcu_ADJ!K395)</f>
        <v>-</v>
      </c>
      <c r="Q78" s="57" t="str">
        <f>IF(Calcu_ADJ!N294=FALSE,Calcu!F395,Calcu_ADJ!F395)</f>
        <v/>
      </c>
    </row>
    <row r="79" spans="1:17" ht="15" customHeight="1">
      <c r="A79" s="353" t="str">
        <f>IF(Calcu!N295=TRUE,"","삭제")</f>
        <v>삭제</v>
      </c>
      <c r="B79" s="356"/>
      <c r="C79" s="356"/>
      <c r="D79" s="356"/>
      <c r="F79" s="208" t="str">
        <f>IF(Calcu_ADJ!N295=FALSE,Calcu!C396,Calcu_ADJ!C396)</f>
        <v/>
      </c>
      <c r="G79" s="208">
        <f>Calcu!C$393</f>
        <v>0</v>
      </c>
      <c r="H79" s="208" t="str">
        <f>IF(Calcu_ADJ!N295=FALSE,Calcu!J396,Calcu_ADJ!J396)</f>
        <v/>
      </c>
      <c r="J79" s="57" t="str">
        <f>Calcu!D396</f>
        <v/>
      </c>
      <c r="K79" s="57" t="str">
        <f>Calcu!E396</f>
        <v/>
      </c>
      <c r="L79" s="57" t="str">
        <f>LEFT(Calcu!K396)</f>
        <v/>
      </c>
      <c r="M79" s="57" t="str">
        <f>Calcu_ADJ!D396</f>
        <v>-</v>
      </c>
      <c r="N79" s="57" t="str">
        <f>Calcu_ADJ!E396</f>
        <v>-</v>
      </c>
      <c r="O79" s="57" t="str">
        <f>LEFT(Calcu_ADJ!K396)</f>
        <v>-</v>
      </c>
      <c r="Q79" s="57" t="str">
        <f>IF(Calcu_ADJ!N295=FALSE,Calcu!F396,Calcu_ADJ!F396)</f>
        <v/>
      </c>
    </row>
    <row r="80" spans="1:17" ht="15" customHeight="1">
      <c r="A80" s="353" t="str">
        <f>IF(Calcu!N296=TRUE,"","삭제")</f>
        <v>삭제</v>
      </c>
      <c r="B80" s="356"/>
      <c r="C80" s="356"/>
      <c r="D80" s="356"/>
      <c r="F80" s="208" t="str">
        <f>IF(Calcu_ADJ!N296=FALSE,Calcu!C397,Calcu_ADJ!C397)</f>
        <v/>
      </c>
      <c r="G80" s="208">
        <f>Calcu!C$393</f>
        <v>0</v>
      </c>
      <c r="H80" s="208" t="str">
        <f>IF(Calcu_ADJ!N296=FALSE,Calcu!J397,Calcu_ADJ!J397)</f>
        <v/>
      </c>
      <c r="J80" s="57" t="str">
        <f>Calcu!D397</f>
        <v/>
      </c>
      <c r="K80" s="57" t="str">
        <f>Calcu!E397</f>
        <v/>
      </c>
      <c r="L80" s="57" t="str">
        <f>LEFT(Calcu!K397)</f>
        <v/>
      </c>
      <c r="M80" s="57" t="str">
        <f>Calcu_ADJ!D397</f>
        <v>-</v>
      </c>
      <c r="N80" s="57" t="str">
        <f>Calcu_ADJ!E397</f>
        <v>-</v>
      </c>
      <c r="O80" s="57" t="str">
        <f>LEFT(Calcu_ADJ!K397)</f>
        <v>-</v>
      </c>
      <c r="Q80" s="57" t="str">
        <f>IF(Calcu_ADJ!N296=FALSE,Calcu!F397,Calcu_ADJ!F397)</f>
        <v/>
      </c>
    </row>
    <row r="81" spans="1:17" ht="15" customHeight="1">
      <c r="A81" s="353" t="str">
        <f>IF(Calcu!N297=TRUE,"","삭제")</f>
        <v>삭제</v>
      </c>
      <c r="B81" s="356"/>
      <c r="C81" s="356"/>
      <c r="D81" s="356"/>
      <c r="F81" s="208" t="str">
        <f>IF(Calcu_ADJ!N297=FALSE,Calcu!C398,Calcu_ADJ!C398)</f>
        <v/>
      </c>
      <c r="G81" s="208">
        <f>Calcu!C$393</f>
        <v>0</v>
      </c>
      <c r="H81" s="208" t="str">
        <f>IF(Calcu_ADJ!N297=FALSE,Calcu!J398,Calcu_ADJ!J398)</f>
        <v/>
      </c>
      <c r="J81" s="57" t="str">
        <f>Calcu!D398</f>
        <v/>
      </c>
      <c r="K81" s="57" t="str">
        <f>Calcu!E398</f>
        <v/>
      </c>
      <c r="L81" s="57" t="str">
        <f>LEFT(Calcu!K398)</f>
        <v/>
      </c>
      <c r="M81" s="57" t="str">
        <f>Calcu_ADJ!D398</f>
        <v>-</v>
      </c>
      <c r="N81" s="57" t="str">
        <f>Calcu_ADJ!E398</f>
        <v>-</v>
      </c>
      <c r="O81" s="57" t="str">
        <f>LEFT(Calcu_ADJ!K398)</f>
        <v>-</v>
      </c>
      <c r="Q81" s="57" t="str">
        <f>IF(Calcu_ADJ!N297=FALSE,Calcu!F398,Calcu_ADJ!F398)</f>
        <v/>
      </c>
    </row>
    <row r="82" spans="1:17" ht="15" customHeight="1">
      <c r="A82" s="353" t="str">
        <f>IF(Calcu!N298=TRUE,"","삭제")</f>
        <v>삭제</v>
      </c>
      <c r="B82" s="356"/>
      <c r="C82" s="356"/>
      <c r="D82" s="356"/>
      <c r="F82" s="208" t="str">
        <f>IF(Calcu_ADJ!N298=FALSE,Calcu!C399,Calcu_ADJ!C399)</f>
        <v/>
      </c>
      <c r="G82" s="208">
        <f>Calcu!C$393</f>
        <v>0</v>
      </c>
      <c r="H82" s="208" t="str">
        <f>IF(Calcu_ADJ!N298=FALSE,Calcu!J399,Calcu_ADJ!J399)</f>
        <v/>
      </c>
      <c r="J82" s="57" t="str">
        <f>Calcu!D399</f>
        <v/>
      </c>
      <c r="K82" s="57" t="str">
        <f>Calcu!E399</f>
        <v/>
      </c>
      <c r="L82" s="57" t="str">
        <f>LEFT(Calcu!K399)</f>
        <v/>
      </c>
      <c r="M82" s="57" t="str">
        <f>Calcu_ADJ!D399</f>
        <v>-</v>
      </c>
      <c r="N82" s="57" t="str">
        <f>Calcu_ADJ!E399</f>
        <v>-</v>
      </c>
      <c r="O82" s="57" t="str">
        <f>LEFT(Calcu_ADJ!K399)</f>
        <v>-</v>
      </c>
      <c r="Q82" s="57" t="str">
        <f>IF(Calcu_ADJ!N298=FALSE,Calcu!F399,Calcu_ADJ!F399)</f>
        <v/>
      </c>
    </row>
    <row r="83" spans="1:17" ht="15" customHeight="1">
      <c r="A83" s="353" t="str">
        <f>IF(Calcu!N299=TRUE,"","삭제")</f>
        <v>삭제</v>
      </c>
      <c r="B83" s="356"/>
      <c r="C83" s="356"/>
      <c r="D83" s="356"/>
      <c r="F83" s="208" t="str">
        <f>IF(Calcu_ADJ!N299=FALSE,Calcu!C400,Calcu_ADJ!C400)</f>
        <v/>
      </c>
      <c r="G83" s="208">
        <f>Calcu!C$393</f>
        <v>0</v>
      </c>
      <c r="H83" s="208" t="str">
        <f>IF(Calcu_ADJ!N299=FALSE,Calcu!J400,Calcu_ADJ!J400)</f>
        <v/>
      </c>
      <c r="J83" s="57" t="str">
        <f>Calcu!D400</f>
        <v/>
      </c>
      <c r="K83" s="57" t="str">
        <f>Calcu!E400</f>
        <v/>
      </c>
      <c r="L83" s="57" t="str">
        <f>LEFT(Calcu!K400)</f>
        <v/>
      </c>
      <c r="M83" s="57" t="str">
        <f>Calcu_ADJ!D400</f>
        <v>-</v>
      </c>
      <c r="N83" s="57" t="str">
        <f>Calcu_ADJ!E400</f>
        <v>-</v>
      </c>
      <c r="O83" s="57" t="str">
        <f>LEFT(Calcu_ADJ!K400)</f>
        <v>-</v>
      </c>
      <c r="Q83" s="57" t="str">
        <f>IF(Calcu_ADJ!N299=FALSE,Calcu!F400,Calcu_ADJ!F400)</f>
        <v/>
      </c>
    </row>
    <row r="84" spans="1:17" ht="15" customHeight="1">
      <c r="A84" s="353" t="str">
        <f>IF(Calcu!N300=TRUE,"","삭제")</f>
        <v>삭제</v>
      </c>
      <c r="B84" s="356"/>
      <c r="C84" s="356"/>
      <c r="D84" s="356"/>
      <c r="F84" s="208" t="str">
        <f>IF(Calcu_ADJ!N300=FALSE,Calcu!C401,Calcu_ADJ!C401)</f>
        <v/>
      </c>
      <c r="G84" s="208">
        <f>Calcu!C$393</f>
        <v>0</v>
      </c>
      <c r="H84" s="208" t="str">
        <f>IF(Calcu_ADJ!N300=FALSE,Calcu!J401,Calcu_ADJ!J401)</f>
        <v/>
      </c>
      <c r="J84" s="57" t="str">
        <f>Calcu!D401</f>
        <v/>
      </c>
      <c r="K84" s="57" t="str">
        <f>Calcu!E401</f>
        <v/>
      </c>
      <c r="L84" s="57" t="str">
        <f>LEFT(Calcu!K401)</f>
        <v/>
      </c>
      <c r="M84" s="57" t="str">
        <f>Calcu_ADJ!D401</f>
        <v>-</v>
      </c>
      <c r="N84" s="57" t="str">
        <f>Calcu_ADJ!E401</f>
        <v>-</v>
      </c>
      <c r="O84" s="57" t="str">
        <f>LEFT(Calcu_ADJ!K401)</f>
        <v>-</v>
      </c>
      <c r="Q84" s="57" t="str">
        <f>IF(Calcu_ADJ!N300=FALSE,Calcu!F401,Calcu_ADJ!F401)</f>
        <v/>
      </c>
    </row>
    <row r="85" spans="1:17" ht="15" customHeight="1">
      <c r="A85" s="353" t="str">
        <f>IF(Calcu!N301=TRUE,"","삭제")</f>
        <v>삭제</v>
      </c>
      <c r="B85" s="356"/>
      <c r="C85" s="356"/>
      <c r="D85" s="356"/>
      <c r="F85" s="208" t="str">
        <f>IF(Calcu_ADJ!N301=FALSE,Calcu!C402,Calcu_ADJ!C402)</f>
        <v/>
      </c>
      <c r="G85" s="208">
        <f>Calcu!C$393</f>
        <v>0</v>
      </c>
      <c r="H85" s="208" t="str">
        <f>IF(Calcu_ADJ!N301=FALSE,Calcu!J402,Calcu_ADJ!J402)</f>
        <v/>
      </c>
      <c r="J85" s="57" t="str">
        <f>Calcu!D402</f>
        <v/>
      </c>
      <c r="K85" s="57" t="str">
        <f>Calcu!E402</f>
        <v/>
      </c>
      <c r="L85" s="57" t="str">
        <f>LEFT(Calcu!K402)</f>
        <v/>
      </c>
      <c r="M85" s="57" t="str">
        <f>Calcu_ADJ!D402</f>
        <v>-</v>
      </c>
      <c r="N85" s="57" t="str">
        <f>Calcu_ADJ!E402</f>
        <v>-</v>
      </c>
      <c r="O85" s="57" t="str">
        <f>LEFT(Calcu_ADJ!K402)</f>
        <v>-</v>
      </c>
      <c r="Q85" s="57" t="str">
        <f>IF(Calcu_ADJ!N301=FALSE,Calcu!F402,Calcu_ADJ!F402)</f>
        <v/>
      </c>
    </row>
    <row r="86" spans="1:17" ht="15" customHeight="1">
      <c r="A86" s="353" t="str">
        <f>IF(Calcu!N302=TRUE,"","삭제")</f>
        <v>삭제</v>
      </c>
      <c r="B86" s="356"/>
      <c r="C86" s="356"/>
      <c r="D86" s="356"/>
      <c r="F86" s="208" t="str">
        <f>IF(Calcu_ADJ!N302=FALSE,Calcu!C403,Calcu_ADJ!C403)</f>
        <v/>
      </c>
      <c r="G86" s="208">
        <f>Calcu!C$393</f>
        <v>0</v>
      </c>
      <c r="H86" s="208" t="str">
        <f>IF(Calcu_ADJ!N302=FALSE,Calcu!J403,Calcu_ADJ!J403)</f>
        <v/>
      </c>
      <c r="J86" s="57" t="str">
        <f>Calcu!D403</f>
        <v/>
      </c>
      <c r="K86" s="57" t="str">
        <f>Calcu!E403</f>
        <v/>
      </c>
      <c r="L86" s="57" t="str">
        <f>LEFT(Calcu!K403)</f>
        <v/>
      </c>
      <c r="M86" s="57" t="str">
        <f>Calcu_ADJ!D403</f>
        <v>-</v>
      </c>
      <c r="N86" s="57" t="str">
        <f>Calcu_ADJ!E403</f>
        <v>-</v>
      </c>
      <c r="O86" s="57" t="str">
        <f>LEFT(Calcu_ADJ!K403)</f>
        <v>-</v>
      </c>
      <c r="Q86" s="57" t="str">
        <f>IF(Calcu_ADJ!N302=FALSE,Calcu!F403,Calcu_ADJ!F403)</f>
        <v/>
      </c>
    </row>
    <row r="87" spans="1:17" ht="15" customHeight="1">
      <c r="A87" s="353" t="str">
        <f>IF(Calcu!N303=TRUE,"","삭제")</f>
        <v>삭제</v>
      </c>
      <c r="B87" s="356"/>
      <c r="C87" s="356"/>
      <c r="D87" s="356"/>
      <c r="F87" s="208" t="str">
        <f>IF(Calcu_ADJ!N303=FALSE,Calcu!C404,Calcu_ADJ!C404)</f>
        <v/>
      </c>
      <c r="G87" s="208">
        <f>Calcu!C$393</f>
        <v>0</v>
      </c>
      <c r="H87" s="208" t="str">
        <f>IF(Calcu_ADJ!N303=FALSE,Calcu!J404,Calcu_ADJ!J404)</f>
        <v/>
      </c>
      <c r="J87" s="57" t="str">
        <f>Calcu!D404</f>
        <v/>
      </c>
      <c r="K87" s="57" t="str">
        <f>Calcu!E404</f>
        <v/>
      </c>
      <c r="L87" s="57" t="str">
        <f>LEFT(Calcu!K404)</f>
        <v/>
      </c>
      <c r="M87" s="57" t="str">
        <f>Calcu_ADJ!D404</f>
        <v>-</v>
      </c>
      <c r="N87" s="57" t="str">
        <f>Calcu_ADJ!E404</f>
        <v>-</v>
      </c>
      <c r="O87" s="57" t="str">
        <f>LEFT(Calcu_ADJ!K404)</f>
        <v>-</v>
      </c>
      <c r="Q87" s="57" t="str">
        <f>IF(Calcu_ADJ!N303=FALSE,Calcu!F404,Calcu_ADJ!F404)</f>
        <v/>
      </c>
    </row>
    <row r="88" spans="1:17" ht="15" customHeight="1">
      <c r="A88" s="353" t="str">
        <f>IF(Calcu!N304=TRUE,"","삭제")</f>
        <v>삭제</v>
      </c>
      <c r="B88" s="356"/>
      <c r="C88" s="356"/>
      <c r="D88" s="356"/>
      <c r="F88" s="208" t="str">
        <f>IF(Calcu_ADJ!N304=FALSE,Calcu!C405,Calcu_ADJ!C405)</f>
        <v/>
      </c>
      <c r="G88" s="208">
        <f>Calcu!C$393</f>
        <v>0</v>
      </c>
      <c r="H88" s="208" t="str">
        <f>IF(Calcu_ADJ!N304=FALSE,Calcu!J405,Calcu_ADJ!J405)</f>
        <v/>
      </c>
      <c r="J88" s="57" t="str">
        <f>Calcu!D405</f>
        <v/>
      </c>
      <c r="K88" s="57" t="str">
        <f>Calcu!E405</f>
        <v/>
      </c>
      <c r="L88" s="57" t="str">
        <f>LEFT(Calcu!K405)</f>
        <v/>
      </c>
      <c r="M88" s="57" t="str">
        <f>Calcu_ADJ!D405</f>
        <v>-</v>
      </c>
      <c r="N88" s="57" t="str">
        <f>Calcu_ADJ!E405</f>
        <v>-</v>
      </c>
      <c r="O88" s="57" t="str">
        <f>LEFT(Calcu_ADJ!K405)</f>
        <v>-</v>
      </c>
      <c r="Q88" s="57" t="str">
        <f>IF(Calcu_ADJ!N304=FALSE,Calcu!F405,Calcu_ADJ!F405)</f>
        <v/>
      </c>
    </row>
    <row r="89" spans="1:17" ht="15" customHeight="1">
      <c r="A89" s="353" t="str">
        <f>IF(Calcu!N305=TRUE,"","삭제")</f>
        <v>삭제</v>
      </c>
      <c r="B89" s="356"/>
      <c r="C89" s="356"/>
      <c r="D89" s="356"/>
      <c r="F89" s="208" t="str">
        <f>IF(Calcu_ADJ!N305=FALSE,Calcu!C406,Calcu_ADJ!C406)</f>
        <v/>
      </c>
      <c r="G89" s="208">
        <f>Calcu!C$393</f>
        <v>0</v>
      </c>
      <c r="H89" s="208" t="str">
        <f>IF(Calcu_ADJ!N305=FALSE,Calcu!J406,Calcu_ADJ!J406)</f>
        <v/>
      </c>
      <c r="J89" s="57" t="str">
        <f>Calcu!D406</f>
        <v/>
      </c>
      <c r="K89" s="57" t="str">
        <f>Calcu!E406</f>
        <v/>
      </c>
      <c r="L89" s="57" t="str">
        <f>LEFT(Calcu!K406)</f>
        <v/>
      </c>
      <c r="M89" s="57" t="str">
        <f>Calcu_ADJ!D406</f>
        <v>-</v>
      </c>
      <c r="N89" s="57" t="str">
        <f>Calcu_ADJ!E406</f>
        <v>-</v>
      </c>
      <c r="O89" s="57" t="str">
        <f>LEFT(Calcu_ADJ!K406)</f>
        <v>-</v>
      </c>
      <c r="Q89" s="57" t="str">
        <f>IF(Calcu_ADJ!N305=FALSE,Calcu!F406,Calcu_ADJ!F406)</f>
        <v/>
      </c>
    </row>
    <row r="90" spans="1:17" ht="15" customHeight="1">
      <c r="A90" s="353" t="str">
        <f>IF(Calcu!N306=TRUE,"","삭제")</f>
        <v>삭제</v>
      </c>
      <c r="B90" s="356"/>
      <c r="C90" s="356"/>
      <c r="D90" s="356"/>
      <c r="F90" s="208" t="str">
        <f>IF(Calcu_ADJ!N306=FALSE,Calcu!C407,Calcu_ADJ!C407)</f>
        <v/>
      </c>
      <c r="G90" s="208">
        <f>Calcu!C$393</f>
        <v>0</v>
      </c>
      <c r="H90" s="208" t="str">
        <f>IF(Calcu_ADJ!N306=FALSE,Calcu!J407,Calcu_ADJ!J407)</f>
        <v/>
      </c>
      <c r="J90" s="57" t="str">
        <f>Calcu!D407</f>
        <v/>
      </c>
      <c r="K90" s="57" t="str">
        <f>Calcu!E407</f>
        <v/>
      </c>
      <c r="L90" s="57" t="str">
        <f>LEFT(Calcu!K407)</f>
        <v/>
      </c>
      <c r="M90" s="57" t="str">
        <f>Calcu_ADJ!D407</f>
        <v>-</v>
      </c>
      <c r="N90" s="57" t="str">
        <f>Calcu_ADJ!E407</f>
        <v>-</v>
      </c>
      <c r="O90" s="57" t="str">
        <f>LEFT(Calcu_ADJ!K407)</f>
        <v>-</v>
      </c>
      <c r="Q90" s="57" t="str">
        <f>IF(Calcu_ADJ!N306=FALSE,Calcu!F407,Calcu_ADJ!F407)</f>
        <v/>
      </c>
    </row>
    <row r="91" spans="1:17" ht="15" customHeight="1">
      <c r="A91" s="353" t="str">
        <f>IF(Calcu!N307=TRUE,"","삭제")</f>
        <v>삭제</v>
      </c>
      <c r="B91" s="356"/>
      <c r="C91" s="356"/>
      <c r="D91" s="356"/>
      <c r="F91" s="208" t="str">
        <f>IF(Calcu_ADJ!N307=FALSE,Calcu!C408,Calcu_ADJ!C408)</f>
        <v/>
      </c>
      <c r="G91" s="208">
        <f>Calcu!C$393</f>
        <v>0</v>
      </c>
      <c r="H91" s="208" t="str">
        <f>IF(Calcu_ADJ!N307=FALSE,Calcu!J408,Calcu_ADJ!J408)</f>
        <v/>
      </c>
      <c r="J91" s="57" t="str">
        <f>Calcu!D408</f>
        <v/>
      </c>
      <c r="K91" s="57" t="str">
        <f>Calcu!E408</f>
        <v/>
      </c>
      <c r="L91" s="57" t="str">
        <f>LEFT(Calcu!K408)</f>
        <v/>
      </c>
      <c r="M91" s="57" t="str">
        <f>Calcu_ADJ!D408</f>
        <v>-</v>
      </c>
      <c r="N91" s="57" t="str">
        <f>Calcu_ADJ!E408</f>
        <v>-</v>
      </c>
      <c r="O91" s="57" t="str">
        <f>LEFT(Calcu_ADJ!K408)</f>
        <v>-</v>
      </c>
      <c r="Q91" s="57" t="str">
        <f>IF(Calcu_ADJ!N307=FALSE,Calcu!F408,Calcu_ADJ!F408)</f>
        <v/>
      </c>
    </row>
    <row r="92" spans="1:17" ht="15" customHeight="1">
      <c r="A92" s="353" t="str">
        <f>IF(Calcu!N308=TRUE,"","삭제")</f>
        <v>삭제</v>
      </c>
      <c r="B92" s="356"/>
      <c r="C92" s="356"/>
      <c r="D92" s="356"/>
      <c r="F92" s="208" t="str">
        <f>IF(Calcu_ADJ!N308=FALSE,Calcu!C409,Calcu_ADJ!C409)</f>
        <v/>
      </c>
      <c r="G92" s="208">
        <f>Calcu!C$393</f>
        <v>0</v>
      </c>
      <c r="H92" s="208" t="str">
        <f>IF(Calcu_ADJ!N308=FALSE,Calcu!J409,Calcu_ADJ!J409)</f>
        <v/>
      </c>
      <c r="J92" s="57" t="str">
        <f>Calcu!D409</f>
        <v/>
      </c>
      <c r="K92" s="57" t="str">
        <f>Calcu!E409</f>
        <v/>
      </c>
      <c r="L92" s="57" t="str">
        <f>LEFT(Calcu!K409)</f>
        <v/>
      </c>
      <c r="M92" s="57" t="str">
        <f>Calcu_ADJ!D409</f>
        <v>-</v>
      </c>
      <c r="N92" s="57" t="str">
        <f>Calcu_ADJ!E409</f>
        <v>-</v>
      </c>
      <c r="O92" s="57" t="str">
        <f>LEFT(Calcu_ADJ!K409)</f>
        <v>-</v>
      </c>
      <c r="Q92" s="57" t="str">
        <f>IF(Calcu_ADJ!N308=FALSE,Calcu!F409,Calcu_ADJ!F409)</f>
        <v/>
      </c>
    </row>
    <row r="93" spans="1:17" ht="15" customHeight="1">
      <c r="A93" s="353" t="str">
        <f>IF(Calcu!N309=TRUE,"","삭제")</f>
        <v>삭제</v>
      </c>
      <c r="B93" s="356"/>
      <c r="C93" s="356"/>
      <c r="D93" s="356"/>
      <c r="F93" s="208" t="str">
        <f>IF(Calcu_ADJ!N309=FALSE,Calcu!C410,Calcu_ADJ!C410)</f>
        <v/>
      </c>
      <c r="G93" s="208">
        <f>Calcu!C$393</f>
        <v>0</v>
      </c>
      <c r="H93" s="208" t="str">
        <f>IF(Calcu_ADJ!N309=FALSE,Calcu!J410,Calcu_ADJ!J410)</f>
        <v/>
      </c>
      <c r="J93" s="57" t="str">
        <f>Calcu!D410</f>
        <v/>
      </c>
      <c r="K93" s="57" t="str">
        <f>Calcu!E410</f>
        <v/>
      </c>
      <c r="L93" s="57" t="str">
        <f>LEFT(Calcu!K410)</f>
        <v/>
      </c>
      <c r="M93" s="57" t="str">
        <f>Calcu_ADJ!D410</f>
        <v>-</v>
      </c>
      <c r="N93" s="57" t="str">
        <f>Calcu_ADJ!E410</f>
        <v>-</v>
      </c>
      <c r="O93" s="57" t="str">
        <f>LEFT(Calcu_ADJ!K410)</f>
        <v>-</v>
      </c>
      <c r="Q93" s="57" t="str">
        <f>IF(Calcu_ADJ!N309=FALSE,Calcu!F410,Calcu_ADJ!F410)</f>
        <v/>
      </c>
    </row>
    <row r="94" spans="1:17" ht="15" customHeight="1">
      <c r="A94" s="353" t="str">
        <f>IF(Calcu!N310=TRUE,"","삭제")</f>
        <v>삭제</v>
      </c>
      <c r="B94" s="356"/>
      <c r="C94" s="356"/>
      <c r="D94" s="356"/>
      <c r="F94" s="208" t="str">
        <f>IF(Calcu_ADJ!N310=FALSE,Calcu!C411,Calcu_ADJ!C411)</f>
        <v/>
      </c>
      <c r="G94" s="208">
        <f>Calcu!C$393</f>
        <v>0</v>
      </c>
      <c r="H94" s="208" t="str">
        <f>IF(Calcu_ADJ!N310=FALSE,Calcu!J411,Calcu_ADJ!J411)</f>
        <v/>
      </c>
      <c r="J94" s="57" t="str">
        <f>Calcu!D411</f>
        <v/>
      </c>
      <c r="K94" s="57" t="str">
        <f>Calcu!E411</f>
        <v/>
      </c>
      <c r="L94" s="57" t="str">
        <f>LEFT(Calcu!K411)</f>
        <v/>
      </c>
      <c r="M94" s="57" t="str">
        <f>Calcu_ADJ!D411</f>
        <v>-</v>
      </c>
      <c r="N94" s="57" t="str">
        <f>Calcu_ADJ!E411</f>
        <v>-</v>
      </c>
      <c r="O94" s="57" t="str">
        <f>LEFT(Calcu_ADJ!K411)</f>
        <v>-</v>
      </c>
      <c r="Q94" s="57" t="str">
        <f>IF(Calcu_ADJ!N310=FALSE,Calcu!F411,Calcu_ADJ!F411)</f>
        <v/>
      </c>
    </row>
    <row r="95" spans="1:17" ht="15" customHeight="1">
      <c r="A95" s="353" t="str">
        <f>IF(Calcu!N311=TRUE,"","삭제")</f>
        <v>삭제</v>
      </c>
      <c r="B95" s="356"/>
      <c r="C95" s="356"/>
      <c r="D95" s="356"/>
      <c r="F95" s="208" t="str">
        <f>IF(Calcu_ADJ!N311=FALSE,Calcu!C412,Calcu_ADJ!C412)</f>
        <v/>
      </c>
      <c r="G95" s="208">
        <f>Calcu!C$393</f>
        <v>0</v>
      </c>
      <c r="H95" s="208" t="str">
        <f>IF(Calcu_ADJ!N311=FALSE,Calcu!J412,Calcu_ADJ!J412)</f>
        <v/>
      </c>
      <c r="J95" s="57" t="str">
        <f>Calcu!D412</f>
        <v/>
      </c>
      <c r="K95" s="57" t="str">
        <f>Calcu!E412</f>
        <v/>
      </c>
      <c r="L95" s="57" t="str">
        <f>LEFT(Calcu!K412)</f>
        <v/>
      </c>
      <c r="M95" s="57" t="str">
        <f>Calcu_ADJ!D412</f>
        <v>-</v>
      </c>
      <c r="N95" s="57" t="str">
        <f>Calcu_ADJ!E412</f>
        <v>-</v>
      </c>
      <c r="O95" s="57" t="str">
        <f>LEFT(Calcu_ADJ!K412)</f>
        <v>-</v>
      </c>
      <c r="Q95" s="57" t="str">
        <f>IF(Calcu_ADJ!N311=FALSE,Calcu!F412,Calcu_ADJ!F412)</f>
        <v/>
      </c>
    </row>
    <row r="96" spans="1:17" ht="15" customHeight="1">
      <c r="A96" s="353" t="str">
        <f>IF(Calcu!N312=TRUE,"","삭제")</f>
        <v>삭제</v>
      </c>
      <c r="B96" s="356"/>
      <c r="C96" s="356"/>
      <c r="D96" s="356"/>
      <c r="F96" s="208" t="str">
        <f>IF(Calcu_ADJ!N312=FALSE,Calcu!C413,Calcu_ADJ!C413)</f>
        <v/>
      </c>
      <c r="G96" s="208">
        <f>Calcu!C$393</f>
        <v>0</v>
      </c>
      <c r="H96" s="208" t="str">
        <f>IF(Calcu_ADJ!N312=FALSE,Calcu!J413,Calcu_ADJ!J413)</f>
        <v/>
      </c>
      <c r="J96" s="57" t="str">
        <f>Calcu!D413</f>
        <v/>
      </c>
      <c r="K96" s="57" t="str">
        <f>Calcu!E413</f>
        <v/>
      </c>
      <c r="L96" s="57" t="str">
        <f>LEFT(Calcu!K413)</f>
        <v/>
      </c>
      <c r="M96" s="57" t="str">
        <f>Calcu_ADJ!D413</f>
        <v>-</v>
      </c>
      <c r="N96" s="57" t="str">
        <f>Calcu_ADJ!E413</f>
        <v>-</v>
      </c>
      <c r="O96" s="57" t="str">
        <f>LEFT(Calcu_ADJ!K413)</f>
        <v>-</v>
      </c>
      <c r="Q96" s="57" t="str">
        <f>IF(Calcu_ADJ!N312=FALSE,Calcu!F413,Calcu_ADJ!F413)</f>
        <v/>
      </c>
    </row>
    <row r="97" spans="1:17" ht="15" customHeight="1">
      <c r="A97" s="353" t="str">
        <f>IF(Calcu!N313=TRUE,"","삭제")</f>
        <v>삭제</v>
      </c>
      <c r="B97" s="356"/>
      <c r="C97" s="356"/>
      <c r="D97" s="356"/>
      <c r="F97" s="208" t="str">
        <f>IF(Calcu_ADJ!N313=FALSE,Calcu!C414,Calcu_ADJ!C414)</f>
        <v/>
      </c>
      <c r="G97" s="208">
        <f>Calcu!C$393</f>
        <v>0</v>
      </c>
      <c r="H97" s="208" t="str">
        <f>IF(Calcu_ADJ!N313=FALSE,Calcu!J414,Calcu_ADJ!J414)</f>
        <v/>
      </c>
      <c r="J97" s="57" t="str">
        <f>Calcu!D414</f>
        <v/>
      </c>
      <c r="K97" s="57" t="str">
        <f>Calcu!E414</f>
        <v/>
      </c>
      <c r="L97" s="57" t="str">
        <f>LEFT(Calcu!K414)</f>
        <v/>
      </c>
      <c r="M97" s="57" t="str">
        <f>Calcu_ADJ!D414</f>
        <v>-</v>
      </c>
      <c r="N97" s="57" t="str">
        <f>Calcu_ADJ!E414</f>
        <v>-</v>
      </c>
      <c r="O97" s="57" t="str">
        <f>LEFT(Calcu_ADJ!K414)</f>
        <v>-</v>
      </c>
      <c r="Q97" s="57" t="str">
        <f>IF(Calcu_ADJ!N313=FALSE,Calcu!F414,Calcu_ADJ!F414)</f>
        <v/>
      </c>
    </row>
    <row r="98" spans="1:17" ht="15" customHeight="1">
      <c r="A98" s="353" t="str">
        <f>IF(Calcu!N314=TRUE,"","삭제")</f>
        <v>삭제</v>
      </c>
      <c r="B98" s="356"/>
      <c r="C98" s="356"/>
      <c r="D98" s="356"/>
      <c r="F98" s="208" t="str">
        <f>IF(Calcu_ADJ!N314=FALSE,Calcu!C415,Calcu_ADJ!C415)</f>
        <v/>
      </c>
      <c r="G98" s="208">
        <f>Calcu!C$393</f>
        <v>0</v>
      </c>
      <c r="H98" s="208" t="str">
        <f>IF(Calcu_ADJ!N314=FALSE,Calcu!J415,Calcu_ADJ!J415)</f>
        <v/>
      </c>
      <c r="J98" s="57" t="str">
        <f>Calcu!D415</f>
        <v/>
      </c>
      <c r="K98" s="57" t="str">
        <f>Calcu!E415</f>
        <v/>
      </c>
      <c r="L98" s="57" t="str">
        <f>LEFT(Calcu!K415)</f>
        <v/>
      </c>
      <c r="M98" s="57" t="str">
        <f>Calcu_ADJ!D415</f>
        <v>-</v>
      </c>
      <c r="N98" s="57" t="str">
        <f>Calcu_ADJ!E415</f>
        <v>-</v>
      </c>
      <c r="O98" s="57" t="str">
        <f>LEFT(Calcu_ADJ!K415)</f>
        <v>-</v>
      </c>
      <c r="Q98" s="57" t="str">
        <f>IF(Calcu_ADJ!N314=FALSE,Calcu!F415,Calcu_ADJ!F415)</f>
        <v/>
      </c>
    </row>
    <row r="99" spans="1:17" ht="15" customHeight="1">
      <c r="A99" s="353" t="str">
        <f>IF(Calcu!N315=TRUE,"","삭제")</f>
        <v>삭제</v>
      </c>
      <c r="B99" s="356"/>
      <c r="C99" s="356"/>
      <c r="D99" s="356"/>
      <c r="F99" s="208" t="str">
        <f>IF(Calcu_ADJ!N315=FALSE,Calcu!C416,Calcu_ADJ!C416)</f>
        <v/>
      </c>
      <c r="G99" s="208">
        <f>Calcu!C$393</f>
        <v>0</v>
      </c>
      <c r="H99" s="208" t="str">
        <f>IF(Calcu_ADJ!N315=FALSE,Calcu!J416,Calcu_ADJ!J416)</f>
        <v/>
      </c>
      <c r="J99" s="57" t="str">
        <f>Calcu!D416</f>
        <v/>
      </c>
      <c r="K99" s="57" t="str">
        <f>Calcu!E416</f>
        <v/>
      </c>
      <c r="L99" s="57" t="str">
        <f>LEFT(Calcu!K416)</f>
        <v/>
      </c>
      <c r="M99" s="57" t="str">
        <f>Calcu_ADJ!D416</f>
        <v>-</v>
      </c>
      <c r="N99" s="57" t="str">
        <f>Calcu_ADJ!E416</f>
        <v>-</v>
      </c>
      <c r="O99" s="57" t="str">
        <f>LEFT(Calcu_ADJ!K416)</f>
        <v>-</v>
      </c>
      <c r="Q99" s="57" t="str">
        <f>IF(Calcu_ADJ!N315=FALSE,Calcu!F416,Calcu_ADJ!F416)</f>
        <v/>
      </c>
    </row>
    <row r="100" spans="1:17" ht="15" customHeight="1">
      <c r="A100" s="353" t="str">
        <f>IF(Calcu!N316=TRUE,"","삭제")</f>
        <v>삭제</v>
      </c>
      <c r="B100" s="356"/>
      <c r="C100" s="356"/>
      <c r="D100" s="356"/>
      <c r="F100" s="208" t="str">
        <f>IF(Calcu_ADJ!N316=FALSE,Calcu!C417,Calcu_ADJ!C417)</f>
        <v/>
      </c>
      <c r="G100" s="208">
        <f>Calcu!C$393</f>
        <v>0</v>
      </c>
      <c r="H100" s="208" t="str">
        <f>IF(Calcu_ADJ!N316=FALSE,Calcu!J417,Calcu_ADJ!J417)</f>
        <v/>
      </c>
      <c r="J100" s="57" t="str">
        <f>Calcu!D417</f>
        <v/>
      </c>
      <c r="K100" s="57" t="str">
        <f>Calcu!E417</f>
        <v/>
      </c>
      <c r="L100" s="57" t="str">
        <f>LEFT(Calcu!K417)</f>
        <v/>
      </c>
      <c r="M100" s="57" t="str">
        <f>Calcu_ADJ!D417</f>
        <v>-</v>
      </c>
      <c r="N100" s="57" t="str">
        <f>Calcu_ADJ!E417</f>
        <v>-</v>
      </c>
      <c r="O100" s="57" t="str">
        <f>LEFT(Calcu_ADJ!K417)</f>
        <v>-</v>
      </c>
      <c r="Q100" s="57" t="str">
        <f>IF(Calcu_ADJ!N316=FALSE,Calcu!F417,Calcu_ADJ!F417)</f>
        <v/>
      </c>
    </row>
    <row r="101" spans="1:17" ht="15" customHeight="1">
      <c r="A101" s="353" t="str">
        <f>IF(Calcu!N317=TRUE,"","삭제")</f>
        <v>삭제</v>
      </c>
      <c r="B101" s="356"/>
      <c r="C101" s="356"/>
      <c r="D101" s="356"/>
      <c r="F101" s="208" t="str">
        <f>IF(Calcu_ADJ!N317=FALSE,Calcu!C418,Calcu_ADJ!C418)</f>
        <v/>
      </c>
      <c r="G101" s="208">
        <f>Calcu!C$393</f>
        <v>0</v>
      </c>
      <c r="H101" s="208" t="str">
        <f>IF(Calcu_ADJ!N317=FALSE,Calcu!J418,Calcu_ADJ!J418)</f>
        <v/>
      </c>
      <c r="J101" s="57" t="str">
        <f>Calcu!D418</f>
        <v/>
      </c>
      <c r="K101" s="57" t="str">
        <f>Calcu!E418</f>
        <v/>
      </c>
      <c r="L101" s="57" t="str">
        <f>LEFT(Calcu!K418)</f>
        <v/>
      </c>
      <c r="M101" s="57" t="str">
        <f>Calcu_ADJ!D418</f>
        <v>-</v>
      </c>
      <c r="N101" s="57" t="str">
        <f>Calcu_ADJ!E418</f>
        <v>-</v>
      </c>
      <c r="O101" s="57" t="str">
        <f>LEFT(Calcu_ADJ!K418)</f>
        <v>-</v>
      </c>
      <c r="Q101" s="57" t="str">
        <f>IF(Calcu_ADJ!N317=FALSE,Calcu!F418,Calcu_ADJ!F418)</f>
        <v/>
      </c>
    </row>
    <row r="102" spans="1:17" ht="15" customHeight="1">
      <c r="A102" s="353" t="str">
        <f>IF(Calcu!N318=TRUE,"","삭제")</f>
        <v>삭제</v>
      </c>
      <c r="B102" s="356"/>
      <c r="C102" s="356"/>
      <c r="D102" s="356"/>
      <c r="F102" s="208" t="str">
        <f>IF(Calcu_ADJ!N318=FALSE,Calcu!C419,Calcu_ADJ!C419)</f>
        <v/>
      </c>
      <c r="G102" s="208">
        <f>Calcu!C$393</f>
        <v>0</v>
      </c>
      <c r="H102" s="208" t="str">
        <f>IF(Calcu_ADJ!N318=FALSE,Calcu!J419,Calcu_ADJ!J419)</f>
        <v/>
      </c>
      <c r="J102" s="57" t="str">
        <f>Calcu!D419</f>
        <v/>
      </c>
      <c r="K102" s="57" t="str">
        <f>Calcu!E419</f>
        <v/>
      </c>
      <c r="L102" s="57" t="str">
        <f>LEFT(Calcu!K419)</f>
        <v/>
      </c>
      <c r="M102" s="57" t="str">
        <f>Calcu_ADJ!D419</f>
        <v>-</v>
      </c>
      <c r="N102" s="57" t="str">
        <f>Calcu_ADJ!E419</f>
        <v>-</v>
      </c>
      <c r="O102" s="57" t="str">
        <f>LEFT(Calcu_ADJ!K419)</f>
        <v>-</v>
      </c>
      <c r="Q102" s="57" t="str">
        <f>IF(Calcu_ADJ!N318=FALSE,Calcu!F419,Calcu_ADJ!F419)</f>
        <v/>
      </c>
    </row>
    <row r="103" spans="1:17" ht="15" customHeight="1">
      <c r="A103" s="353" t="str">
        <f>IF(Calcu!N319=TRUE,"","삭제")</f>
        <v>삭제</v>
      </c>
      <c r="B103" s="356"/>
      <c r="C103" s="356"/>
      <c r="D103" s="356"/>
      <c r="F103" s="208" t="str">
        <f>IF(Calcu_ADJ!N319=FALSE,Calcu!C420,Calcu_ADJ!C420)</f>
        <v/>
      </c>
      <c r="G103" s="208">
        <f>Calcu!C$393</f>
        <v>0</v>
      </c>
      <c r="H103" s="208" t="str">
        <f>IF(Calcu_ADJ!N319=FALSE,Calcu!J420,Calcu_ADJ!J420)</f>
        <v/>
      </c>
      <c r="J103" s="57" t="str">
        <f>Calcu!D420</f>
        <v/>
      </c>
      <c r="K103" s="57" t="str">
        <f>Calcu!E420</f>
        <v/>
      </c>
      <c r="L103" s="57" t="str">
        <f>LEFT(Calcu!K420)</f>
        <v/>
      </c>
      <c r="M103" s="57" t="str">
        <f>Calcu_ADJ!D420</f>
        <v>-</v>
      </c>
      <c r="N103" s="57" t="str">
        <f>Calcu_ADJ!E420</f>
        <v>-</v>
      </c>
      <c r="O103" s="57" t="str">
        <f>LEFT(Calcu_ADJ!K420)</f>
        <v>-</v>
      </c>
      <c r="Q103" s="57" t="str">
        <f>IF(Calcu_ADJ!N319=FALSE,Calcu!F420,Calcu_ADJ!F420)</f>
        <v/>
      </c>
    </row>
    <row r="104" spans="1:17" ht="15" customHeight="1">
      <c r="A104" s="353" t="str">
        <f>IF(Calcu!N320=TRUE,"","삭제")</f>
        <v>삭제</v>
      </c>
      <c r="B104" s="356"/>
      <c r="C104" s="356"/>
      <c r="D104" s="356"/>
      <c r="F104" s="208" t="str">
        <f>IF(Calcu_ADJ!N320=FALSE,Calcu!C421,Calcu_ADJ!C421)</f>
        <v/>
      </c>
      <c r="G104" s="208">
        <f>Calcu!C$393</f>
        <v>0</v>
      </c>
      <c r="H104" s="208" t="str">
        <f>IF(Calcu_ADJ!N320=FALSE,Calcu!J421,Calcu_ADJ!J421)</f>
        <v/>
      </c>
      <c r="J104" s="57" t="str">
        <f>Calcu!D421</f>
        <v/>
      </c>
      <c r="K104" s="57" t="str">
        <f>Calcu!E421</f>
        <v/>
      </c>
      <c r="L104" s="57" t="str">
        <f>LEFT(Calcu!K421)</f>
        <v/>
      </c>
      <c r="M104" s="57" t="str">
        <f>Calcu_ADJ!D421</f>
        <v>-</v>
      </c>
      <c r="N104" s="57" t="str">
        <f>Calcu_ADJ!E421</f>
        <v>-</v>
      </c>
      <c r="O104" s="57" t="str">
        <f>LEFT(Calcu_ADJ!K421)</f>
        <v>-</v>
      </c>
      <c r="Q104" s="57" t="str">
        <f>IF(Calcu_ADJ!N320=FALSE,Calcu!F421,Calcu_ADJ!F421)</f>
        <v/>
      </c>
    </row>
    <row r="105" spans="1:17" ht="15" customHeight="1">
      <c r="A105" s="353" t="str">
        <f>IF(Calcu!N321=TRUE,"","삭제")</f>
        <v>삭제</v>
      </c>
      <c r="B105" s="356"/>
      <c r="C105" s="356"/>
      <c r="D105" s="356"/>
      <c r="F105" s="208" t="str">
        <f>IF(Calcu_ADJ!N321=FALSE,Calcu!C422,Calcu_ADJ!C422)</f>
        <v/>
      </c>
      <c r="G105" s="208">
        <f>Calcu!C$393</f>
        <v>0</v>
      </c>
      <c r="H105" s="208" t="str">
        <f>IF(Calcu_ADJ!N321=FALSE,Calcu!J422,Calcu_ADJ!J422)</f>
        <v/>
      </c>
      <c r="J105" s="57" t="str">
        <f>Calcu!D422</f>
        <v/>
      </c>
      <c r="K105" s="57" t="str">
        <f>Calcu!E422</f>
        <v/>
      </c>
      <c r="L105" s="57" t="str">
        <f>LEFT(Calcu!K422)</f>
        <v/>
      </c>
      <c r="M105" s="57" t="str">
        <f>Calcu_ADJ!D422</f>
        <v>-</v>
      </c>
      <c r="N105" s="57" t="str">
        <f>Calcu_ADJ!E422</f>
        <v>-</v>
      </c>
      <c r="O105" s="57" t="str">
        <f>LEFT(Calcu_ADJ!K422)</f>
        <v>-</v>
      </c>
      <c r="Q105" s="57" t="str">
        <f>IF(Calcu_ADJ!N321=FALSE,Calcu!F422,Calcu_ADJ!F422)</f>
        <v/>
      </c>
    </row>
    <row r="106" spans="1:17" ht="15" customHeight="1">
      <c r="A106" s="353" t="str">
        <f>IF(Calcu!N322=TRUE,"","삭제")</f>
        <v>삭제</v>
      </c>
      <c r="B106" s="356"/>
      <c r="C106" s="356"/>
      <c r="D106" s="356"/>
      <c r="F106" s="208" t="str">
        <f>IF(Calcu_ADJ!N322=FALSE,Calcu!C423,Calcu_ADJ!C423)</f>
        <v/>
      </c>
      <c r="G106" s="208">
        <f>Calcu!C$393</f>
        <v>0</v>
      </c>
      <c r="H106" s="208" t="str">
        <f>IF(Calcu_ADJ!N322=FALSE,Calcu!J423,Calcu_ADJ!J423)</f>
        <v/>
      </c>
      <c r="J106" s="57" t="str">
        <f>Calcu!D423</f>
        <v/>
      </c>
      <c r="K106" s="57" t="str">
        <f>Calcu!E423</f>
        <v/>
      </c>
      <c r="L106" s="57" t="str">
        <f>LEFT(Calcu!K423)</f>
        <v/>
      </c>
      <c r="M106" s="57" t="str">
        <f>Calcu_ADJ!D423</f>
        <v>-</v>
      </c>
      <c r="N106" s="57" t="str">
        <f>Calcu_ADJ!E423</f>
        <v>-</v>
      </c>
      <c r="O106" s="57" t="str">
        <f>LEFT(Calcu_ADJ!K423)</f>
        <v>-</v>
      </c>
      <c r="Q106" s="57" t="str">
        <f>IF(Calcu_ADJ!N322=FALSE,Calcu!F423,Calcu_ADJ!F423)</f>
        <v/>
      </c>
    </row>
    <row r="107" spans="1:17" ht="15" customHeight="1">
      <c r="A107" s="353" t="str">
        <f>A108</f>
        <v>삭제</v>
      </c>
      <c r="B107" s="356"/>
      <c r="C107" s="356"/>
      <c r="D107" s="356"/>
      <c r="F107" s="208"/>
      <c r="G107" s="208"/>
      <c r="H107" s="208"/>
    </row>
    <row r="108" spans="1:17" ht="15" customHeight="1">
      <c r="A108" s="353" t="str">
        <f>IF(Calcu!N435=TRUE,"","삭제")</f>
        <v>삭제</v>
      </c>
      <c r="B108" s="356"/>
      <c r="C108" s="356"/>
      <c r="D108" s="356"/>
      <c r="F108" s="208" t="str">
        <f>IF(Calcu_ADJ!N435=FALSE,Calcu!C536,Calcu_ADJ!C536)</f>
        <v/>
      </c>
      <c r="G108" s="208">
        <f>Calcu!C$535</f>
        <v>0</v>
      </c>
      <c r="H108" s="208" t="str">
        <f>IF(Calcu_ADJ!N435=FALSE,Calcu!J536,Calcu_ADJ!J536)</f>
        <v/>
      </c>
      <c r="J108" s="57" t="str">
        <f>Calcu!D536</f>
        <v/>
      </c>
      <c r="K108" s="57" t="str">
        <f>Calcu!E536</f>
        <v/>
      </c>
      <c r="L108" s="57" t="str">
        <f>LEFT(Calcu!K536)</f>
        <v/>
      </c>
      <c r="M108" s="57" t="str">
        <f>Calcu_ADJ!D536</f>
        <v>-</v>
      </c>
      <c r="N108" s="57" t="str">
        <f>Calcu_ADJ!E536</f>
        <v>-</v>
      </c>
      <c r="O108" s="57" t="str">
        <f>LEFT(Calcu_ADJ!K536)</f>
        <v>-</v>
      </c>
      <c r="Q108" s="57" t="str">
        <f>IF(Calcu_ADJ!N435=FALSE,Calcu!F536,Calcu_ADJ!F536)</f>
        <v/>
      </c>
    </row>
    <row r="109" spans="1:17" ht="15" customHeight="1">
      <c r="A109" s="353" t="str">
        <f>IF(Calcu!N436=TRUE,"","삭제")</f>
        <v>삭제</v>
      </c>
      <c r="B109" s="356"/>
      <c r="C109" s="356"/>
      <c r="D109" s="356"/>
      <c r="F109" s="208" t="str">
        <f>IF(Calcu_ADJ!N436=FALSE,Calcu!C537,Calcu_ADJ!C537)</f>
        <v/>
      </c>
      <c r="G109" s="208">
        <f>Calcu!C$535</f>
        <v>0</v>
      </c>
      <c r="H109" s="208" t="str">
        <f>IF(Calcu_ADJ!N436=FALSE,Calcu!J537,Calcu_ADJ!J537)</f>
        <v/>
      </c>
      <c r="J109" s="57" t="str">
        <f>Calcu!D537</f>
        <v/>
      </c>
      <c r="K109" s="57" t="str">
        <f>Calcu!E537</f>
        <v/>
      </c>
      <c r="L109" s="57" t="str">
        <f>LEFT(Calcu!K537)</f>
        <v/>
      </c>
      <c r="M109" s="57" t="str">
        <f>Calcu_ADJ!D537</f>
        <v>-</v>
      </c>
      <c r="N109" s="57" t="str">
        <f>Calcu_ADJ!E537</f>
        <v>-</v>
      </c>
      <c r="O109" s="57" t="str">
        <f>LEFT(Calcu_ADJ!K537)</f>
        <v>-</v>
      </c>
      <c r="Q109" s="57" t="str">
        <f>IF(Calcu_ADJ!N436=FALSE,Calcu!F537,Calcu_ADJ!F537)</f>
        <v/>
      </c>
    </row>
    <row r="110" spans="1:17" ht="15" customHeight="1">
      <c r="A110" s="353" t="str">
        <f>IF(Calcu!N437=TRUE,"","삭제")</f>
        <v>삭제</v>
      </c>
      <c r="B110" s="356"/>
      <c r="C110" s="356"/>
      <c r="D110" s="356"/>
      <c r="F110" s="208" t="str">
        <f>IF(Calcu_ADJ!N437=FALSE,Calcu!C538,Calcu_ADJ!C538)</f>
        <v/>
      </c>
      <c r="G110" s="208">
        <f>Calcu!C$535</f>
        <v>0</v>
      </c>
      <c r="H110" s="208" t="str">
        <f>IF(Calcu_ADJ!N437=FALSE,Calcu!J538,Calcu_ADJ!J538)</f>
        <v/>
      </c>
      <c r="J110" s="57" t="str">
        <f>Calcu!D538</f>
        <v/>
      </c>
      <c r="K110" s="57" t="str">
        <f>Calcu!E538</f>
        <v/>
      </c>
      <c r="L110" s="57" t="str">
        <f>LEFT(Calcu!K538)</f>
        <v/>
      </c>
      <c r="M110" s="57" t="str">
        <f>Calcu_ADJ!D538</f>
        <v>-</v>
      </c>
      <c r="N110" s="57" t="str">
        <f>Calcu_ADJ!E538</f>
        <v>-</v>
      </c>
      <c r="O110" s="57" t="str">
        <f>LEFT(Calcu_ADJ!K538)</f>
        <v>-</v>
      </c>
      <c r="Q110" s="57" t="str">
        <f>IF(Calcu_ADJ!N437=FALSE,Calcu!F538,Calcu_ADJ!F538)</f>
        <v/>
      </c>
    </row>
    <row r="111" spans="1:17" ht="15" customHeight="1">
      <c r="A111" s="353" t="str">
        <f>IF(Calcu!N438=TRUE,"","삭제")</f>
        <v>삭제</v>
      </c>
      <c r="B111" s="356"/>
      <c r="C111" s="356"/>
      <c r="D111" s="356"/>
      <c r="F111" s="208" t="str">
        <f>IF(Calcu_ADJ!N438=FALSE,Calcu!C539,Calcu_ADJ!C539)</f>
        <v/>
      </c>
      <c r="G111" s="208">
        <f>Calcu!C$535</f>
        <v>0</v>
      </c>
      <c r="H111" s="208" t="str">
        <f>IF(Calcu_ADJ!N438=FALSE,Calcu!J539,Calcu_ADJ!J539)</f>
        <v/>
      </c>
      <c r="J111" s="57" t="str">
        <f>Calcu!D539</f>
        <v/>
      </c>
      <c r="K111" s="57" t="str">
        <f>Calcu!E539</f>
        <v/>
      </c>
      <c r="L111" s="57" t="str">
        <f>LEFT(Calcu!K539)</f>
        <v/>
      </c>
      <c r="M111" s="57" t="str">
        <f>Calcu_ADJ!D539</f>
        <v>-</v>
      </c>
      <c r="N111" s="57" t="str">
        <f>Calcu_ADJ!E539</f>
        <v>-</v>
      </c>
      <c r="O111" s="57" t="str">
        <f>LEFT(Calcu_ADJ!K539)</f>
        <v>-</v>
      </c>
      <c r="Q111" s="57" t="str">
        <f>IF(Calcu_ADJ!N438=FALSE,Calcu!F539,Calcu_ADJ!F539)</f>
        <v/>
      </c>
    </row>
    <row r="112" spans="1:17" ht="15" customHeight="1">
      <c r="A112" s="353" t="str">
        <f>IF(Calcu!N439=TRUE,"","삭제")</f>
        <v>삭제</v>
      </c>
      <c r="B112" s="356"/>
      <c r="C112" s="356"/>
      <c r="D112" s="356"/>
      <c r="F112" s="208" t="str">
        <f>IF(Calcu_ADJ!N439=FALSE,Calcu!C540,Calcu_ADJ!C540)</f>
        <v/>
      </c>
      <c r="G112" s="208">
        <f>Calcu!C$535</f>
        <v>0</v>
      </c>
      <c r="H112" s="208" t="str">
        <f>IF(Calcu_ADJ!N439=FALSE,Calcu!J540,Calcu_ADJ!J540)</f>
        <v/>
      </c>
      <c r="J112" s="57" t="str">
        <f>Calcu!D540</f>
        <v/>
      </c>
      <c r="K112" s="57" t="str">
        <f>Calcu!E540</f>
        <v/>
      </c>
      <c r="L112" s="57" t="str">
        <f>LEFT(Calcu!K540)</f>
        <v/>
      </c>
      <c r="M112" s="57" t="str">
        <f>Calcu_ADJ!D540</f>
        <v>-</v>
      </c>
      <c r="N112" s="57" t="str">
        <f>Calcu_ADJ!E540</f>
        <v>-</v>
      </c>
      <c r="O112" s="57" t="str">
        <f>LEFT(Calcu_ADJ!K540)</f>
        <v>-</v>
      </c>
      <c r="Q112" s="57" t="str">
        <f>IF(Calcu_ADJ!N439=FALSE,Calcu!F540,Calcu_ADJ!F540)</f>
        <v/>
      </c>
    </row>
    <row r="113" spans="1:17" ht="15" customHeight="1">
      <c r="A113" s="353" t="str">
        <f>IF(Calcu!N440=TRUE,"","삭제")</f>
        <v>삭제</v>
      </c>
      <c r="B113" s="356"/>
      <c r="C113" s="356"/>
      <c r="D113" s="356"/>
      <c r="F113" s="208" t="str">
        <f>IF(Calcu_ADJ!N440=FALSE,Calcu!C541,Calcu_ADJ!C541)</f>
        <v/>
      </c>
      <c r="G113" s="208">
        <f>Calcu!C$535</f>
        <v>0</v>
      </c>
      <c r="H113" s="208" t="str">
        <f>IF(Calcu_ADJ!N440=FALSE,Calcu!J541,Calcu_ADJ!J541)</f>
        <v/>
      </c>
      <c r="J113" s="57" t="str">
        <f>Calcu!D541</f>
        <v/>
      </c>
      <c r="K113" s="57" t="str">
        <f>Calcu!E541</f>
        <v/>
      </c>
      <c r="L113" s="57" t="str">
        <f>LEFT(Calcu!K541)</f>
        <v/>
      </c>
      <c r="M113" s="57" t="str">
        <f>Calcu_ADJ!D541</f>
        <v>-</v>
      </c>
      <c r="N113" s="57" t="str">
        <f>Calcu_ADJ!E541</f>
        <v>-</v>
      </c>
      <c r="O113" s="57" t="str">
        <f>LEFT(Calcu_ADJ!K541)</f>
        <v>-</v>
      </c>
      <c r="Q113" s="57" t="str">
        <f>IF(Calcu_ADJ!N440=FALSE,Calcu!F541,Calcu_ADJ!F541)</f>
        <v/>
      </c>
    </row>
    <row r="114" spans="1:17" ht="15" customHeight="1">
      <c r="A114" s="353" t="str">
        <f>IF(Calcu!N441=TRUE,"","삭제")</f>
        <v>삭제</v>
      </c>
      <c r="B114" s="356"/>
      <c r="C114" s="356"/>
      <c r="D114" s="356"/>
      <c r="F114" s="208" t="str">
        <f>IF(Calcu_ADJ!N441=FALSE,Calcu!C542,Calcu_ADJ!C542)</f>
        <v/>
      </c>
      <c r="G114" s="208">
        <f>Calcu!C$535</f>
        <v>0</v>
      </c>
      <c r="H114" s="208" t="str">
        <f>IF(Calcu_ADJ!N441=FALSE,Calcu!J542,Calcu_ADJ!J542)</f>
        <v/>
      </c>
      <c r="J114" s="57" t="str">
        <f>Calcu!D542</f>
        <v/>
      </c>
      <c r="K114" s="57" t="str">
        <f>Calcu!E542</f>
        <v/>
      </c>
      <c r="L114" s="57" t="str">
        <f>LEFT(Calcu!K542)</f>
        <v/>
      </c>
      <c r="M114" s="57" t="str">
        <f>Calcu_ADJ!D542</f>
        <v>-</v>
      </c>
      <c r="N114" s="57" t="str">
        <f>Calcu_ADJ!E542</f>
        <v>-</v>
      </c>
      <c r="O114" s="57" t="str">
        <f>LEFT(Calcu_ADJ!K542)</f>
        <v>-</v>
      </c>
      <c r="Q114" s="57" t="str">
        <f>IF(Calcu_ADJ!N441=FALSE,Calcu!F542,Calcu_ADJ!F542)</f>
        <v/>
      </c>
    </row>
    <row r="115" spans="1:17" ht="15" customHeight="1">
      <c r="A115" s="353" t="str">
        <f>IF(Calcu!N442=TRUE,"","삭제")</f>
        <v>삭제</v>
      </c>
      <c r="B115" s="356"/>
      <c r="C115" s="356"/>
      <c r="D115" s="356"/>
      <c r="F115" s="208" t="str">
        <f>IF(Calcu_ADJ!N442=FALSE,Calcu!C543,Calcu_ADJ!C543)</f>
        <v/>
      </c>
      <c r="G115" s="208">
        <f>Calcu!C$535</f>
        <v>0</v>
      </c>
      <c r="H115" s="208" t="str">
        <f>IF(Calcu_ADJ!N442=FALSE,Calcu!J543,Calcu_ADJ!J543)</f>
        <v/>
      </c>
      <c r="J115" s="57" t="str">
        <f>Calcu!D543</f>
        <v/>
      </c>
      <c r="K115" s="57" t="str">
        <f>Calcu!E543</f>
        <v/>
      </c>
      <c r="L115" s="57" t="str">
        <f>LEFT(Calcu!K543)</f>
        <v/>
      </c>
      <c r="M115" s="57" t="str">
        <f>Calcu_ADJ!D543</f>
        <v>-</v>
      </c>
      <c r="N115" s="57" t="str">
        <f>Calcu_ADJ!E543</f>
        <v>-</v>
      </c>
      <c r="O115" s="57" t="str">
        <f>LEFT(Calcu_ADJ!K543)</f>
        <v>-</v>
      </c>
      <c r="Q115" s="57" t="str">
        <f>IF(Calcu_ADJ!N442=FALSE,Calcu!F543,Calcu_ADJ!F543)</f>
        <v/>
      </c>
    </row>
    <row r="116" spans="1:17" ht="15" customHeight="1">
      <c r="A116" s="353" t="str">
        <f>IF(Calcu!N443=TRUE,"","삭제")</f>
        <v>삭제</v>
      </c>
      <c r="B116" s="356"/>
      <c r="C116" s="356"/>
      <c r="D116" s="356"/>
      <c r="F116" s="208" t="str">
        <f>IF(Calcu_ADJ!N443=FALSE,Calcu!C544,Calcu_ADJ!C544)</f>
        <v/>
      </c>
      <c r="G116" s="208">
        <f>Calcu!C$535</f>
        <v>0</v>
      </c>
      <c r="H116" s="208" t="str">
        <f>IF(Calcu_ADJ!N443=FALSE,Calcu!J544,Calcu_ADJ!J544)</f>
        <v/>
      </c>
      <c r="J116" s="57" t="str">
        <f>Calcu!D544</f>
        <v/>
      </c>
      <c r="K116" s="57" t="str">
        <f>Calcu!E544</f>
        <v/>
      </c>
      <c r="L116" s="57" t="str">
        <f>LEFT(Calcu!K544)</f>
        <v/>
      </c>
      <c r="M116" s="57" t="str">
        <f>Calcu_ADJ!D544</f>
        <v>-</v>
      </c>
      <c r="N116" s="57" t="str">
        <f>Calcu_ADJ!E544</f>
        <v>-</v>
      </c>
      <c r="O116" s="57" t="str">
        <f>LEFT(Calcu_ADJ!K544)</f>
        <v>-</v>
      </c>
      <c r="Q116" s="57" t="str">
        <f>IF(Calcu_ADJ!N443=FALSE,Calcu!F544,Calcu_ADJ!F544)</f>
        <v/>
      </c>
    </row>
    <row r="117" spans="1:17" ht="15" customHeight="1">
      <c r="A117" s="353" t="str">
        <f>IF(Calcu!N444=TRUE,"","삭제")</f>
        <v>삭제</v>
      </c>
      <c r="B117" s="356"/>
      <c r="C117" s="356"/>
      <c r="D117" s="356"/>
      <c r="F117" s="208" t="str">
        <f>IF(Calcu_ADJ!N444=FALSE,Calcu!C545,Calcu_ADJ!C545)</f>
        <v/>
      </c>
      <c r="G117" s="208">
        <f>Calcu!C$535</f>
        <v>0</v>
      </c>
      <c r="H117" s="208" t="str">
        <f>IF(Calcu_ADJ!N444=FALSE,Calcu!J545,Calcu_ADJ!J545)</f>
        <v/>
      </c>
      <c r="J117" s="57" t="str">
        <f>Calcu!D545</f>
        <v/>
      </c>
      <c r="K117" s="57" t="str">
        <f>Calcu!E545</f>
        <v/>
      </c>
      <c r="L117" s="57" t="str">
        <f>LEFT(Calcu!K545)</f>
        <v/>
      </c>
      <c r="M117" s="57" t="str">
        <f>Calcu_ADJ!D545</f>
        <v>-</v>
      </c>
      <c r="N117" s="57" t="str">
        <f>Calcu_ADJ!E545</f>
        <v>-</v>
      </c>
      <c r="O117" s="57" t="str">
        <f>LEFT(Calcu_ADJ!K545)</f>
        <v>-</v>
      </c>
      <c r="Q117" s="57" t="str">
        <f>IF(Calcu_ADJ!N444=FALSE,Calcu!F545,Calcu_ADJ!F545)</f>
        <v/>
      </c>
    </row>
    <row r="118" spans="1:17" ht="15" customHeight="1">
      <c r="A118" s="353" t="str">
        <f>IF(Calcu!N445=TRUE,"","삭제")</f>
        <v>삭제</v>
      </c>
      <c r="B118" s="356"/>
      <c r="C118" s="356"/>
      <c r="D118" s="356"/>
      <c r="F118" s="208" t="str">
        <f>IF(Calcu_ADJ!N445=FALSE,Calcu!C546,Calcu_ADJ!C546)</f>
        <v/>
      </c>
      <c r="G118" s="208">
        <f>Calcu!C$535</f>
        <v>0</v>
      </c>
      <c r="H118" s="208" t="str">
        <f>IF(Calcu_ADJ!N445=FALSE,Calcu!J546,Calcu_ADJ!J546)</f>
        <v/>
      </c>
      <c r="J118" s="57" t="str">
        <f>Calcu!D546</f>
        <v/>
      </c>
      <c r="K118" s="57" t="str">
        <f>Calcu!E546</f>
        <v/>
      </c>
      <c r="L118" s="57" t="str">
        <f>LEFT(Calcu!K546)</f>
        <v/>
      </c>
      <c r="M118" s="57" t="str">
        <f>Calcu_ADJ!D546</f>
        <v>-</v>
      </c>
      <c r="N118" s="57" t="str">
        <f>Calcu_ADJ!E546</f>
        <v>-</v>
      </c>
      <c r="O118" s="57" t="str">
        <f>LEFT(Calcu_ADJ!K546)</f>
        <v>-</v>
      </c>
      <c r="Q118" s="57" t="str">
        <f>IF(Calcu_ADJ!N445=FALSE,Calcu!F546,Calcu_ADJ!F546)</f>
        <v/>
      </c>
    </row>
    <row r="119" spans="1:17" ht="15" customHeight="1">
      <c r="A119" s="353" t="str">
        <f>IF(Calcu!N446=TRUE,"","삭제")</f>
        <v>삭제</v>
      </c>
      <c r="B119" s="356"/>
      <c r="C119" s="356"/>
      <c r="D119" s="356"/>
      <c r="F119" s="208" t="str">
        <f>IF(Calcu_ADJ!N446=FALSE,Calcu!C547,Calcu_ADJ!C547)</f>
        <v/>
      </c>
      <c r="G119" s="208">
        <f>Calcu!C$535</f>
        <v>0</v>
      </c>
      <c r="H119" s="208" t="str">
        <f>IF(Calcu_ADJ!N446=FALSE,Calcu!J547,Calcu_ADJ!J547)</f>
        <v/>
      </c>
      <c r="J119" s="57" t="str">
        <f>Calcu!D547</f>
        <v/>
      </c>
      <c r="K119" s="57" t="str">
        <f>Calcu!E547</f>
        <v/>
      </c>
      <c r="L119" s="57" t="str">
        <f>LEFT(Calcu!K547)</f>
        <v/>
      </c>
      <c r="M119" s="57" t="str">
        <f>Calcu_ADJ!D547</f>
        <v>-</v>
      </c>
      <c r="N119" s="57" t="str">
        <f>Calcu_ADJ!E547</f>
        <v>-</v>
      </c>
      <c r="O119" s="57" t="str">
        <f>LEFT(Calcu_ADJ!K547)</f>
        <v>-</v>
      </c>
      <c r="Q119" s="57" t="str">
        <f>IF(Calcu_ADJ!N446=FALSE,Calcu!F547,Calcu_ADJ!F547)</f>
        <v/>
      </c>
    </row>
    <row r="120" spans="1:17" ht="15" customHeight="1">
      <c r="A120" s="353" t="str">
        <f>IF(Calcu!N447=TRUE,"","삭제")</f>
        <v>삭제</v>
      </c>
      <c r="B120" s="356"/>
      <c r="C120" s="356"/>
      <c r="D120" s="356"/>
      <c r="F120" s="208" t="str">
        <f>IF(Calcu_ADJ!N447=FALSE,Calcu!C548,Calcu_ADJ!C548)</f>
        <v/>
      </c>
      <c r="G120" s="208">
        <f>Calcu!C$535</f>
        <v>0</v>
      </c>
      <c r="H120" s="208" t="str">
        <f>IF(Calcu_ADJ!N447=FALSE,Calcu!J548,Calcu_ADJ!J548)</f>
        <v/>
      </c>
      <c r="J120" s="57" t="str">
        <f>Calcu!D548</f>
        <v/>
      </c>
      <c r="K120" s="57" t="str">
        <f>Calcu!E548</f>
        <v/>
      </c>
      <c r="L120" s="57" t="str">
        <f>LEFT(Calcu!K548)</f>
        <v/>
      </c>
      <c r="M120" s="57" t="str">
        <f>Calcu_ADJ!D548</f>
        <v>-</v>
      </c>
      <c r="N120" s="57" t="str">
        <f>Calcu_ADJ!E548</f>
        <v>-</v>
      </c>
      <c r="O120" s="57" t="str">
        <f>LEFT(Calcu_ADJ!K548)</f>
        <v>-</v>
      </c>
      <c r="Q120" s="57" t="str">
        <f>IF(Calcu_ADJ!N447=FALSE,Calcu!F548,Calcu_ADJ!F548)</f>
        <v/>
      </c>
    </row>
    <row r="121" spans="1:17" ht="15" customHeight="1">
      <c r="A121" s="353" t="str">
        <f>IF(Calcu!N448=TRUE,"","삭제")</f>
        <v>삭제</v>
      </c>
      <c r="B121" s="356"/>
      <c r="C121" s="356"/>
      <c r="D121" s="356"/>
      <c r="F121" s="208" t="str">
        <f>IF(Calcu_ADJ!N448=FALSE,Calcu!C549,Calcu_ADJ!C549)</f>
        <v/>
      </c>
      <c r="G121" s="208">
        <f>Calcu!C$535</f>
        <v>0</v>
      </c>
      <c r="H121" s="208" t="str">
        <f>IF(Calcu_ADJ!N448=FALSE,Calcu!J549,Calcu_ADJ!J549)</f>
        <v/>
      </c>
      <c r="J121" s="57" t="str">
        <f>Calcu!D549</f>
        <v/>
      </c>
      <c r="K121" s="57" t="str">
        <f>Calcu!E549</f>
        <v/>
      </c>
      <c r="L121" s="57" t="str">
        <f>LEFT(Calcu!K549)</f>
        <v/>
      </c>
      <c r="M121" s="57" t="str">
        <f>Calcu_ADJ!D549</f>
        <v>-</v>
      </c>
      <c r="N121" s="57" t="str">
        <f>Calcu_ADJ!E549</f>
        <v>-</v>
      </c>
      <c r="O121" s="57" t="str">
        <f>LEFT(Calcu_ADJ!K549)</f>
        <v>-</v>
      </c>
      <c r="Q121" s="57" t="str">
        <f>IF(Calcu_ADJ!N448=FALSE,Calcu!F549,Calcu_ADJ!F549)</f>
        <v/>
      </c>
    </row>
    <row r="122" spans="1:17" ht="15" customHeight="1">
      <c r="A122" s="353" t="str">
        <f>IF(Calcu!N449=TRUE,"","삭제")</f>
        <v>삭제</v>
      </c>
      <c r="B122" s="356"/>
      <c r="C122" s="356"/>
      <c r="D122" s="356"/>
      <c r="F122" s="208" t="str">
        <f>IF(Calcu_ADJ!N449=FALSE,Calcu!C550,Calcu_ADJ!C550)</f>
        <v/>
      </c>
      <c r="G122" s="208">
        <f>Calcu!C$535</f>
        <v>0</v>
      </c>
      <c r="H122" s="208" t="str">
        <f>IF(Calcu_ADJ!N449=FALSE,Calcu!J550,Calcu_ADJ!J550)</f>
        <v/>
      </c>
      <c r="J122" s="57" t="str">
        <f>Calcu!D550</f>
        <v/>
      </c>
      <c r="K122" s="57" t="str">
        <f>Calcu!E550</f>
        <v/>
      </c>
      <c r="L122" s="57" t="str">
        <f>LEFT(Calcu!K550)</f>
        <v/>
      </c>
      <c r="M122" s="57" t="str">
        <f>Calcu_ADJ!D550</f>
        <v>-</v>
      </c>
      <c r="N122" s="57" t="str">
        <f>Calcu_ADJ!E550</f>
        <v>-</v>
      </c>
      <c r="O122" s="57" t="str">
        <f>LEFT(Calcu_ADJ!K550)</f>
        <v>-</v>
      </c>
      <c r="Q122" s="57" t="str">
        <f>IF(Calcu_ADJ!N449=FALSE,Calcu!F550,Calcu_ADJ!F550)</f>
        <v/>
      </c>
    </row>
    <row r="123" spans="1:17" ht="15" customHeight="1">
      <c r="A123" s="353" t="str">
        <f>IF(Calcu!N450=TRUE,"","삭제")</f>
        <v>삭제</v>
      </c>
      <c r="B123" s="356"/>
      <c r="C123" s="356"/>
      <c r="D123" s="356"/>
      <c r="F123" s="208" t="str">
        <f>IF(Calcu_ADJ!N450=FALSE,Calcu!C551,Calcu_ADJ!C551)</f>
        <v/>
      </c>
      <c r="G123" s="208">
        <f>Calcu!C$535</f>
        <v>0</v>
      </c>
      <c r="H123" s="208" t="str">
        <f>IF(Calcu_ADJ!N450=FALSE,Calcu!J551,Calcu_ADJ!J551)</f>
        <v/>
      </c>
      <c r="J123" s="57" t="str">
        <f>Calcu!D551</f>
        <v/>
      </c>
      <c r="K123" s="57" t="str">
        <f>Calcu!E551</f>
        <v/>
      </c>
      <c r="L123" s="57" t="str">
        <f>LEFT(Calcu!K551)</f>
        <v/>
      </c>
      <c r="M123" s="57" t="str">
        <f>Calcu_ADJ!D551</f>
        <v>-</v>
      </c>
      <c r="N123" s="57" t="str">
        <f>Calcu_ADJ!E551</f>
        <v>-</v>
      </c>
      <c r="O123" s="57" t="str">
        <f>LEFT(Calcu_ADJ!K551)</f>
        <v>-</v>
      </c>
      <c r="Q123" s="57" t="str">
        <f>IF(Calcu_ADJ!N450=FALSE,Calcu!F551,Calcu_ADJ!F551)</f>
        <v/>
      </c>
    </row>
    <row r="124" spans="1:17" ht="15" customHeight="1">
      <c r="A124" s="353" t="str">
        <f>IF(Calcu!N451=TRUE,"","삭제")</f>
        <v>삭제</v>
      </c>
      <c r="B124" s="356"/>
      <c r="C124" s="356"/>
      <c r="D124" s="356"/>
      <c r="F124" s="208" t="str">
        <f>IF(Calcu_ADJ!N451=FALSE,Calcu!C552,Calcu_ADJ!C552)</f>
        <v/>
      </c>
      <c r="G124" s="208">
        <f>Calcu!C$535</f>
        <v>0</v>
      </c>
      <c r="H124" s="208" t="str">
        <f>IF(Calcu_ADJ!N451=FALSE,Calcu!J552,Calcu_ADJ!J552)</f>
        <v/>
      </c>
      <c r="J124" s="57" t="str">
        <f>Calcu!D552</f>
        <v/>
      </c>
      <c r="K124" s="57" t="str">
        <f>Calcu!E552</f>
        <v/>
      </c>
      <c r="L124" s="57" t="str">
        <f>LEFT(Calcu!K552)</f>
        <v/>
      </c>
      <c r="M124" s="57" t="str">
        <f>Calcu_ADJ!D552</f>
        <v>-</v>
      </c>
      <c r="N124" s="57" t="str">
        <f>Calcu_ADJ!E552</f>
        <v>-</v>
      </c>
      <c r="O124" s="57" t="str">
        <f>LEFT(Calcu_ADJ!K552)</f>
        <v>-</v>
      </c>
      <c r="Q124" s="57" t="str">
        <f>IF(Calcu_ADJ!N451=FALSE,Calcu!F552,Calcu_ADJ!F552)</f>
        <v/>
      </c>
    </row>
    <row r="125" spans="1:17" ht="15" customHeight="1">
      <c r="A125" s="353" t="str">
        <f>IF(Calcu!N452=TRUE,"","삭제")</f>
        <v>삭제</v>
      </c>
      <c r="B125" s="356"/>
      <c r="C125" s="356"/>
      <c r="D125" s="356"/>
      <c r="F125" s="208" t="str">
        <f>IF(Calcu_ADJ!N452=FALSE,Calcu!C553,Calcu_ADJ!C553)</f>
        <v/>
      </c>
      <c r="G125" s="208">
        <f>Calcu!C$535</f>
        <v>0</v>
      </c>
      <c r="H125" s="208" t="str">
        <f>IF(Calcu_ADJ!N452=FALSE,Calcu!J553,Calcu_ADJ!J553)</f>
        <v/>
      </c>
      <c r="J125" s="57" t="str">
        <f>Calcu!D553</f>
        <v/>
      </c>
      <c r="K125" s="57" t="str">
        <f>Calcu!E553</f>
        <v/>
      </c>
      <c r="L125" s="57" t="str">
        <f>LEFT(Calcu!K553)</f>
        <v/>
      </c>
      <c r="M125" s="57" t="str">
        <f>Calcu_ADJ!D553</f>
        <v>-</v>
      </c>
      <c r="N125" s="57" t="str">
        <f>Calcu_ADJ!E553</f>
        <v>-</v>
      </c>
      <c r="O125" s="57" t="str">
        <f>LEFT(Calcu_ADJ!K553)</f>
        <v>-</v>
      </c>
      <c r="Q125" s="57" t="str">
        <f>IF(Calcu_ADJ!N452=FALSE,Calcu!F553,Calcu_ADJ!F553)</f>
        <v/>
      </c>
    </row>
    <row r="126" spans="1:17" ht="15" customHeight="1">
      <c r="A126" s="353" t="str">
        <f>IF(Calcu!N453=TRUE,"","삭제")</f>
        <v>삭제</v>
      </c>
      <c r="B126" s="356"/>
      <c r="C126" s="356"/>
      <c r="D126" s="356"/>
      <c r="F126" s="208" t="str">
        <f>IF(Calcu_ADJ!N453=FALSE,Calcu!C554,Calcu_ADJ!C554)</f>
        <v/>
      </c>
      <c r="G126" s="208">
        <f>Calcu!C$535</f>
        <v>0</v>
      </c>
      <c r="H126" s="208" t="str">
        <f>IF(Calcu_ADJ!N453=FALSE,Calcu!J554,Calcu_ADJ!J554)</f>
        <v/>
      </c>
      <c r="J126" s="57" t="str">
        <f>Calcu!D554</f>
        <v/>
      </c>
      <c r="K126" s="57" t="str">
        <f>Calcu!E554</f>
        <v/>
      </c>
      <c r="L126" s="57" t="str">
        <f>LEFT(Calcu!K554)</f>
        <v/>
      </c>
      <c r="M126" s="57" t="str">
        <f>Calcu_ADJ!D554</f>
        <v>-</v>
      </c>
      <c r="N126" s="57" t="str">
        <f>Calcu_ADJ!E554</f>
        <v>-</v>
      </c>
      <c r="O126" s="57" t="str">
        <f>LEFT(Calcu_ADJ!K554)</f>
        <v>-</v>
      </c>
      <c r="Q126" s="57" t="str">
        <f>IF(Calcu_ADJ!N453=FALSE,Calcu!F554,Calcu_ADJ!F554)</f>
        <v/>
      </c>
    </row>
    <row r="127" spans="1:17" ht="15" customHeight="1">
      <c r="A127" s="353" t="str">
        <f>IF(Calcu!N454=TRUE,"","삭제")</f>
        <v>삭제</v>
      </c>
      <c r="B127" s="356"/>
      <c r="C127" s="356"/>
      <c r="D127" s="356"/>
      <c r="F127" s="208" t="str">
        <f>IF(Calcu_ADJ!N454=FALSE,Calcu!C555,Calcu_ADJ!C555)</f>
        <v/>
      </c>
      <c r="G127" s="208">
        <f>Calcu!C$535</f>
        <v>0</v>
      </c>
      <c r="H127" s="208" t="str">
        <f>IF(Calcu_ADJ!N454=FALSE,Calcu!J555,Calcu_ADJ!J555)</f>
        <v/>
      </c>
      <c r="J127" s="57" t="str">
        <f>Calcu!D555</f>
        <v/>
      </c>
      <c r="K127" s="57" t="str">
        <f>Calcu!E555</f>
        <v/>
      </c>
      <c r="L127" s="57" t="str">
        <f>LEFT(Calcu!K555)</f>
        <v/>
      </c>
      <c r="M127" s="57" t="str">
        <f>Calcu_ADJ!D555</f>
        <v>-</v>
      </c>
      <c r="N127" s="57" t="str">
        <f>Calcu_ADJ!E555</f>
        <v>-</v>
      </c>
      <c r="O127" s="57" t="str">
        <f>LEFT(Calcu_ADJ!K555)</f>
        <v>-</v>
      </c>
      <c r="Q127" s="57" t="str">
        <f>IF(Calcu_ADJ!N454=FALSE,Calcu!F555,Calcu_ADJ!F555)</f>
        <v/>
      </c>
    </row>
    <row r="128" spans="1:17" ht="15" customHeight="1">
      <c r="A128" s="353" t="str">
        <f>IF(Calcu!N455=TRUE,"","삭제")</f>
        <v>삭제</v>
      </c>
      <c r="B128" s="356"/>
      <c r="C128" s="356"/>
      <c r="D128" s="356"/>
      <c r="F128" s="208" t="str">
        <f>IF(Calcu_ADJ!N455=FALSE,Calcu!C556,Calcu_ADJ!C556)</f>
        <v/>
      </c>
      <c r="G128" s="208">
        <f>Calcu!C$535</f>
        <v>0</v>
      </c>
      <c r="H128" s="208" t="str">
        <f>IF(Calcu_ADJ!N455=FALSE,Calcu!J556,Calcu_ADJ!J556)</f>
        <v/>
      </c>
      <c r="J128" s="57" t="str">
        <f>Calcu!D556</f>
        <v/>
      </c>
      <c r="K128" s="57" t="str">
        <f>Calcu!E556</f>
        <v/>
      </c>
      <c r="L128" s="57" t="str">
        <f>LEFT(Calcu!K556)</f>
        <v/>
      </c>
      <c r="M128" s="57" t="str">
        <f>Calcu_ADJ!D556</f>
        <v>-</v>
      </c>
      <c r="N128" s="57" t="str">
        <f>Calcu_ADJ!E556</f>
        <v>-</v>
      </c>
      <c r="O128" s="57" t="str">
        <f>LEFT(Calcu_ADJ!K556)</f>
        <v>-</v>
      </c>
      <c r="Q128" s="57" t="str">
        <f>IF(Calcu_ADJ!N455=FALSE,Calcu!F556,Calcu_ADJ!F556)</f>
        <v/>
      </c>
    </row>
    <row r="129" spans="1:17" ht="15" customHeight="1">
      <c r="A129" s="353" t="str">
        <f>IF(Calcu!N456=TRUE,"","삭제")</f>
        <v>삭제</v>
      </c>
      <c r="B129" s="356"/>
      <c r="C129" s="356"/>
      <c r="D129" s="356"/>
      <c r="F129" s="208" t="str">
        <f>IF(Calcu_ADJ!N456=FALSE,Calcu!C557,Calcu_ADJ!C557)</f>
        <v/>
      </c>
      <c r="G129" s="208">
        <f>Calcu!C$535</f>
        <v>0</v>
      </c>
      <c r="H129" s="208" t="str">
        <f>IF(Calcu_ADJ!N456=FALSE,Calcu!J557,Calcu_ADJ!J557)</f>
        <v/>
      </c>
      <c r="J129" s="57" t="str">
        <f>Calcu!D557</f>
        <v/>
      </c>
      <c r="K129" s="57" t="str">
        <f>Calcu!E557</f>
        <v/>
      </c>
      <c r="L129" s="57" t="str">
        <f>LEFT(Calcu!K557)</f>
        <v/>
      </c>
      <c r="M129" s="57" t="str">
        <f>Calcu_ADJ!D557</f>
        <v>-</v>
      </c>
      <c r="N129" s="57" t="str">
        <f>Calcu_ADJ!E557</f>
        <v>-</v>
      </c>
      <c r="O129" s="57" t="str">
        <f>LEFT(Calcu_ADJ!K557)</f>
        <v>-</v>
      </c>
      <c r="Q129" s="57" t="str">
        <f>IF(Calcu_ADJ!N456=FALSE,Calcu!F557,Calcu_ADJ!F557)</f>
        <v/>
      </c>
    </row>
    <row r="130" spans="1:17" ht="15" customHeight="1">
      <c r="A130" s="353" t="str">
        <f>IF(Calcu!N457=TRUE,"","삭제")</f>
        <v>삭제</v>
      </c>
      <c r="B130" s="356"/>
      <c r="C130" s="356"/>
      <c r="D130" s="356"/>
      <c r="F130" s="208" t="str">
        <f>IF(Calcu_ADJ!N457=FALSE,Calcu!C558,Calcu_ADJ!C558)</f>
        <v/>
      </c>
      <c r="G130" s="208">
        <f>Calcu!C$535</f>
        <v>0</v>
      </c>
      <c r="H130" s="208" t="str">
        <f>IF(Calcu_ADJ!N457=FALSE,Calcu!J558,Calcu_ADJ!J558)</f>
        <v/>
      </c>
      <c r="J130" s="57" t="str">
        <f>Calcu!D558</f>
        <v/>
      </c>
      <c r="K130" s="57" t="str">
        <f>Calcu!E558</f>
        <v/>
      </c>
      <c r="L130" s="57" t="str">
        <f>LEFT(Calcu!K558)</f>
        <v/>
      </c>
      <c r="M130" s="57" t="str">
        <f>Calcu_ADJ!D558</f>
        <v>-</v>
      </c>
      <c r="N130" s="57" t="str">
        <f>Calcu_ADJ!E558</f>
        <v>-</v>
      </c>
      <c r="O130" s="57" t="str">
        <f>LEFT(Calcu_ADJ!K558)</f>
        <v>-</v>
      </c>
      <c r="Q130" s="57" t="str">
        <f>IF(Calcu_ADJ!N457=FALSE,Calcu!F558,Calcu_ADJ!F558)</f>
        <v/>
      </c>
    </row>
    <row r="131" spans="1:17" ht="15" customHeight="1">
      <c r="A131" s="353" t="str">
        <f>IF(Calcu!N458=TRUE,"","삭제")</f>
        <v>삭제</v>
      </c>
      <c r="B131" s="356"/>
      <c r="C131" s="356"/>
      <c r="D131" s="356"/>
      <c r="F131" s="208" t="str">
        <f>IF(Calcu_ADJ!N458=FALSE,Calcu!C559,Calcu_ADJ!C559)</f>
        <v/>
      </c>
      <c r="G131" s="208">
        <f>Calcu!C$535</f>
        <v>0</v>
      </c>
      <c r="H131" s="208" t="str">
        <f>IF(Calcu_ADJ!N458=FALSE,Calcu!J559,Calcu_ADJ!J559)</f>
        <v/>
      </c>
      <c r="J131" s="57" t="str">
        <f>Calcu!D559</f>
        <v/>
      </c>
      <c r="K131" s="57" t="str">
        <f>Calcu!E559</f>
        <v/>
      </c>
      <c r="L131" s="57" t="str">
        <f>LEFT(Calcu!K559)</f>
        <v/>
      </c>
      <c r="M131" s="57" t="str">
        <f>Calcu_ADJ!D559</f>
        <v>-</v>
      </c>
      <c r="N131" s="57" t="str">
        <f>Calcu_ADJ!E559</f>
        <v>-</v>
      </c>
      <c r="O131" s="57" t="str">
        <f>LEFT(Calcu_ADJ!K559)</f>
        <v>-</v>
      </c>
      <c r="Q131" s="57" t="str">
        <f>IF(Calcu_ADJ!N458=FALSE,Calcu!F559,Calcu_ADJ!F559)</f>
        <v/>
      </c>
    </row>
    <row r="132" spans="1:17" ht="15" customHeight="1">
      <c r="A132" s="353" t="str">
        <f>IF(Calcu!N459=TRUE,"","삭제")</f>
        <v>삭제</v>
      </c>
      <c r="B132" s="356"/>
      <c r="C132" s="356"/>
      <c r="D132" s="356"/>
      <c r="F132" s="208" t="str">
        <f>IF(Calcu_ADJ!N459=FALSE,Calcu!C560,Calcu_ADJ!C560)</f>
        <v/>
      </c>
      <c r="G132" s="208">
        <f>Calcu!C$535</f>
        <v>0</v>
      </c>
      <c r="H132" s="208" t="str">
        <f>IF(Calcu_ADJ!N459=FALSE,Calcu!J560,Calcu_ADJ!J560)</f>
        <v/>
      </c>
      <c r="J132" s="57" t="str">
        <f>Calcu!D560</f>
        <v/>
      </c>
      <c r="K132" s="57" t="str">
        <f>Calcu!E560</f>
        <v/>
      </c>
      <c r="L132" s="57" t="str">
        <f>LEFT(Calcu!K560)</f>
        <v/>
      </c>
      <c r="M132" s="57" t="str">
        <f>Calcu_ADJ!D560</f>
        <v>-</v>
      </c>
      <c r="N132" s="57" t="str">
        <f>Calcu_ADJ!E560</f>
        <v>-</v>
      </c>
      <c r="O132" s="57" t="str">
        <f>LEFT(Calcu_ADJ!K560)</f>
        <v>-</v>
      </c>
      <c r="Q132" s="57" t="str">
        <f>IF(Calcu_ADJ!N459=FALSE,Calcu!F560,Calcu_ADJ!F560)</f>
        <v/>
      </c>
    </row>
    <row r="133" spans="1:17" ht="15" customHeight="1">
      <c r="A133" s="353" t="str">
        <f>IF(Calcu!N460=TRUE,"","삭제")</f>
        <v>삭제</v>
      </c>
      <c r="B133" s="356"/>
      <c r="C133" s="356"/>
      <c r="D133" s="356"/>
      <c r="F133" s="208" t="str">
        <f>IF(Calcu_ADJ!N460=FALSE,Calcu!C561,Calcu_ADJ!C561)</f>
        <v/>
      </c>
      <c r="G133" s="208">
        <f>Calcu!C$535</f>
        <v>0</v>
      </c>
      <c r="H133" s="208" t="str">
        <f>IF(Calcu_ADJ!N460=FALSE,Calcu!J561,Calcu_ADJ!J561)</f>
        <v/>
      </c>
      <c r="J133" s="57" t="str">
        <f>Calcu!D561</f>
        <v/>
      </c>
      <c r="K133" s="57" t="str">
        <f>Calcu!E561</f>
        <v/>
      </c>
      <c r="L133" s="57" t="str">
        <f>LEFT(Calcu!K561)</f>
        <v/>
      </c>
      <c r="M133" s="57" t="str">
        <f>Calcu_ADJ!D561</f>
        <v>-</v>
      </c>
      <c r="N133" s="57" t="str">
        <f>Calcu_ADJ!E561</f>
        <v>-</v>
      </c>
      <c r="O133" s="57" t="str">
        <f>LEFT(Calcu_ADJ!K561)</f>
        <v>-</v>
      </c>
      <c r="Q133" s="57" t="str">
        <f>IF(Calcu_ADJ!N460=FALSE,Calcu!F561,Calcu_ADJ!F561)</f>
        <v/>
      </c>
    </row>
    <row r="134" spans="1:17" ht="15" customHeight="1">
      <c r="A134" s="353" t="str">
        <f>IF(Calcu!N461=TRUE,"","삭제")</f>
        <v>삭제</v>
      </c>
      <c r="B134" s="356"/>
      <c r="C134" s="356"/>
      <c r="D134" s="356"/>
      <c r="F134" s="208" t="str">
        <f>IF(Calcu_ADJ!N461=FALSE,Calcu!C562,Calcu_ADJ!C562)</f>
        <v/>
      </c>
      <c r="G134" s="208">
        <f>Calcu!C$535</f>
        <v>0</v>
      </c>
      <c r="H134" s="208" t="str">
        <f>IF(Calcu_ADJ!N461=FALSE,Calcu!J562,Calcu_ADJ!J562)</f>
        <v/>
      </c>
      <c r="J134" s="57" t="str">
        <f>Calcu!D562</f>
        <v/>
      </c>
      <c r="K134" s="57" t="str">
        <f>Calcu!E562</f>
        <v/>
      </c>
      <c r="L134" s="57" t="str">
        <f>LEFT(Calcu!K562)</f>
        <v/>
      </c>
      <c r="M134" s="57" t="str">
        <f>Calcu_ADJ!D562</f>
        <v>-</v>
      </c>
      <c r="N134" s="57" t="str">
        <f>Calcu_ADJ!E562</f>
        <v>-</v>
      </c>
      <c r="O134" s="57" t="str">
        <f>LEFT(Calcu_ADJ!K562)</f>
        <v>-</v>
      </c>
      <c r="Q134" s="57" t="str">
        <f>IF(Calcu_ADJ!N461=FALSE,Calcu!F562,Calcu_ADJ!F562)</f>
        <v/>
      </c>
    </row>
    <row r="135" spans="1:17" ht="15" customHeight="1">
      <c r="A135" s="353" t="str">
        <f>IF(Calcu!N462=TRUE,"","삭제")</f>
        <v>삭제</v>
      </c>
      <c r="B135" s="356"/>
      <c r="C135" s="356"/>
      <c r="D135" s="356"/>
      <c r="F135" s="208" t="str">
        <f>IF(Calcu_ADJ!N462=FALSE,Calcu!C563,Calcu_ADJ!C563)</f>
        <v/>
      </c>
      <c r="G135" s="208">
        <f>Calcu!C$535</f>
        <v>0</v>
      </c>
      <c r="H135" s="208" t="str">
        <f>IF(Calcu_ADJ!N462=FALSE,Calcu!J563,Calcu_ADJ!J563)</f>
        <v/>
      </c>
      <c r="J135" s="57" t="str">
        <f>Calcu!D563</f>
        <v/>
      </c>
      <c r="K135" s="57" t="str">
        <f>Calcu!E563</f>
        <v/>
      </c>
      <c r="L135" s="57" t="str">
        <f>LEFT(Calcu!K563)</f>
        <v/>
      </c>
      <c r="M135" s="57" t="str">
        <f>Calcu_ADJ!D563</f>
        <v>-</v>
      </c>
      <c r="N135" s="57" t="str">
        <f>Calcu_ADJ!E563</f>
        <v>-</v>
      </c>
      <c r="O135" s="57" t="str">
        <f>LEFT(Calcu_ADJ!K563)</f>
        <v>-</v>
      </c>
      <c r="Q135" s="57" t="str">
        <f>IF(Calcu_ADJ!N462=FALSE,Calcu!F563,Calcu_ADJ!F563)</f>
        <v/>
      </c>
    </row>
    <row r="136" spans="1:17" ht="15" customHeight="1">
      <c r="A136" s="353" t="str">
        <f>IF(Calcu!N463=TRUE,"","삭제")</f>
        <v>삭제</v>
      </c>
      <c r="B136" s="356"/>
      <c r="C136" s="356"/>
      <c r="D136" s="356"/>
      <c r="F136" s="208" t="str">
        <f>IF(Calcu_ADJ!N463=FALSE,Calcu!C564,Calcu_ADJ!C564)</f>
        <v/>
      </c>
      <c r="G136" s="208">
        <f>Calcu!C$535</f>
        <v>0</v>
      </c>
      <c r="H136" s="208" t="str">
        <f>IF(Calcu_ADJ!N463=FALSE,Calcu!J564,Calcu_ADJ!J564)</f>
        <v/>
      </c>
      <c r="J136" s="57" t="str">
        <f>Calcu!D564</f>
        <v/>
      </c>
      <c r="K136" s="57" t="str">
        <f>Calcu!E564</f>
        <v/>
      </c>
      <c r="L136" s="57" t="str">
        <f>LEFT(Calcu!K564)</f>
        <v/>
      </c>
      <c r="M136" s="57" t="str">
        <f>Calcu_ADJ!D564</f>
        <v>-</v>
      </c>
      <c r="N136" s="57" t="str">
        <f>Calcu_ADJ!E564</f>
        <v>-</v>
      </c>
      <c r="O136" s="57" t="str">
        <f>LEFT(Calcu_ADJ!K564)</f>
        <v>-</v>
      </c>
      <c r="Q136" s="57" t="str">
        <f>IF(Calcu_ADJ!N463=FALSE,Calcu!F564,Calcu_ADJ!F564)</f>
        <v/>
      </c>
    </row>
    <row r="137" spans="1:17" ht="15" customHeight="1">
      <c r="A137" s="353" t="str">
        <f>IF(Calcu!N464=TRUE,"","삭제")</f>
        <v>삭제</v>
      </c>
      <c r="B137" s="356"/>
      <c r="C137" s="356"/>
      <c r="D137" s="356"/>
      <c r="F137" s="208" t="str">
        <f>IF(Calcu_ADJ!N464=FALSE,Calcu!C565,Calcu_ADJ!C565)</f>
        <v/>
      </c>
      <c r="G137" s="208">
        <f>Calcu!C$535</f>
        <v>0</v>
      </c>
      <c r="H137" s="208" t="str">
        <f>IF(Calcu_ADJ!N464=FALSE,Calcu!J565,Calcu_ADJ!J565)</f>
        <v/>
      </c>
      <c r="J137" s="57" t="str">
        <f>Calcu!D565</f>
        <v/>
      </c>
      <c r="K137" s="57" t="str">
        <f>Calcu!E565</f>
        <v/>
      </c>
      <c r="L137" s="57" t="str">
        <f>LEFT(Calcu!K565)</f>
        <v/>
      </c>
      <c r="M137" s="57" t="str">
        <f>Calcu_ADJ!D565</f>
        <v>-</v>
      </c>
      <c r="N137" s="57" t="str">
        <f>Calcu_ADJ!E565</f>
        <v>-</v>
      </c>
      <c r="O137" s="57" t="str">
        <f>LEFT(Calcu_ADJ!K565)</f>
        <v>-</v>
      </c>
      <c r="Q137" s="57" t="str">
        <f>IF(Calcu_ADJ!N464=FALSE,Calcu!F565,Calcu_ADJ!F565)</f>
        <v/>
      </c>
    </row>
    <row r="138" spans="1:17" ht="15" customHeight="1">
      <c r="A138" s="353"/>
      <c r="F138" s="208"/>
      <c r="G138" s="208"/>
      <c r="H138" s="208"/>
    </row>
    <row r="139" spans="1:17" ht="15" customHeight="1">
      <c r="A139" s="353"/>
      <c r="G139" s="357" t="s">
        <v>940</v>
      </c>
      <c r="H139" s="408">
        <v>2</v>
      </c>
      <c r="K139" s="358"/>
      <c r="Q139" s="357"/>
    </row>
    <row r="140" spans="1:17" ht="15" customHeight="1"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359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5"/>
  <sheetViews>
    <sheetView showGridLines="0" showWhiteSpace="0" topLeftCell="A137" zoomScaleNormal="100" zoomScaleSheetLayoutView="100" workbookViewId="0">
      <selection activeCell="A6" sqref="A6:A174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7" width="11.77734375" style="55" customWidth="1"/>
    <col min="8" max="8" width="14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517" t="s">
        <v>137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</row>
    <row r="2" spans="1:11" s="2" customFormat="1" ht="33" customHeight="1">
      <c r="A2" s="517"/>
      <c r="B2" s="517"/>
      <c r="C2" s="517"/>
      <c r="D2" s="517"/>
      <c r="E2" s="517"/>
      <c r="F2" s="517"/>
      <c r="G2" s="517"/>
      <c r="H2" s="517"/>
      <c r="I2" s="517"/>
      <c r="J2" s="517"/>
      <c r="K2" s="517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78" t="str">
        <f>IF(Calcu!B9=TRUE,"","삭제")</f>
        <v>삭제</v>
      </c>
      <c r="D6" s="96" t="str">
        <f>"○ 품명 : "&amp;기본정보!C$5</f>
        <v xml:space="preserve">○ 품명 : </v>
      </c>
      <c r="F6" s="55"/>
      <c r="G6" s="57"/>
    </row>
    <row r="7" spans="1:11" ht="15" customHeight="1">
      <c r="A7" s="210" t="str">
        <f>A6</f>
        <v>삭제</v>
      </c>
      <c r="D7" s="96" t="str">
        <f>"○ 제작회사 : "&amp;기본정보!C$6</f>
        <v xml:space="preserve">○ 제작회사 : </v>
      </c>
      <c r="F7" s="55"/>
      <c r="G7" s="57"/>
    </row>
    <row r="8" spans="1:11" ht="15" customHeight="1">
      <c r="A8" s="210" t="str">
        <f>A6</f>
        <v>삭제</v>
      </c>
      <c r="D8" s="96" t="str">
        <f>"○ 형식 : "&amp;기본정보!C$7</f>
        <v xml:space="preserve">○ 형식 : </v>
      </c>
      <c r="F8" s="55"/>
      <c r="G8" s="57"/>
    </row>
    <row r="9" spans="1:11" ht="15" customHeight="1">
      <c r="A9" s="210" t="str">
        <f>A6</f>
        <v>삭제</v>
      </c>
      <c r="D9" s="96" t="str">
        <f>"○ 기기번호 : "&amp;기본정보!C$8</f>
        <v xml:space="preserve">○ 기기번호 : </v>
      </c>
      <c r="F9" s="55"/>
      <c r="G9" s="57"/>
    </row>
    <row r="10" spans="1:11" ht="15" customHeight="1">
      <c r="A10" s="210" t="str">
        <f>A6</f>
        <v>삭제</v>
      </c>
      <c r="D10" s="96"/>
      <c r="F10" s="55"/>
      <c r="G10" s="57"/>
    </row>
    <row r="11" spans="1:11" s="57" customFormat="1" ht="15" customHeight="1">
      <c r="A11" s="210" t="str">
        <f>A6</f>
        <v>삭제</v>
      </c>
      <c r="B11" s="55"/>
      <c r="C11" s="55"/>
      <c r="D11" s="59" t="s">
        <v>103</v>
      </c>
      <c r="E11" s="55"/>
      <c r="F11" s="55"/>
      <c r="H11" s="55"/>
      <c r="I11" s="55"/>
      <c r="J11" s="55"/>
      <c r="K11" s="55"/>
    </row>
    <row r="12" spans="1:11" s="199" customFormat="1" ht="15" customHeight="1">
      <c r="A12" s="210" t="str">
        <f>A6</f>
        <v>삭제</v>
      </c>
      <c r="B12" s="55"/>
      <c r="C12" s="55"/>
      <c r="D12" s="518" t="s">
        <v>60</v>
      </c>
      <c r="E12" s="216" t="s">
        <v>89</v>
      </c>
      <c r="F12" s="526" t="e">
        <f>Calcu!$J$568</f>
        <v>#N/A</v>
      </c>
      <c r="G12" s="527"/>
      <c r="H12" s="528"/>
      <c r="I12" s="55"/>
      <c r="J12" s="55"/>
      <c r="K12" s="55"/>
    </row>
    <row r="13" spans="1:11" s="199" customFormat="1" ht="15" customHeight="1">
      <c r="A13" s="210" t="str">
        <f>A6</f>
        <v>삭제</v>
      </c>
      <c r="B13" s="55"/>
      <c r="C13" s="55"/>
      <c r="D13" s="519"/>
      <c r="E13" s="524" t="s">
        <v>67</v>
      </c>
      <c r="F13" s="521" t="s">
        <v>57</v>
      </c>
      <c r="G13" s="523" t="s">
        <v>102</v>
      </c>
      <c r="H13" s="529" t="s">
        <v>822</v>
      </c>
      <c r="I13" s="55"/>
      <c r="J13" s="55"/>
      <c r="K13" s="55"/>
    </row>
    <row r="14" spans="1:11" s="199" customFormat="1" ht="15" customHeight="1">
      <c r="A14" s="210" t="str">
        <f>A6</f>
        <v>삭제</v>
      </c>
      <c r="B14" s="55"/>
      <c r="C14" s="55"/>
      <c r="D14" s="519"/>
      <c r="E14" s="525"/>
      <c r="F14" s="522"/>
      <c r="G14" s="523"/>
      <c r="H14" s="530"/>
      <c r="I14" s="55"/>
      <c r="J14" s="55"/>
      <c r="K14" s="55"/>
    </row>
    <row r="15" spans="1:11" s="199" customFormat="1" ht="15" customHeight="1">
      <c r="A15" s="210" t="str">
        <f>A6</f>
        <v>삭제</v>
      </c>
      <c r="B15" s="57"/>
      <c r="C15" s="57"/>
      <c r="D15" s="520"/>
      <c r="E15" s="92">
        <f>Calcu!C109</f>
        <v>0</v>
      </c>
      <c r="F15" s="91">
        <f>Calcu!D109</f>
        <v>0</v>
      </c>
      <c r="G15" s="89">
        <f>Calcu!J109</f>
        <v>0</v>
      </c>
      <c r="H15" s="90"/>
      <c r="I15" s="55"/>
      <c r="J15" s="55"/>
      <c r="K15" s="55"/>
    </row>
    <row r="16" spans="1:11" s="199" customFormat="1" ht="15" customHeight="1">
      <c r="A16" s="278" t="str">
        <f>IF(Calcu!N9=TRUE,"","삭제")</f>
        <v>삭제</v>
      </c>
      <c r="B16" s="57"/>
      <c r="C16" s="57"/>
      <c r="D16" s="218">
        <f>Calcu!B110</f>
        <v>1</v>
      </c>
      <c r="E16" s="220" t="str">
        <f>Calcu!C110</f>
        <v/>
      </c>
      <c r="F16" s="221" t="str">
        <f>Calcu!D110</f>
        <v/>
      </c>
      <c r="G16" s="222" t="str">
        <f>Calcu!J110</f>
        <v/>
      </c>
      <c r="H16" s="223" t="str">
        <f>Calcu!K110</f>
        <v/>
      </c>
      <c r="I16" s="55"/>
      <c r="J16" s="55"/>
      <c r="K16" s="55"/>
    </row>
    <row r="17" spans="1:11" s="199" customFormat="1" ht="15" customHeight="1">
      <c r="A17" s="278" t="str">
        <f>IF(Calcu!N10=TRUE,"","삭제")</f>
        <v>삭제</v>
      </c>
      <c r="B17" s="57"/>
      <c r="C17" s="57"/>
      <c r="D17" s="217">
        <f>Calcu!B111</f>
        <v>2</v>
      </c>
      <c r="E17" s="224" t="str">
        <f>Calcu!C111</f>
        <v/>
      </c>
      <c r="F17" s="225" t="str">
        <f>Calcu!D111</f>
        <v/>
      </c>
      <c r="G17" s="226" t="str">
        <f>Calcu!J111</f>
        <v/>
      </c>
      <c r="H17" s="227" t="str">
        <f>Calcu!K111</f>
        <v/>
      </c>
      <c r="I17" s="55"/>
      <c r="J17" s="55"/>
      <c r="K17" s="55"/>
    </row>
    <row r="18" spans="1:11" s="199" customFormat="1" ht="15" customHeight="1">
      <c r="A18" s="278" t="str">
        <f>IF(Calcu!N11=TRUE,"","삭제")</f>
        <v>삭제</v>
      </c>
      <c r="B18" s="57"/>
      <c r="C18" s="57"/>
      <c r="D18" s="217">
        <f>Calcu!B112</f>
        <v>3</v>
      </c>
      <c r="E18" s="224" t="str">
        <f>Calcu!C112</f>
        <v/>
      </c>
      <c r="F18" s="225" t="str">
        <f>Calcu!D112</f>
        <v/>
      </c>
      <c r="G18" s="226" t="str">
        <f>Calcu!J112</f>
        <v/>
      </c>
      <c r="H18" s="227" t="str">
        <f>Calcu!K112</f>
        <v/>
      </c>
      <c r="I18" s="55"/>
      <c r="J18" s="55"/>
      <c r="K18" s="55"/>
    </row>
    <row r="19" spans="1:11" s="199" customFormat="1" ht="15" customHeight="1">
      <c r="A19" s="278" t="str">
        <f>IF(Calcu!N12=TRUE,"","삭제")</f>
        <v>삭제</v>
      </c>
      <c r="B19" s="57"/>
      <c r="C19" s="57"/>
      <c r="D19" s="217">
        <f>Calcu!B113</f>
        <v>4</v>
      </c>
      <c r="E19" s="224" t="str">
        <f>Calcu!C113</f>
        <v/>
      </c>
      <c r="F19" s="225" t="str">
        <f>Calcu!D113</f>
        <v/>
      </c>
      <c r="G19" s="226" t="str">
        <f>Calcu!J113</f>
        <v/>
      </c>
      <c r="H19" s="227" t="str">
        <f>Calcu!K113</f>
        <v/>
      </c>
      <c r="I19" s="55"/>
      <c r="J19" s="55"/>
      <c r="K19" s="55"/>
    </row>
    <row r="20" spans="1:11" s="199" customFormat="1" ht="15" customHeight="1">
      <c r="A20" s="278" t="str">
        <f>IF(Calcu!N13=TRUE,"","삭제")</f>
        <v>삭제</v>
      </c>
      <c r="B20" s="57"/>
      <c r="C20" s="57"/>
      <c r="D20" s="217">
        <f>Calcu!B114</f>
        <v>5</v>
      </c>
      <c r="E20" s="224" t="str">
        <f>Calcu!C114</f>
        <v/>
      </c>
      <c r="F20" s="225" t="str">
        <f>Calcu!D114</f>
        <v/>
      </c>
      <c r="G20" s="226" t="str">
        <f>Calcu!J114</f>
        <v/>
      </c>
      <c r="H20" s="227" t="str">
        <f>Calcu!K114</f>
        <v/>
      </c>
      <c r="I20" s="55"/>
      <c r="J20" s="55"/>
      <c r="K20" s="55"/>
    </row>
    <row r="21" spans="1:11" s="199" customFormat="1" ht="15" customHeight="1">
      <c r="A21" s="278" t="str">
        <f>IF(Calcu!N14=TRUE,"","삭제")</f>
        <v>삭제</v>
      </c>
      <c r="B21" s="57"/>
      <c r="C21" s="57"/>
      <c r="D21" s="217">
        <f>Calcu!B115</f>
        <v>6</v>
      </c>
      <c r="E21" s="224" t="str">
        <f>Calcu!C115</f>
        <v/>
      </c>
      <c r="F21" s="225" t="str">
        <f>Calcu!D115</f>
        <v/>
      </c>
      <c r="G21" s="226" t="str">
        <f>Calcu!J115</f>
        <v/>
      </c>
      <c r="H21" s="227" t="str">
        <f>Calcu!K115</f>
        <v/>
      </c>
      <c r="I21" s="55"/>
      <c r="J21" s="55"/>
      <c r="K21" s="55"/>
    </row>
    <row r="22" spans="1:11" s="199" customFormat="1" ht="15" customHeight="1">
      <c r="A22" s="278" t="str">
        <f>IF(Calcu!N15=TRUE,"","삭제")</f>
        <v>삭제</v>
      </c>
      <c r="B22" s="57"/>
      <c r="C22" s="57"/>
      <c r="D22" s="217">
        <f>Calcu!B116</f>
        <v>7</v>
      </c>
      <c r="E22" s="224" t="str">
        <f>Calcu!C116</f>
        <v/>
      </c>
      <c r="F22" s="225" t="str">
        <f>Calcu!D116</f>
        <v/>
      </c>
      <c r="G22" s="226" t="str">
        <f>Calcu!J116</f>
        <v/>
      </c>
      <c r="H22" s="227" t="str">
        <f>Calcu!K116</f>
        <v/>
      </c>
      <c r="I22" s="55"/>
      <c r="J22" s="55"/>
      <c r="K22" s="55"/>
    </row>
    <row r="23" spans="1:11" s="199" customFormat="1" ht="15" customHeight="1">
      <c r="A23" s="278" t="str">
        <f>IF(Calcu!N16=TRUE,"","삭제")</f>
        <v>삭제</v>
      </c>
      <c r="B23" s="57"/>
      <c r="C23" s="57"/>
      <c r="D23" s="217">
        <f>Calcu!B117</f>
        <v>8</v>
      </c>
      <c r="E23" s="224" t="str">
        <f>Calcu!C117</f>
        <v/>
      </c>
      <c r="F23" s="225" t="str">
        <f>Calcu!D117</f>
        <v/>
      </c>
      <c r="G23" s="226" t="str">
        <f>Calcu!J117</f>
        <v/>
      </c>
      <c r="H23" s="227" t="str">
        <f>Calcu!K117</f>
        <v/>
      </c>
      <c r="I23" s="55"/>
      <c r="J23" s="55"/>
      <c r="K23" s="55"/>
    </row>
    <row r="24" spans="1:11" s="199" customFormat="1" ht="15" customHeight="1">
      <c r="A24" s="278" t="str">
        <f>IF(Calcu!N17=TRUE,"","삭제")</f>
        <v>삭제</v>
      </c>
      <c r="B24" s="57"/>
      <c r="C24" s="57"/>
      <c r="D24" s="217">
        <f>Calcu!B118</f>
        <v>9</v>
      </c>
      <c r="E24" s="224" t="str">
        <f>Calcu!C118</f>
        <v/>
      </c>
      <c r="F24" s="225" t="str">
        <f>Calcu!D118</f>
        <v/>
      </c>
      <c r="G24" s="226" t="str">
        <f>Calcu!J118</f>
        <v/>
      </c>
      <c r="H24" s="227" t="str">
        <f>Calcu!K118</f>
        <v/>
      </c>
      <c r="I24" s="55"/>
      <c r="J24" s="55"/>
      <c r="K24" s="55"/>
    </row>
    <row r="25" spans="1:11" s="199" customFormat="1" ht="15" customHeight="1">
      <c r="A25" s="278" t="str">
        <f>IF(Calcu!N18=TRUE,"","삭제")</f>
        <v>삭제</v>
      </c>
      <c r="B25" s="55"/>
      <c r="C25" s="55"/>
      <c r="D25" s="217">
        <f>Calcu!B119</f>
        <v>10</v>
      </c>
      <c r="E25" s="224" t="str">
        <f>Calcu!C119</f>
        <v/>
      </c>
      <c r="F25" s="225" t="str">
        <f>Calcu!D119</f>
        <v/>
      </c>
      <c r="G25" s="226" t="str">
        <f>Calcu!J119</f>
        <v/>
      </c>
      <c r="H25" s="227" t="str">
        <f>Calcu!K119</f>
        <v/>
      </c>
      <c r="I25" s="55"/>
      <c r="J25" s="55"/>
      <c r="K25" s="55"/>
    </row>
    <row r="26" spans="1:11" s="199" customFormat="1" ht="15" customHeight="1">
      <c r="A26" s="278" t="str">
        <f>IF(Calcu!N19=TRUE,"","삭제")</f>
        <v>삭제</v>
      </c>
      <c r="B26" s="55"/>
      <c r="C26" s="55"/>
      <c r="D26" s="217">
        <f>Calcu!B120</f>
        <v>11</v>
      </c>
      <c r="E26" s="224" t="str">
        <f>Calcu!C120</f>
        <v/>
      </c>
      <c r="F26" s="225" t="str">
        <f>Calcu!D120</f>
        <v/>
      </c>
      <c r="G26" s="226" t="str">
        <f>Calcu!J120</f>
        <v/>
      </c>
      <c r="H26" s="227" t="str">
        <f>Calcu!K120</f>
        <v/>
      </c>
      <c r="I26" s="55"/>
      <c r="J26" s="55"/>
      <c r="K26" s="55"/>
    </row>
    <row r="27" spans="1:11" s="199" customFormat="1" ht="15" customHeight="1">
      <c r="A27" s="278" t="str">
        <f>IF(Calcu!N20=TRUE,"","삭제")</f>
        <v>삭제</v>
      </c>
      <c r="B27" s="55"/>
      <c r="C27" s="55"/>
      <c r="D27" s="217">
        <f>Calcu!B121</f>
        <v>12</v>
      </c>
      <c r="E27" s="224" t="str">
        <f>Calcu!C121</f>
        <v/>
      </c>
      <c r="F27" s="225" t="str">
        <f>Calcu!D121</f>
        <v/>
      </c>
      <c r="G27" s="226" t="str">
        <f>Calcu!J121</f>
        <v/>
      </c>
      <c r="H27" s="227" t="str">
        <f>Calcu!K121</f>
        <v/>
      </c>
      <c r="I27" s="55"/>
      <c r="J27" s="55"/>
      <c r="K27" s="55"/>
    </row>
    <row r="28" spans="1:11" s="199" customFormat="1" ht="15" customHeight="1">
      <c r="A28" s="278" t="str">
        <f>IF(Calcu!N21=TRUE,"","삭제")</f>
        <v>삭제</v>
      </c>
      <c r="B28" s="55"/>
      <c r="C28" s="55"/>
      <c r="D28" s="217">
        <f>Calcu!B122</f>
        <v>13</v>
      </c>
      <c r="E28" s="224" t="str">
        <f>Calcu!C122</f>
        <v/>
      </c>
      <c r="F28" s="225" t="str">
        <f>Calcu!D122</f>
        <v/>
      </c>
      <c r="G28" s="226" t="str">
        <f>Calcu!J122</f>
        <v/>
      </c>
      <c r="H28" s="227" t="str">
        <f>Calcu!K122</f>
        <v/>
      </c>
      <c r="I28" s="55"/>
      <c r="J28" s="55"/>
      <c r="K28" s="55"/>
    </row>
    <row r="29" spans="1:11" s="199" customFormat="1" ht="15" customHeight="1">
      <c r="A29" s="278" t="str">
        <f>IF(Calcu!N22=TRUE,"","삭제")</f>
        <v>삭제</v>
      </c>
      <c r="B29" s="55"/>
      <c r="C29" s="55"/>
      <c r="D29" s="217">
        <f>Calcu!B123</f>
        <v>14</v>
      </c>
      <c r="E29" s="224" t="str">
        <f>Calcu!C123</f>
        <v/>
      </c>
      <c r="F29" s="225" t="str">
        <f>Calcu!D123</f>
        <v/>
      </c>
      <c r="G29" s="226" t="str">
        <f>Calcu!J123</f>
        <v/>
      </c>
      <c r="H29" s="227" t="str">
        <f>Calcu!K123</f>
        <v/>
      </c>
      <c r="I29" s="55"/>
      <c r="J29" s="55"/>
      <c r="K29" s="55"/>
    </row>
    <row r="30" spans="1:11" s="199" customFormat="1" ht="15" customHeight="1">
      <c r="A30" s="278" t="str">
        <f>IF(Calcu!N23=TRUE,"","삭제")</f>
        <v>삭제</v>
      </c>
      <c r="B30" s="55"/>
      <c r="C30" s="55"/>
      <c r="D30" s="217">
        <f>Calcu!B124</f>
        <v>15</v>
      </c>
      <c r="E30" s="224" t="str">
        <f>Calcu!C124</f>
        <v/>
      </c>
      <c r="F30" s="225" t="str">
        <f>Calcu!D124</f>
        <v/>
      </c>
      <c r="G30" s="226" t="str">
        <f>Calcu!J124</f>
        <v/>
      </c>
      <c r="H30" s="227" t="str">
        <f>Calcu!K124</f>
        <v/>
      </c>
      <c r="I30" s="55"/>
      <c r="J30" s="55"/>
      <c r="K30" s="55"/>
    </row>
    <row r="31" spans="1:11" s="199" customFormat="1" ht="15" customHeight="1">
      <c r="A31" s="278" t="str">
        <f>IF(Calcu!N24=TRUE,"","삭제")</f>
        <v>삭제</v>
      </c>
      <c r="B31" s="55"/>
      <c r="C31" s="55"/>
      <c r="D31" s="217">
        <f>Calcu!B125</f>
        <v>16</v>
      </c>
      <c r="E31" s="224" t="str">
        <f>Calcu!C125</f>
        <v/>
      </c>
      <c r="F31" s="225" t="str">
        <f>Calcu!D125</f>
        <v/>
      </c>
      <c r="G31" s="226" t="str">
        <f>Calcu!J125</f>
        <v/>
      </c>
      <c r="H31" s="227" t="str">
        <f>Calcu!K125</f>
        <v/>
      </c>
      <c r="I31" s="55"/>
      <c r="J31" s="55"/>
      <c r="K31" s="55"/>
    </row>
    <row r="32" spans="1:11" s="199" customFormat="1" ht="15" customHeight="1">
      <c r="A32" s="278" t="str">
        <f>IF(Calcu!N25=TRUE,"","삭제")</f>
        <v>삭제</v>
      </c>
      <c r="B32" s="55"/>
      <c r="C32" s="55"/>
      <c r="D32" s="217">
        <f>Calcu!B126</f>
        <v>17</v>
      </c>
      <c r="E32" s="224" t="str">
        <f>Calcu!C126</f>
        <v/>
      </c>
      <c r="F32" s="225" t="str">
        <f>Calcu!D126</f>
        <v/>
      </c>
      <c r="G32" s="226" t="str">
        <f>Calcu!J126</f>
        <v/>
      </c>
      <c r="H32" s="227" t="str">
        <f>Calcu!K126</f>
        <v/>
      </c>
      <c r="I32" s="55"/>
      <c r="J32" s="55"/>
      <c r="K32" s="55"/>
    </row>
    <row r="33" spans="1:11" s="199" customFormat="1" ht="15" customHeight="1">
      <c r="A33" s="278" t="str">
        <f>IF(Calcu!N26=TRUE,"","삭제")</f>
        <v>삭제</v>
      </c>
      <c r="B33" s="55"/>
      <c r="C33" s="55"/>
      <c r="D33" s="217">
        <f>Calcu!B127</f>
        <v>18</v>
      </c>
      <c r="E33" s="224" t="str">
        <f>Calcu!C127</f>
        <v/>
      </c>
      <c r="F33" s="225" t="str">
        <f>Calcu!D127</f>
        <v/>
      </c>
      <c r="G33" s="226" t="str">
        <f>Calcu!J127</f>
        <v/>
      </c>
      <c r="H33" s="227" t="str">
        <f>Calcu!K127</f>
        <v/>
      </c>
      <c r="I33" s="55"/>
      <c r="J33" s="55"/>
      <c r="K33" s="55"/>
    </row>
    <row r="34" spans="1:11" s="199" customFormat="1" ht="15" customHeight="1">
      <c r="A34" s="278" t="str">
        <f>IF(Calcu!N27=TRUE,"","삭제")</f>
        <v>삭제</v>
      </c>
      <c r="B34" s="55"/>
      <c r="C34" s="55"/>
      <c r="D34" s="217">
        <f>Calcu!B128</f>
        <v>19</v>
      </c>
      <c r="E34" s="224" t="str">
        <f>Calcu!C128</f>
        <v/>
      </c>
      <c r="F34" s="225" t="str">
        <f>Calcu!D128</f>
        <v/>
      </c>
      <c r="G34" s="226" t="str">
        <f>Calcu!J128</f>
        <v/>
      </c>
      <c r="H34" s="227" t="str">
        <f>Calcu!K128</f>
        <v/>
      </c>
      <c r="I34" s="55"/>
      <c r="J34" s="55"/>
      <c r="K34" s="55"/>
    </row>
    <row r="35" spans="1:11" s="199" customFormat="1" ht="15" customHeight="1">
      <c r="A35" s="278" t="str">
        <f>IF(Calcu!N28=TRUE,"","삭제")</f>
        <v>삭제</v>
      </c>
      <c r="B35" s="55"/>
      <c r="C35" s="55"/>
      <c r="D35" s="217">
        <f>Calcu!B129</f>
        <v>20</v>
      </c>
      <c r="E35" s="224" t="str">
        <f>Calcu!C129</f>
        <v/>
      </c>
      <c r="F35" s="225" t="str">
        <f>Calcu!D129</f>
        <v/>
      </c>
      <c r="G35" s="226" t="str">
        <f>Calcu!J129</f>
        <v/>
      </c>
      <c r="H35" s="227" t="str">
        <f>Calcu!K129</f>
        <v/>
      </c>
      <c r="I35" s="55"/>
      <c r="J35" s="55"/>
      <c r="K35" s="55"/>
    </row>
    <row r="36" spans="1:11" s="199" customFormat="1" ht="15" customHeight="1">
      <c r="A36" s="278" t="str">
        <f>IF(Calcu!N29=TRUE,"","삭제")</f>
        <v>삭제</v>
      </c>
      <c r="B36" s="55"/>
      <c r="C36" s="55"/>
      <c r="D36" s="217">
        <f>Calcu!B130</f>
        <v>21</v>
      </c>
      <c r="E36" s="224" t="str">
        <f>Calcu!C130</f>
        <v/>
      </c>
      <c r="F36" s="225" t="str">
        <f>Calcu!D130</f>
        <v/>
      </c>
      <c r="G36" s="226" t="str">
        <f>Calcu!J130</f>
        <v/>
      </c>
      <c r="H36" s="227" t="str">
        <f>Calcu!K130</f>
        <v/>
      </c>
      <c r="I36" s="55"/>
      <c r="J36" s="55"/>
      <c r="K36" s="55"/>
    </row>
    <row r="37" spans="1:11" s="199" customFormat="1" ht="15" customHeight="1">
      <c r="A37" s="278" t="str">
        <f>IF(Calcu!N30=TRUE,"","삭제")</f>
        <v>삭제</v>
      </c>
      <c r="B37" s="55"/>
      <c r="C37" s="55"/>
      <c r="D37" s="217">
        <f>Calcu!B131</f>
        <v>22</v>
      </c>
      <c r="E37" s="224" t="str">
        <f>Calcu!C131</f>
        <v/>
      </c>
      <c r="F37" s="225" t="str">
        <f>Calcu!D131</f>
        <v/>
      </c>
      <c r="G37" s="226" t="str">
        <f>Calcu!J131</f>
        <v/>
      </c>
      <c r="H37" s="227" t="str">
        <f>Calcu!K131</f>
        <v/>
      </c>
      <c r="I37" s="55"/>
      <c r="J37" s="55"/>
      <c r="K37" s="55"/>
    </row>
    <row r="38" spans="1:11" s="199" customFormat="1" ht="15" customHeight="1">
      <c r="A38" s="278" t="str">
        <f>IF(Calcu!N31=TRUE,"","삭제")</f>
        <v>삭제</v>
      </c>
      <c r="B38" s="55"/>
      <c r="C38" s="55"/>
      <c r="D38" s="217">
        <f>Calcu!B132</f>
        <v>23</v>
      </c>
      <c r="E38" s="224" t="str">
        <f>Calcu!C132</f>
        <v/>
      </c>
      <c r="F38" s="225" t="str">
        <f>Calcu!D132</f>
        <v/>
      </c>
      <c r="G38" s="226" t="str">
        <f>Calcu!J132</f>
        <v/>
      </c>
      <c r="H38" s="227" t="str">
        <f>Calcu!K132</f>
        <v/>
      </c>
      <c r="I38" s="55"/>
      <c r="J38" s="55"/>
      <c r="K38" s="55"/>
    </row>
    <row r="39" spans="1:11" s="199" customFormat="1" ht="15" customHeight="1">
      <c r="A39" s="278" t="str">
        <f>IF(Calcu!N32=TRUE,"","삭제")</f>
        <v>삭제</v>
      </c>
      <c r="B39" s="55"/>
      <c r="C39" s="55"/>
      <c r="D39" s="217">
        <f>Calcu!B133</f>
        <v>24</v>
      </c>
      <c r="E39" s="224" t="str">
        <f>Calcu!C133</f>
        <v/>
      </c>
      <c r="F39" s="225" t="str">
        <f>Calcu!D133</f>
        <v/>
      </c>
      <c r="G39" s="226" t="str">
        <f>Calcu!J133</f>
        <v/>
      </c>
      <c r="H39" s="227" t="str">
        <f>Calcu!K133</f>
        <v/>
      </c>
      <c r="I39" s="55"/>
      <c r="J39" s="55"/>
      <c r="K39" s="55"/>
    </row>
    <row r="40" spans="1:11" s="199" customFormat="1" ht="15" customHeight="1">
      <c r="A40" s="278" t="str">
        <f>IF(Calcu!N33=TRUE,"","삭제")</f>
        <v>삭제</v>
      </c>
      <c r="B40" s="55"/>
      <c r="C40" s="55"/>
      <c r="D40" s="217">
        <f>Calcu!B134</f>
        <v>25</v>
      </c>
      <c r="E40" s="224" t="str">
        <f>Calcu!C134</f>
        <v/>
      </c>
      <c r="F40" s="225" t="str">
        <f>Calcu!D134</f>
        <v/>
      </c>
      <c r="G40" s="226" t="str">
        <f>Calcu!J134</f>
        <v/>
      </c>
      <c r="H40" s="227" t="str">
        <f>Calcu!K134</f>
        <v/>
      </c>
      <c r="I40" s="55"/>
      <c r="J40" s="55"/>
      <c r="K40" s="55"/>
    </row>
    <row r="41" spans="1:11" s="199" customFormat="1" ht="15" customHeight="1">
      <c r="A41" s="278" t="str">
        <f>IF(Calcu!N34=TRUE,"","삭제")</f>
        <v>삭제</v>
      </c>
      <c r="B41" s="55"/>
      <c r="C41" s="55"/>
      <c r="D41" s="217">
        <f>Calcu!B135</f>
        <v>26</v>
      </c>
      <c r="E41" s="224" t="str">
        <f>Calcu!C135</f>
        <v/>
      </c>
      <c r="F41" s="225" t="str">
        <f>Calcu!D135</f>
        <v/>
      </c>
      <c r="G41" s="226" t="str">
        <f>Calcu!J135</f>
        <v/>
      </c>
      <c r="H41" s="227" t="str">
        <f>Calcu!K135</f>
        <v/>
      </c>
      <c r="I41" s="55"/>
      <c r="J41" s="55"/>
      <c r="K41" s="55"/>
    </row>
    <row r="42" spans="1:11" s="199" customFormat="1" ht="15" customHeight="1">
      <c r="A42" s="278" t="str">
        <f>IF(Calcu!N35=TRUE,"","삭제")</f>
        <v>삭제</v>
      </c>
      <c r="B42" s="55"/>
      <c r="C42" s="55"/>
      <c r="D42" s="217">
        <f>Calcu!B136</f>
        <v>27</v>
      </c>
      <c r="E42" s="224" t="str">
        <f>Calcu!C136</f>
        <v/>
      </c>
      <c r="F42" s="225" t="str">
        <f>Calcu!D136</f>
        <v/>
      </c>
      <c r="G42" s="226" t="str">
        <f>Calcu!J136</f>
        <v/>
      </c>
      <c r="H42" s="227" t="str">
        <f>Calcu!K136</f>
        <v/>
      </c>
      <c r="I42" s="55"/>
      <c r="J42" s="55"/>
      <c r="K42" s="55"/>
    </row>
    <row r="43" spans="1:11" s="199" customFormat="1" ht="15" customHeight="1">
      <c r="A43" s="278" t="str">
        <f>IF(Calcu!N36=TRUE,"","삭제")</f>
        <v>삭제</v>
      </c>
      <c r="B43" s="55"/>
      <c r="C43" s="55"/>
      <c r="D43" s="217">
        <f>Calcu!B137</f>
        <v>28</v>
      </c>
      <c r="E43" s="224" t="str">
        <f>Calcu!C137</f>
        <v/>
      </c>
      <c r="F43" s="225" t="str">
        <f>Calcu!D137</f>
        <v/>
      </c>
      <c r="G43" s="226" t="str">
        <f>Calcu!J137</f>
        <v/>
      </c>
      <c r="H43" s="227" t="str">
        <f>Calcu!K137</f>
        <v/>
      </c>
      <c r="I43" s="55"/>
      <c r="J43" s="55"/>
      <c r="K43" s="55"/>
    </row>
    <row r="44" spans="1:11" s="199" customFormat="1" ht="15" customHeight="1">
      <c r="A44" s="278" t="str">
        <f>IF(Calcu!N37=TRUE,"","삭제")</f>
        <v>삭제</v>
      </c>
      <c r="B44" s="55"/>
      <c r="C44" s="55"/>
      <c r="D44" s="217">
        <f>Calcu!B138</f>
        <v>29</v>
      </c>
      <c r="E44" s="224" t="str">
        <f>Calcu!C138</f>
        <v/>
      </c>
      <c r="F44" s="225" t="str">
        <f>Calcu!D138</f>
        <v/>
      </c>
      <c r="G44" s="226" t="str">
        <f>Calcu!J138</f>
        <v/>
      </c>
      <c r="H44" s="227" t="str">
        <f>Calcu!K138</f>
        <v/>
      </c>
      <c r="I44" s="55"/>
      <c r="J44" s="55"/>
      <c r="K44" s="55"/>
    </row>
    <row r="45" spans="1:11" s="199" customFormat="1" ht="15" customHeight="1">
      <c r="A45" s="278" t="str">
        <f>IF(Calcu!N23=TRUE,"","삭제")</f>
        <v>삭제</v>
      </c>
      <c r="B45" s="55"/>
      <c r="C45" s="55"/>
      <c r="D45" s="219">
        <f>Calcu!B139</f>
        <v>30</v>
      </c>
      <c r="E45" s="228" t="str">
        <f>Calcu!C139</f>
        <v/>
      </c>
      <c r="F45" s="229" t="str">
        <f>Calcu!D139</f>
        <v/>
      </c>
      <c r="G45" s="230" t="str">
        <f>Calcu!J139</f>
        <v/>
      </c>
      <c r="H45" s="231" t="str">
        <f>Calcu!K139</f>
        <v/>
      </c>
      <c r="I45" s="55"/>
      <c r="J45" s="55"/>
      <c r="K45" s="55"/>
    </row>
    <row r="46" spans="1:11" s="199" customFormat="1" ht="15" customHeight="1">
      <c r="A46" s="278" t="str">
        <f>A49</f>
        <v>삭제</v>
      </c>
      <c r="B46" s="209"/>
      <c r="C46" s="209"/>
      <c r="D46" s="232"/>
      <c r="E46" s="233"/>
      <c r="F46" s="232"/>
      <c r="G46" s="232"/>
      <c r="H46" s="232"/>
      <c r="I46" s="209"/>
      <c r="J46" s="55"/>
      <c r="K46" s="55"/>
    </row>
    <row r="47" spans="1:11" s="199" customFormat="1" ht="15" customHeight="1">
      <c r="A47" s="210" t="str">
        <f>A46</f>
        <v>삭제</v>
      </c>
      <c r="B47" s="54"/>
      <c r="C47" s="54"/>
      <c r="D47" s="56"/>
      <c r="E47" s="54"/>
      <c r="F47" s="516" t="s">
        <v>98</v>
      </c>
      <c r="G47" s="516"/>
      <c r="H47" s="54"/>
      <c r="I47" s="56"/>
      <c r="J47" s="55"/>
      <c r="K47" s="55"/>
    </row>
    <row r="48" spans="1:11" s="199" customFormat="1" ht="15" customHeight="1">
      <c r="A48" s="278" t="str">
        <f>IF(A47="삭제","삭제","삽입")</f>
        <v>삭제</v>
      </c>
      <c r="B48" s="55"/>
      <c r="C48" s="55"/>
      <c r="D48" s="208"/>
      <c r="E48" s="208"/>
      <c r="F48" s="208"/>
      <c r="G48" s="208"/>
      <c r="H48" s="208"/>
      <c r="I48" s="208"/>
      <c r="J48" s="55"/>
      <c r="K48" s="55"/>
    </row>
    <row r="49" spans="1:11" s="199" customFormat="1" ht="15" customHeight="1">
      <c r="A49" s="278" t="str">
        <f>IF(Calcu!B151=TRUE,"","삭제")</f>
        <v>삭제</v>
      </c>
      <c r="B49" s="55"/>
      <c r="C49" s="55"/>
      <c r="D49" s="96" t="str">
        <f>"○ 품명 : "&amp;기본정보!C$5</f>
        <v xml:space="preserve">○ 품명 : </v>
      </c>
      <c r="E49" s="55"/>
      <c r="F49" s="55"/>
      <c r="G49" s="57"/>
      <c r="H49" s="55"/>
      <c r="I49" s="55"/>
      <c r="J49" s="55"/>
      <c r="K49" s="55"/>
    </row>
    <row r="50" spans="1:11" s="199" customFormat="1" ht="15" customHeight="1">
      <c r="A50" s="210" t="str">
        <f>A49</f>
        <v>삭제</v>
      </c>
      <c r="B50" s="55"/>
      <c r="C50" s="55"/>
      <c r="D50" s="96" t="str">
        <f>"○ 제작회사 : "&amp;기본정보!C$6</f>
        <v xml:space="preserve">○ 제작회사 : </v>
      </c>
      <c r="E50" s="55"/>
      <c r="F50" s="55"/>
      <c r="G50" s="57"/>
      <c r="H50" s="55"/>
      <c r="I50" s="55"/>
      <c r="J50" s="55"/>
      <c r="K50" s="55"/>
    </row>
    <row r="51" spans="1:11" s="199" customFormat="1" ht="15" customHeight="1">
      <c r="A51" s="210" t="str">
        <f>A49</f>
        <v>삭제</v>
      </c>
      <c r="B51" s="55"/>
      <c r="C51" s="55"/>
      <c r="D51" s="96" t="str">
        <f>"○ 형식 : "&amp;기본정보!C$7</f>
        <v xml:space="preserve">○ 형식 : </v>
      </c>
      <c r="E51" s="55"/>
      <c r="F51" s="55"/>
      <c r="G51" s="57"/>
      <c r="H51" s="55"/>
      <c r="I51" s="55"/>
      <c r="J51" s="55"/>
      <c r="K51" s="55"/>
    </row>
    <row r="52" spans="1:11" s="199" customFormat="1" ht="15" customHeight="1">
      <c r="A52" s="210" t="str">
        <f>A49</f>
        <v>삭제</v>
      </c>
      <c r="B52" s="55"/>
      <c r="C52" s="55"/>
      <c r="D52" s="96" t="str">
        <f>"○ 기기번호 : "&amp;기본정보!C$8</f>
        <v xml:space="preserve">○ 기기번호 : </v>
      </c>
      <c r="E52" s="55"/>
      <c r="F52" s="55"/>
      <c r="G52" s="57"/>
      <c r="H52" s="55"/>
      <c r="I52" s="55"/>
      <c r="J52" s="55"/>
      <c r="K52" s="55"/>
    </row>
    <row r="53" spans="1:11" s="199" customFormat="1" ht="15" customHeight="1">
      <c r="A53" s="210" t="str">
        <f>A49</f>
        <v>삭제</v>
      </c>
      <c r="B53" s="55"/>
      <c r="C53" s="55"/>
      <c r="D53" s="96"/>
      <c r="E53" s="55"/>
      <c r="F53" s="55"/>
      <c r="G53" s="57"/>
      <c r="H53" s="55"/>
      <c r="I53" s="55"/>
      <c r="J53" s="55"/>
      <c r="K53" s="55"/>
    </row>
    <row r="54" spans="1:11" s="199" customFormat="1" ht="15" customHeight="1">
      <c r="A54" s="210" t="str">
        <f>A49</f>
        <v>삭제</v>
      </c>
      <c r="B54" s="55"/>
      <c r="C54" s="55"/>
      <c r="D54" s="59" t="s">
        <v>103</v>
      </c>
      <c r="E54" s="55"/>
      <c r="F54" s="55"/>
      <c r="G54" s="57"/>
      <c r="H54" s="55"/>
      <c r="I54" s="55"/>
      <c r="J54" s="55"/>
      <c r="K54" s="55"/>
    </row>
    <row r="55" spans="1:11" s="199" customFormat="1" ht="15" customHeight="1">
      <c r="A55" s="210" t="str">
        <f>A49</f>
        <v>삭제</v>
      </c>
      <c r="B55" s="55"/>
      <c r="C55" s="55"/>
      <c r="D55" s="518" t="s">
        <v>60</v>
      </c>
      <c r="E55" s="216" t="s">
        <v>89</v>
      </c>
      <c r="F55" s="526" t="e">
        <f>Calcu!$J$568</f>
        <v>#N/A</v>
      </c>
      <c r="G55" s="527"/>
      <c r="H55" s="528"/>
      <c r="I55" s="55"/>
      <c r="J55" s="55"/>
      <c r="K55" s="55"/>
    </row>
    <row r="56" spans="1:11" s="199" customFormat="1" ht="15" customHeight="1">
      <c r="A56" s="210" t="str">
        <f>A49</f>
        <v>삭제</v>
      </c>
      <c r="B56" s="55"/>
      <c r="C56" s="55"/>
      <c r="D56" s="519"/>
      <c r="E56" s="524" t="s">
        <v>67</v>
      </c>
      <c r="F56" s="521" t="s">
        <v>57</v>
      </c>
      <c r="G56" s="523" t="s">
        <v>102</v>
      </c>
      <c r="H56" s="529" t="s">
        <v>822</v>
      </c>
      <c r="I56" s="55"/>
      <c r="J56" s="55"/>
      <c r="K56" s="55"/>
    </row>
    <row r="57" spans="1:11" s="199" customFormat="1" ht="15" customHeight="1">
      <c r="A57" s="210" t="str">
        <f>A49</f>
        <v>삭제</v>
      </c>
      <c r="B57" s="55"/>
      <c r="C57" s="55"/>
      <c r="D57" s="519"/>
      <c r="E57" s="525"/>
      <c r="F57" s="522"/>
      <c r="G57" s="523"/>
      <c r="H57" s="530"/>
      <c r="I57" s="55"/>
      <c r="J57" s="55"/>
      <c r="K57" s="55"/>
    </row>
    <row r="58" spans="1:11" s="199" customFormat="1" ht="15" customHeight="1">
      <c r="A58" s="210" t="str">
        <f>A49</f>
        <v>삭제</v>
      </c>
      <c r="B58" s="57"/>
      <c r="C58" s="57"/>
      <c r="D58" s="520"/>
      <c r="E58" s="92">
        <f>Calcu!C251</f>
        <v>0</v>
      </c>
      <c r="F58" s="91">
        <f>Calcu!D251</f>
        <v>0</v>
      </c>
      <c r="G58" s="89">
        <f>Calcu!J251</f>
        <v>0</v>
      </c>
      <c r="H58" s="90"/>
      <c r="I58" s="55"/>
      <c r="J58" s="55"/>
      <c r="K58" s="55"/>
    </row>
    <row r="59" spans="1:11" s="199" customFormat="1" ht="15" customHeight="1">
      <c r="A59" s="278" t="str">
        <f>IF(Calcu!N151=TRUE,"","삭제")</f>
        <v>삭제</v>
      </c>
      <c r="B59" s="57"/>
      <c r="C59" s="57"/>
      <c r="D59" s="218">
        <f>Calcu!B252</f>
        <v>1</v>
      </c>
      <c r="E59" s="220" t="str">
        <f>Calcu!C252</f>
        <v/>
      </c>
      <c r="F59" s="221" t="str">
        <f>Calcu!D252</f>
        <v/>
      </c>
      <c r="G59" s="222" t="str">
        <f>Calcu!J252</f>
        <v/>
      </c>
      <c r="H59" s="223" t="str">
        <f>Calcu!K252</f>
        <v/>
      </c>
      <c r="I59" s="55"/>
      <c r="J59" s="55"/>
      <c r="K59" s="55"/>
    </row>
    <row r="60" spans="1:11" s="199" customFormat="1" ht="15" customHeight="1">
      <c r="A60" s="278" t="str">
        <f>IF(Calcu!N152=TRUE,"","삭제")</f>
        <v>삭제</v>
      </c>
      <c r="B60" s="57"/>
      <c r="C60" s="57"/>
      <c r="D60" s="217">
        <f>Calcu!B253</f>
        <v>2</v>
      </c>
      <c r="E60" s="224" t="str">
        <f>Calcu!C253</f>
        <v/>
      </c>
      <c r="F60" s="225" t="str">
        <f>Calcu!D253</f>
        <v/>
      </c>
      <c r="G60" s="226" t="str">
        <f>Calcu!J253</f>
        <v/>
      </c>
      <c r="H60" s="227" t="str">
        <f>Calcu!K253</f>
        <v/>
      </c>
      <c r="I60" s="55"/>
      <c r="J60" s="55"/>
      <c r="K60" s="55"/>
    </row>
    <row r="61" spans="1:11" s="199" customFormat="1" ht="15" customHeight="1">
      <c r="A61" s="278" t="str">
        <f>IF(Calcu!N153=TRUE,"","삭제")</f>
        <v>삭제</v>
      </c>
      <c r="B61" s="57"/>
      <c r="C61" s="57"/>
      <c r="D61" s="217">
        <f>Calcu!B254</f>
        <v>3</v>
      </c>
      <c r="E61" s="224" t="str">
        <f>Calcu!C254</f>
        <v/>
      </c>
      <c r="F61" s="225" t="str">
        <f>Calcu!D254</f>
        <v/>
      </c>
      <c r="G61" s="226" t="str">
        <f>Calcu!J254</f>
        <v/>
      </c>
      <c r="H61" s="227" t="str">
        <f>Calcu!K254</f>
        <v/>
      </c>
      <c r="I61" s="55"/>
      <c r="J61" s="55"/>
      <c r="K61" s="55"/>
    </row>
    <row r="62" spans="1:11" s="199" customFormat="1" ht="15" customHeight="1">
      <c r="A62" s="278" t="str">
        <f>IF(Calcu!N154=TRUE,"","삭제")</f>
        <v>삭제</v>
      </c>
      <c r="B62" s="57"/>
      <c r="C62" s="57"/>
      <c r="D62" s="217">
        <f>Calcu!B255</f>
        <v>4</v>
      </c>
      <c r="E62" s="224" t="str">
        <f>Calcu!C255</f>
        <v/>
      </c>
      <c r="F62" s="225" t="str">
        <f>Calcu!D255</f>
        <v/>
      </c>
      <c r="G62" s="226" t="str">
        <f>Calcu!J255</f>
        <v/>
      </c>
      <c r="H62" s="227" t="str">
        <f>Calcu!K255</f>
        <v/>
      </c>
      <c r="I62" s="55"/>
      <c r="J62" s="55"/>
      <c r="K62" s="55"/>
    </row>
    <row r="63" spans="1:11" s="199" customFormat="1" ht="15" customHeight="1">
      <c r="A63" s="278" t="str">
        <f>IF(Calcu!N155=TRUE,"","삭제")</f>
        <v>삭제</v>
      </c>
      <c r="B63" s="57"/>
      <c r="C63" s="57"/>
      <c r="D63" s="217">
        <f>Calcu!B256</f>
        <v>5</v>
      </c>
      <c r="E63" s="224" t="str">
        <f>Calcu!C256</f>
        <v/>
      </c>
      <c r="F63" s="225" t="str">
        <f>Calcu!D256</f>
        <v/>
      </c>
      <c r="G63" s="226" t="str">
        <f>Calcu!J256</f>
        <v/>
      </c>
      <c r="H63" s="227" t="str">
        <f>Calcu!K256</f>
        <v/>
      </c>
      <c r="I63" s="55"/>
      <c r="J63" s="55"/>
      <c r="K63" s="55"/>
    </row>
    <row r="64" spans="1:11" s="199" customFormat="1" ht="15" customHeight="1">
      <c r="A64" s="278" t="str">
        <f>IF(Calcu!N156=TRUE,"","삭제")</f>
        <v>삭제</v>
      </c>
      <c r="B64" s="57"/>
      <c r="C64" s="57"/>
      <c r="D64" s="217">
        <f>Calcu!B257</f>
        <v>6</v>
      </c>
      <c r="E64" s="224" t="str">
        <f>Calcu!C257</f>
        <v/>
      </c>
      <c r="F64" s="225" t="str">
        <f>Calcu!D257</f>
        <v/>
      </c>
      <c r="G64" s="226" t="str">
        <f>Calcu!J257</f>
        <v/>
      </c>
      <c r="H64" s="227" t="str">
        <f>Calcu!K257</f>
        <v/>
      </c>
      <c r="I64" s="55"/>
      <c r="J64" s="55"/>
      <c r="K64" s="55"/>
    </row>
    <row r="65" spans="1:11" s="199" customFormat="1" ht="15" customHeight="1">
      <c r="A65" s="278" t="str">
        <f>IF(Calcu!N157=TRUE,"","삭제")</f>
        <v>삭제</v>
      </c>
      <c r="B65" s="57"/>
      <c r="C65" s="57"/>
      <c r="D65" s="217">
        <f>Calcu!B258</f>
        <v>7</v>
      </c>
      <c r="E65" s="224" t="str">
        <f>Calcu!C258</f>
        <v/>
      </c>
      <c r="F65" s="225" t="str">
        <f>Calcu!D258</f>
        <v/>
      </c>
      <c r="G65" s="226" t="str">
        <f>Calcu!J258</f>
        <v/>
      </c>
      <c r="H65" s="227" t="str">
        <f>Calcu!K258</f>
        <v/>
      </c>
      <c r="I65" s="55"/>
      <c r="J65" s="55"/>
      <c r="K65" s="55"/>
    </row>
    <row r="66" spans="1:11" s="199" customFormat="1" ht="15" customHeight="1">
      <c r="A66" s="278" t="str">
        <f>IF(Calcu!N158=TRUE,"","삭제")</f>
        <v>삭제</v>
      </c>
      <c r="B66" s="57"/>
      <c r="C66" s="57"/>
      <c r="D66" s="217">
        <f>Calcu!B259</f>
        <v>8</v>
      </c>
      <c r="E66" s="224" t="str">
        <f>Calcu!C259</f>
        <v/>
      </c>
      <c r="F66" s="225" t="str">
        <f>Calcu!D259</f>
        <v/>
      </c>
      <c r="G66" s="226" t="str">
        <f>Calcu!J259</f>
        <v/>
      </c>
      <c r="H66" s="227" t="str">
        <f>Calcu!K259</f>
        <v/>
      </c>
      <c r="I66" s="55"/>
      <c r="J66" s="55"/>
      <c r="K66" s="55"/>
    </row>
    <row r="67" spans="1:11" s="199" customFormat="1" ht="15" customHeight="1">
      <c r="A67" s="278" t="str">
        <f>IF(Calcu!N159=TRUE,"","삭제")</f>
        <v>삭제</v>
      </c>
      <c r="B67" s="57"/>
      <c r="C67" s="57"/>
      <c r="D67" s="217">
        <f>Calcu!B260</f>
        <v>9</v>
      </c>
      <c r="E67" s="224" t="str">
        <f>Calcu!C260</f>
        <v/>
      </c>
      <c r="F67" s="225" t="str">
        <f>Calcu!D260</f>
        <v/>
      </c>
      <c r="G67" s="226" t="str">
        <f>Calcu!J260</f>
        <v/>
      </c>
      <c r="H67" s="227" t="str">
        <f>Calcu!K260</f>
        <v/>
      </c>
      <c r="I67" s="55"/>
      <c r="J67" s="55"/>
      <c r="K67" s="55"/>
    </row>
    <row r="68" spans="1:11" s="199" customFormat="1" ht="15" customHeight="1">
      <c r="A68" s="278" t="str">
        <f>IF(Calcu!N160=TRUE,"","삭제")</f>
        <v>삭제</v>
      </c>
      <c r="B68" s="57"/>
      <c r="C68" s="57"/>
      <c r="D68" s="217">
        <f>Calcu!B261</f>
        <v>10</v>
      </c>
      <c r="E68" s="224" t="str">
        <f>Calcu!C261</f>
        <v/>
      </c>
      <c r="F68" s="225" t="str">
        <f>Calcu!D261</f>
        <v/>
      </c>
      <c r="G68" s="226" t="str">
        <f>Calcu!J261</f>
        <v/>
      </c>
      <c r="H68" s="227" t="str">
        <f>Calcu!K261</f>
        <v/>
      </c>
      <c r="I68" s="55"/>
      <c r="J68" s="55"/>
      <c r="K68" s="55"/>
    </row>
    <row r="69" spans="1:11" s="199" customFormat="1" ht="15" customHeight="1">
      <c r="A69" s="278" t="str">
        <f>IF(Calcu!N161=TRUE,"","삭제")</f>
        <v>삭제</v>
      </c>
      <c r="B69" s="57"/>
      <c r="C69" s="57"/>
      <c r="D69" s="217">
        <f>Calcu!B262</f>
        <v>11</v>
      </c>
      <c r="E69" s="224" t="str">
        <f>Calcu!C262</f>
        <v/>
      </c>
      <c r="F69" s="225" t="str">
        <f>Calcu!D262</f>
        <v/>
      </c>
      <c r="G69" s="226" t="str">
        <f>Calcu!J262</f>
        <v/>
      </c>
      <c r="H69" s="227" t="str">
        <f>Calcu!K262</f>
        <v/>
      </c>
      <c r="I69" s="55"/>
      <c r="J69" s="55"/>
      <c r="K69" s="55"/>
    </row>
    <row r="70" spans="1:11" s="199" customFormat="1" ht="15" customHeight="1">
      <c r="A70" s="278" t="str">
        <f>IF(Calcu!N162=TRUE,"","삭제")</f>
        <v>삭제</v>
      </c>
      <c r="B70" s="57"/>
      <c r="C70" s="57"/>
      <c r="D70" s="217">
        <f>Calcu!B263</f>
        <v>12</v>
      </c>
      <c r="E70" s="224" t="str">
        <f>Calcu!C263</f>
        <v/>
      </c>
      <c r="F70" s="225" t="str">
        <f>Calcu!D263</f>
        <v/>
      </c>
      <c r="G70" s="226" t="str">
        <f>Calcu!J263</f>
        <v/>
      </c>
      <c r="H70" s="227" t="str">
        <f>Calcu!K263</f>
        <v/>
      </c>
      <c r="I70" s="55"/>
      <c r="J70" s="55"/>
      <c r="K70" s="55"/>
    </row>
    <row r="71" spans="1:11" s="199" customFormat="1" ht="15" customHeight="1">
      <c r="A71" s="278" t="str">
        <f>IF(Calcu!N163=TRUE,"","삭제")</f>
        <v>삭제</v>
      </c>
      <c r="B71" s="57"/>
      <c r="C71" s="57"/>
      <c r="D71" s="217">
        <f>Calcu!B264</f>
        <v>13</v>
      </c>
      <c r="E71" s="224" t="str">
        <f>Calcu!C264</f>
        <v/>
      </c>
      <c r="F71" s="225" t="str">
        <f>Calcu!D264</f>
        <v/>
      </c>
      <c r="G71" s="226" t="str">
        <f>Calcu!J264</f>
        <v/>
      </c>
      <c r="H71" s="227" t="str">
        <f>Calcu!K264</f>
        <v/>
      </c>
      <c r="I71" s="55"/>
      <c r="J71" s="55"/>
      <c r="K71" s="55"/>
    </row>
    <row r="72" spans="1:11" s="199" customFormat="1" ht="15" customHeight="1">
      <c r="A72" s="278" t="str">
        <f>IF(Calcu!N164=TRUE,"","삭제")</f>
        <v>삭제</v>
      </c>
      <c r="B72" s="55"/>
      <c r="C72" s="55"/>
      <c r="D72" s="217">
        <f>Calcu!B265</f>
        <v>14</v>
      </c>
      <c r="E72" s="224" t="str">
        <f>Calcu!C265</f>
        <v/>
      </c>
      <c r="F72" s="225" t="str">
        <f>Calcu!D265</f>
        <v/>
      </c>
      <c r="G72" s="226" t="str">
        <f>Calcu!J265</f>
        <v/>
      </c>
      <c r="H72" s="227" t="str">
        <f>Calcu!K265</f>
        <v/>
      </c>
      <c r="I72" s="55"/>
      <c r="J72" s="55"/>
      <c r="K72" s="55"/>
    </row>
    <row r="73" spans="1:11" s="199" customFormat="1" ht="15" customHeight="1">
      <c r="A73" s="278" t="str">
        <f>IF(Calcu!N165=TRUE,"","삭제")</f>
        <v>삭제</v>
      </c>
      <c r="B73" s="55"/>
      <c r="C73" s="55"/>
      <c r="D73" s="217">
        <f>Calcu!B266</f>
        <v>15</v>
      </c>
      <c r="E73" s="224" t="str">
        <f>Calcu!C266</f>
        <v/>
      </c>
      <c r="F73" s="225" t="str">
        <f>Calcu!D266</f>
        <v/>
      </c>
      <c r="G73" s="226" t="str">
        <f>Calcu!J266</f>
        <v/>
      </c>
      <c r="H73" s="227" t="str">
        <f>Calcu!K266</f>
        <v/>
      </c>
      <c r="I73" s="55"/>
      <c r="J73" s="55"/>
      <c r="K73" s="55"/>
    </row>
    <row r="74" spans="1:11" s="199" customFormat="1" ht="15" customHeight="1">
      <c r="A74" s="278" t="str">
        <f>IF(Calcu!N166=TRUE,"","삭제")</f>
        <v>삭제</v>
      </c>
      <c r="B74" s="55"/>
      <c r="C74" s="55"/>
      <c r="D74" s="217">
        <f>Calcu!B267</f>
        <v>16</v>
      </c>
      <c r="E74" s="224" t="str">
        <f>Calcu!C267</f>
        <v/>
      </c>
      <c r="F74" s="225" t="str">
        <f>Calcu!D267</f>
        <v/>
      </c>
      <c r="G74" s="226" t="str">
        <f>Calcu!J267</f>
        <v/>
      </c>
      <c r="H74" s="227" t="str">
        <f>Calcu!K267</f>
        <v/>
      </c>
      <c r="I74" s="55"/>
      <c r="J74" s="55"/>
      <c r="K74" s="55"/>
    </row>
    <row r="75" spans="1:11" s="199" customFormat="1" ht="15" customHeight="1">
      <c r="A75" s="278" t="str">
        <f>IF(Calcu!N167=TRUE,"","삭제")</f>
        <v>삭제</v>
      </c>
      <c r="B75" s="55"/>
      <c r="C75" s="55"/>
      <c r="D75" s="217">
        <f>Calcu!B268</f>
        <v>17</v>
      </c>
      <c r="E75" s="224" t="str">
        <f>Calcu!C268</f>
        <v/>
      </c>
      <c r="F75" s="225" t="str">
        <f>Calcu!D268</f>
        <v/>
      </c>
      <c r="G75" s="226" t="str">
        <f>Calcu!J268</f>
        <v/>
      </c>
      <c r="H75" s="227" t="str">
        <f>Calcu!K268</f>
        <v/>
      </c>
      <c r="I75" s="55"/>
      <c r="J75" s="55"/>
      <c r="K75" s="55"/>
    </row>
    <row r="76" spans="1:11" s="199" customFormat="1" ht="15" customHeight="1">
      <c r="A76" s="278" t="str">
        <f>IF(Calcu!N168=TRUE,"","삭제")</f>
        <v>삭제</v>
      </c>
      <c r="B76" s="55"/>
      <c r="C76" s="55"/>
      <c r="D76" s="217">
        <f>Calcu!B269</f>
        <v>18</v>
      </c>
      <c r="E76" s="224" t="str">
        <f>Calcu!C269</f>
        <v/>
      </c>
      <c r="F76" s="225" t="str">
        <f>Calcu!D269</f>
        <v/>
      </c>
      <c r="G76" s="226" t="str">
        <f>Calcu!J269</f>
        <v/>
      </c>
      <c r="H76" s="227" t="str">
        <f>Calcu!K269</f>
        <v/>
      </c>
      <c r="I76" s="55"/>
      <c r="J76" s="55"/>
      <c r="K76" s="55"/>
    </row>
    <row r="77" spans="1:11" s="199" customFormat="1" ht="15" customHeight="1">
      <c r="A77" s="278" t="str">
        <f>IF(Calcu!N169=TRUE,"","삭제")</f>
        <v>삭제</v>
      </c>
      <c r="B77" s="55"/>
      <c r="C77" s="55"/>
      <c r="D77" s="217">
        <f>Calcu!B270</f>
        <v>19</v>
      </c>
      <c r="E77" s="224" t="str">
        <f>Calcu!C270</f>
        <v/>
      </c>
      <c r="F77" s="225" t="str">
        <f>Calcu!D270</f>
        <v/>
      </c>
      <c r="G77" s="226" t="str">
        <f>Calcu!J270</f>
        <v/>
      </c>
      <c r="H77" s="227" t="str">
        <f>Calcu!K270</f>
        <v/>
      </c>
      <c r="I77" s="55"/>
      <c r="J77" s="55"/>
      <c r="K77" s="55"/>
    </row>
    <row r="78" spans="1:11" s="199" customFormat="1" ht="15" customHeight="1">
      <c r="A78" s="278" t="str">
        <f>IF(Calcu!N170=TRUE,"","삭제")</f>
        <v>삭제</v>
      </c>
      <c r="B78" s="55"/>
      <c r="C78" s="55"/>
      <c r="D78" s="217">
        <f>Calcu!B271</f>
        <v>20</v>
      </c>
      <c r="E78" s="224" t="str">
        <f>Calcu!C271</f>
        <v/>
      </c>
      <c r="F78" s="225" t="str">
        <f>Calcu!D271</f>
        <v/>
      </c>
      <c r="G78" s="226" t="str">
        <f>Calcu!J271</f>
        <v/>
      </c>
      <c r="H78" s="227" t="str">
        <f>Calcu!K271</f>
        <v/>
      </c>
      <c r="I78" s="55"/>
      <c r="J78" s="55"/>
      <c r="K78" s="55"/>
    </row>
    <row r="79" spans="1:11" s="199" customFormat="1" ht="15" customHeight="1">
      <c r="A79" s="278" t="str">
        <f>IF(Calcu!N171=TRUE,"","삭제")</f>
        <v>삭제</v>
      </c>
      <c r="B79" s="55"/>
      <c r="C79" s="55"/>
      <c r="D79" s="217">
        <f>Calcu!B272</f>
        <v>21</v>
      </c>
      <c r="E79" s="224" t="str">
        <f>Calcu!C272</f>
        <v/>
      </c>
      <c r="F79" s="225" t="str">
        <f>Calcu!D272</f>
        <v/>
      </c>
      <c r="G79" s="226" t="str">
        <f>Calcu!J272</f>
        <v/>
      </c>
      <c r="H79" s="227" t="str">
        <f>Calcu!K272</f>
        <v/>
      </c>
      <c r="I79" s="55"/>
      <c r="J79" s="55"/>
      <c r="K79" s="55"/>
    </row>
    <row r="80" spans="1:11" s="199" customFormat="1" ht="15" customHeight="1">
      <c r="A80" s="278" t="str">
        <f>IF(Calcu!N172=TRUE,"","삭제")</f>
        <v>삭제</v>
      </c>
      <c r="B80" s="55"/>
      <c r="C80" s="55"/>
      <c r="D80" s="217">
        <f>Calcu!B273</f>
        <v>22</v>
      </c>
      <c r="E80" s="224" t="str">
        <f>Calcu!C273</f>
        <v/>
      </c>
      <c r="F80" s="225" t="str">
        <f>Calcu!D273</f>
        <v/>
      </c>
      <c r="G80" s="226" t="str">
        <f>Calcu!J273</f>
        <v/>
      </c>
      <c r="H80" s="227" t="str">
        <f>Calcu!K273</f>
        <v/>
      </c>
      <c r="I80" s="55"/>
      <c r="J80" s="55"/>
      <c r="K80" s="55"/>
    </row>
    <row r="81" spans="1:11" s="199" customFormat="1" ht="15" customHeight="1">
      <c r="A81" s="278" t="str">
        <f>IF(Calcu!N173=TRUE,"","삭제")</f>
        <v>삭제</v>
      </c>
      <c r="B81" s="55"/>
      <c r="C81" s="55"/>
      <c r="D81" s="217">
        <f>Calcu!B274</f>
        <v>23</v>
      </c>
      <c r="E81" s="224" t="str">
        <f>Calcu!C274</f>
        <v/>
      </c>
      <c r="F81" s="225" t="str">
        <f>Calcu!D274</f>
        <v/>
      </c>
      <c r="G81" s="226" t="str">
        <f>Calcu!J274</f>
        <v/>
      </c>
      <c r="H81" s="227" t="str">
        <f>Calcu!K274</f>
        <v/>
      </c>
      <c r="I81" s="55"/>
      <c r="J81" s="55"/>
      <c r="K81" s="55"/>
    </row>
    <row r="82" spans="1:11" s="199" customFormat="1" ht="15" customHeight="1">
      <c r="A82" s="278" t="str">
        <f>IF(Calcu!N174=TRUE,"","삭제")</f>
        <v>삭제</v>
      </c>
      <c r="B82" s="55"/>
      <c r="C82" s="55"/>
      <c r="D82" s="217">
        <f>Calcu!B275</f>
        <v>24</v>
      </c>
      <c r="E82" s="224" t="str">
        <f>Calcu!C275</f>
        <v/>
      </c>
      <c r="F82" s="225" t="str">
        <f>Calcu!D275</f>
        <v/>
      </c>
      <c r="G82" s="226" t="str">
        <f>Calcu!J275</f>
        <v/>
      </c>
      <c r="H82" s="227" t="str">
        <f>Calcu!K275</f>
        <v/>
      </c>
      <c r="I82" s="55"/>
      <c r="J82" s="55"/>
      <c r="K82" s="55"/>
    </row>
    <row r="83" spans="1:11" s="199" customFormat="1" ht="15" customHeight="1">
      <c r="A83" s="278" t="str">
        <f>IF(Calcu!N175=TRUE,"","삭제")</f>
        <v>삭제</v>
      </c>
      <c r="B83" s="55"/>
      <c r="C83" s="55"/>
      <c r="D83" s="217">
        <f>Calcu!B276</f>
        <v>25</v>
      </c>
      <c r="E83" s="224" t="str">
        <f>Calcu!C276</f>
        <v/>
      </c>
      <c r="F83" s="225" t="str">
        <f>Calcu!D276</f>
        <v/>
      </c>
      <c r="G83" s="226" t="str">
        <f>Calcu!J276</f>
        <v/>
      </c>
      <c r="H83" s="227" t="str">
        <f>Calcu!K276</f>
        <v/>
      </c>
      <c r="I83" s="55"/>
      <c r="J83" s="55"/>
      <c r="K83" s="55"/>
    </row>
    <row r="84" spans="1:11" s="199" customFormat="1" ht="15" customHeight="1">
      <c r="A84" s="278" t="str">
        <f>IF(Calcu!N176=TRUE,"","삭제")</f>
        <v>삭제</v>
      </c>
      <c r="B84" s="55"/>
      <c r="C84" s="55"/>
      <c r="D84" s="217">
        <f>Calcu!B277</f>
        <v>26</v>
      </c>
      <c r="E84" s="224" t="str">
        <f>Calcu!C277</f>
        <v/>
      </c>
      <c r="F84" s="225" t="str">
        <f>Calcu!D277</f>
        <v/>
      </c>
      <c r="G84" s="226" t="str">
        <f>Calcu!J277</f>
        <v/>
      </c>
      <c r="H84" s="227" t="str">
        <f>Calcu!K277</f>
        <v/>
      </c>
      <c r="I84" s="55"/>
      <c r="J84" s="55"/>
      <c r="K84" s="55"/>
    </row>
    <row r="85" spans="1:11" s="199" customFormat="1" ht="15" customHeight="1">
      <c r="A85" s="278" t="str">
        <f>IF(Calcu!N177=TRUE,"","삭제")</f>
        <v>삭제</v>
      </c>
      <c r="B85" s="55"/>
      <c r="C85" s="55"/>
      <c r="D85" s="217">
        <f>Calcu!B278</f>
        <v>27</v>
      </c>
      <c r="E85" s="224" t="str">
        <f>Calcu!C278</f>
        <v/>
      </c>
      <c r="F85" s="225" t="str">
        <f>Calcu!D278</f>
        <v/>
      </c>
      <c r="G85" s="226" t="str">
        <f>Calcu!J278</f>
        <v/>
      </c>
      <c r="H85" s="227" t="str">
        <f>Calcu!K278</f>
        <v/>
      </c>
      <c r="I85" s="55"/>
      <c r="J85" s="55"/>
      <c r="K85" s="55"/>
    </row>
    <row r="86" spans="1:11" s="199" customFormat="1" ht="15" customHeight="1">
      <c r="A86" s="278" t="str">
        <f>IF(Calcu!N178=TRUE,"","삭제")</f>
        <v>삭제</v>
      </c>
      <c r="B86" s="55"/>
      <c r="C86" s="55"/>
      <c r="D86" s="217">
        <f>Calcu!B279</f>
        <v>28</v>
      </c>
      <c r="E86" s="224" t="str">
        <f>Calcu!C279</f>
        <v/>
      </c>
      <c r="F86" s="225" t="str">
        <f>Calcu!D279</f>
        <v/>
      </c>
      <c r="G86" s="226" t="str">
        <f>Calcu!J279</f>
        <v/>
      </c>
      <c r="H86" s="227" t="str">
        <f>Calcu!K279</f>
        <v/>
      </c>
      <c r="I86" s="55"/>
      <c r="J86" s="55"/>
      <c r="K86" s="55"/>
    </row>
    <row r="87" spans="1:11" s="199" customFormat="1" ht="15" customHeight="1">
      <c r="A87" s="278" t="str">
        <f>IF(Calcu!N179=TRUE,"","삭제")</f>
        <v>삭제</v>
      </c>
      <c r="B87" s="55"/>
      <c r="C87" s="55"/>
      <c r="D87" s="217">
        <f>Calcu!B280</f>
        <v>29</v>
      </c>
      <c r="E87" s="224" t="str">
        <f>Calcu!C280</f>
        <v/>
      </c>
      <c r="F87" s="225" t="str">
        <f>Calcu!D280</f>
        <v/>
      </c>
      <c r="G87" s="226" t="str">
        <f>Calcu!J280</f>
        <v/>
      </c>
      <c r="H87" s="227" t="str">
        <f>Calcu!K280</f>
        <v/>
      </c>
      <c r="I87" s="55"/>
      <c r="J87" s="55"/>
      <c r="K87" s="55"/>
    </row>
    <row r="88" spans="1:11" s="199" customFormat="1" ht="15" customHeight="1">
      <c r="A88" s="278" t="str">
        <f>IF(Calcu!N165=TRUE,"","삭제")</f>
        <v>삭제</v>
      </c>
      <c r="B88" s="55"/>
      <c r="C88" s="55"/>
      <c r="D88" s="219">
        <f>Calcu!B281</f>
        <v>30</v>
      </c>
      <c r="E88" s="228" t="str">
        <f>Calcu!C281</f>
        <v/>
      </c>
      <c r="F88" s="229" t="str">
        <f>Calcu!D281</f>
        <v/>
      </c>
      <c r="G88" s="230" t="str">
        <f>Calcu!J281</f>
        <v/>
      </c>
      <c r="H88" s="231" t="str">
        <f>Calcu!K281</f>
        <v/>
      </c>
      <c r="I88" s="55"/>
      <c r="J88" s="55"/>
      <c r="K88" s="55"/>
    </row>
    <row r="89" spans="1:11" s="199" customFormat="1" ht="15" customHeight="1">
      <c r="A89" s="278" t="str">
        <f>A92</f>
        <v>삭제</v>
      </c>
      <c r="B89" s="209"/>
      <c r="C89" s="209"/>
      <c r="D89" s="232"/>
      <c r="E89" s="233"/>
      <c r="F89" s="232"/>
      <c r="G89" s="232"/>
      <c r="H89" s="232"/>
      <c r="I89" s="209"/>
      <c r="J89" s="55"/>
      <c r="K89" s="55"/>
    </row>
    <row r="90" spans="1:11" s="199" customFormat="1" ht="15" customHeight="1">
      <c r="A90" s="210" t="str">
        <f>A89</f>
        <v>삭제</v>
      </c>
      <c r="B90" s="54"/>
      <c r="C90" s="54"/>
      <c r="D90" s="56"/>
      <c r="E90" s="54"/>
      <c r="F90" s="516" t="s">
        <v>98</v>
      </c>
      <c r="G90" s="516"/>
      <c r="H90" s="54"/>
      <c r="I90" s="56"/>
      <c r="J90" s="55"/>
      <c r="K90" s="55"/>
    </row>
    <row r="91" spans="1:11" s="199" customFormat="1" ht="15" customHeight="1">
      <c r="A91" s="278" t="str">
        <f>IF(A90="삭제","삭제","삽입")</f>
        <v>삭제</v>
      </c>
      <c r="B91" s="55"/>
      <c r="C91" s="55"/>
      <c r="D91" s="208"/>
      <c r="E91" s="208"/>
      <c r="F91" s="208"/>
      <c r="G91" s="208"/>
      <c r="H91" s="208"/>
      <c r="I91" s="208"/>
      <c r="J91" s="55"/>
      <c r="K91" s="55"/>
    </row>
    <row r="92" spans="1:11" s="199" customFormat="1" ht="15" customHeight="1">
      <c r="A92" s="278" t="str">
        <f>IF(Calcu!B293=TRUE,"","삭제")</f>
        <v>삭제</v>
      </c>
      <c r="B92" s="55"/>
      <c r="C92" s="55"/>
      <c r="D92" s="96" t="str">
        <f>"○ 품명 : "&amp;기본정보!C$5</f>
        <v xml:space="preserve">○ 품명 : </v>
      </c>
      <c r="E92" s="55"/>
      <c r="F92" s="55"/>
      <c r="G92" s="57"/>
      <c r="H92" s="55"/>
      <c r="I92" s="55"/>
      <c r="J92" s="55"/>
      <c r="K92" s="55"/>
    </row>
    <row r="93" spans="1:11" s="199" customFormat="1" ht="15" customHeight="1">
      <c r="A93" s="210" t="str">
        <f>A92</f>
        <v>삭제</v>
      </c>
      <c r="B93" s="55"/>
      <c r="C93" s="55"/>
      <c r="D93" s="96" t="str">
        <f>"○ 제작회사 : "&amp;기본정보!C$6</f>
        <v xml:space="preserve">○ 제작회사 : </v>
      </c>
      <c r="E93" s="55"/>
      <c r="F93" s="55"/>
      <c r="G93" s="57"/>
      <c r="H93" s="55"/>
      <c r="I93" s="55"/>
      <c r="J93" s="55"/>
      <c r="K93" s="55"/>
    </row>
    <row r="94" spans="1:11" s="199" customFormat="1" ht="15" customHeight="1">
      <c r="A94" s="210" t="str">
        <f>A92</f>
        <v>삭제</v>
      </c>
      <c r="B94" s="55"/>
      <c r="C94" s="55"/>
      <c r="D94" s="96" t="str">
        <f>"○ 형식 : "&amp;기본정보!C$7</f>
        <v xml:space="preserve">○ 형식 : </v>
      </c>
      <c r="E94" s="55"/>
      <c r="F94" s="55"/>
      <c r="G94" s="57"/>
      <c r="H94" s="55"/>
      <c r="I94" s="55"/>
      <c r="J94" s="55"/>
      <c r="K94" s="55"/>
    </row>
    <row r="95" spans="1:11" s="199" customFormat="1" ht="15" customHeight="1">
      <c r="A95" s="210" t="str">
        <f>A92</f>
        <v>삭제</v>
      </c>
      <c r="B95" s="55"/>
      <c r="C95" s="55"/>
      <c r="D95" s="96" t="str">
        <f>"○ 기기번호 : "&amp;기본정보!C$8</f>
        <v xml:space="preserve">○ 기기번호 : </v>
      </c>
      <c r="E95" s="55"/>
      <c r="F95" s="55"/>
      <c r="G95" s="57"/>
      <c r="H95" s="55"/>
      <c r="I95" s="55"/>
      <c r="J95" s="55"/>
      <c r="K95" s="55"/>
    </row>
    <row r="96" spans="1:11" s="199" customFormat="1" ht="15" customHeight="1">
      <c r="A96" s="210" t="str">
        <f>A92</f>
        <v>삭제</v>
      </c>
      <c r="B96" s="55"/>
      <c r="C96" s="55"/>
      <c r="D96" s="96"/>
      <c r="E96" s="55"/>
      <c r="F96" s="55"/>
      <c r="G96" s="57"/>
      <c r="H96" s="55"/>
      <c r="I96" s="55"/>
      <c r="J96" s="55"/>
      <c r="K96" s="55"/>
    </row>
    <row r="97" spans="1:11" s="199" customFormat="1" ht="15" customHeight="1">
      <c r="A97" s="210" t="str">
        <f>A92</f>
        <v>삭제</v>
      </c>
      <c r="B97" s="55"/>
      <c r="C97" s="55"/>
      <c r="D97" s="59" t="s">
        <v>103</v>
      </c>
      <c r="E97" s="55"/>
      <c r="F97" s="55"/>
      <c r="G97" s="57"/>
      <c r="H97" s="55"/>
      <c r="I97" s="55"/>
      <c r="J97" s="55"/>
      <c r="K97" s="55"/>
    </row>
    <row r="98" spans="1:11" s="199" customFormat="1" ht="15" customHeight="1">
      <c r="A98" s="210" t="str">
        <f>A92</f>
        <v>삭제</v>
      </c>
      <c r="B98" s="55"/>
      <c r="C98" s="55"/>
      <c r="D98" s="518" t="s">
        <v>60</v>
      </c>
      <c r="E98" s="216" t="s">
        <v>89</v>
      </c>
      <c r="F98" s="526" t="e">
        <f>Calcu!$J$568</f>
        <v>#N/A</v>
      </c>
      <c r="G98" s="527"/>
      <c r="H98" s="528"/>
      <c r="I98" s="55"/>
      <c r="J98" s="55"/>
      <c r="K98" s="55"/>
    </row>
    <row r="99" spans="1:11" s="199" customFormat="1" ht="15" customHeight="1">
      <c r="A99" s="210" t="str">
        <f>A92</f>
        <v>삭제</v>
      </c>
      <c r="B99" s="55"/>
      <c r="C99" s="55"/>
      <c r="D99" s="519"/>
      <c r="E99" s="524" t="s">
        <v>67</v>
      </c>
      <c r="F99" s="521" t="s">
        <v>57</v>
      </c>
      <c r="G99" s="523" t="s">
        <v>102</v>
      </c>
      <c r="H99" s="529" t="s">
        <v>822</v>
      </c>
      <c r="I99" s="55"/>
      <c r="J99" s="55"/>
      <c r="K99" s="55"/>
    </row>
    <row r="100" spans="1:11" s="199" customFormat="1" ht="15" customHeight="1">
      <c r="A100" s="210" t="str">
        <f>A92</f>
        <v>삭제</v>
      </c>
      <c r="B100" s="55"/>
      <c r="C100" s="55"/>
      <c r="D100" s="519"/>
      <c r="E100" s="525"/>
      <c r="F100" s="522"/>
      <c r="G100" s="523"/>
      <c r="H100" s="530"/>
      <c r="I100" s="55"/>
      <c r="J100" s="55"/>
      <c r="K100" s="55"/>
    </row>
    <row r="101" spans="1:11" s="199" customFormat="1" ht="15" customHeight="1">
      <c r="A101" s="210" t="str">
        <f>A92</f>
        <v>삭제</v>
      </c>
      <c r="B101" s="57"/>
      <c r="C101" s="57"/>
      <c r="D101" s="520"/>
      <c r="E101" s="92">
        <f>Calcu!C393</f>
        <v>0</v>
      </c>
      <c r="F101" s="91">
        <f>Calcu!D393</f>
        <v>0</v>
      </c>
      <c r="G101" s="89">
        <f>Calcu!J393</f>
        <v>0</v>
      </c>
      <c r="H101" s="90"/>
      <c r="I101" s="55"/>
      <c r="J101" s="55"/>
      <c r="K101" s="55"/>
    </row>
    <row r="102" spans="1:11" s="199" customFormat="1" ht="15" customHeight="1">
      <c r="A102" s="278" t="str">
        <f>IF(Calcu!N293=TRUE,"","삭제")</f>
        <v>삭제</v>
      </c>
      <c r="B102" s="57"/>
      <c r="C102" s="57"/>
      <c r="D102" s="218">
        <f>Calcu!B394</f>
        <v>1</v>
      </c>
      <c r="E102" s="220" t="str">
        <f>Calcu!C394</f>
        <v/>
      </c>
      <c r="F102" s="221" t="str">
        <f>Calcu!D394</f>
        <v/>
      </c>
      <c r="G102" s="222" t="str">
        <f>Calcu!J394</f>
        <v/>
      </c>
      <c r="H102" s="223" t="str">
        <f>Calcu!K394</f>
        <v/>
      </c>
      <c r="I102" s="55"/>
      <c r="J102" s="55"/>
      <c r="K102" s="55"/>
    </row>
    <row r="103" spans="1:11" s="199" customFormat="1" ht="15" customHeight="1">
      <c r="A103" s="278" t="str">
        <f>IF(Calcu!N294=TRUE,"","삭제")</f>
        <v>삭제</v>
      </c>
      <c r="B103" s="57"/>
      <c r="C103" s="57"/>
      <c r="D103" s="217">
        <f>Calcu!B395</f>
        <v>2</v>
      </c>
      <c r="E103" s="224" t="str">
        <f>Calcu!C395</f>
        <v/>
      </c>
      <c r="F103" s="225" t="str">
        <f>Calcu!D395</f>
        <v/>
      </c>
      <c r="G103" s="226" t="str">
        <f>Calcu!J395</f>
        <v/>
      </c>
      <c r="H103" s="227" t="str">
        <f>Calcu!K395</f>
        <v/>
      </c>
      <c r="I103" s="55"/>
      <c r="J103" s="55"/>
      <c r="K103" s="55"/>
    </row>
    <row r="104" spans="1:11" s="199" customFormat="1" ht="15" customHeight="1">
      <c r="A104" s="278" t="str">
        <f>IF(Calcu!N295=TRUE,"","삭제")</f>
        <v>삭제</v>
      </c>
      <c r="B104" s="57"/>
      <c r="C104" s="57"/>
      <c r="D104" s="217">
        <f>Calcu!B396</f>
        <v>3</v>
      </c>
      <c r="E104" s="224" t="str">
        <f>Calcu!C396</f>
        <v/>
      </c>
      <c r="F104" s="225" t="str">
        <f>Calcu!D396</f>
        <v/>
      </c>
      <c r="G104" s="226" t="str">
        <f>Calcu!J396</f>
        <v/>
      </c>
      <c r="H104" s="227" t="str">
        <f>Calcu!K396</f>
        <v/>
      </c>
      <c r="I104" s="55"/>
      <c r="J104" s="55"/>
      <c r="K104" s="55"/>
    </row>
    <row r="105" spans="1:11" s="199" customFormat="1" ht="15" customHeight="1">
      <c r="A105" s="278" t="str">
        <f>IF(Calcu!N296=TRUE,"","삭제")</f>
        <v>삭제</v>
      </c>
      <c r="B105" s="57"/>
      <c r="C105" s="57"/>
      <c r="D105" s="217">
        <f>Calcu!B397</f>
        <v>4</v>
      </c>
      <c r="E105" s="224" t="str">
        <f>Calcu!C397</f>
        <v/>
      </c>
      <c r="F105" s="225" t="str">
        <f>Calcu!D397</f>
        <v/>
      </c>
      <c r="G105" s="226" t="str">
        <f>Calcu!J397</f>
        <v/>
      </c>
      <c r="H105" s="227" t="str">
        <f>Calcu!K397</f>
        <v/>
      </c>
      <c r="I105" s="55"/>
      <c r="J105" s="55"/>
      <c r="K105" s="55"/>
    </row>
    <row r="106" spans="1:11" s="199" customFormat="1" ht="15" customHeight="1">
      <c r="A106" s="278" t="str">
        <f>IF(Calcu!N297=TRUE,"","삭제")</f>
        <v>삭제</v>
      </c>
      <c r="B106" s="57"/>
      <c r="C106" s="57"/>
      <c r="D106" s="217">
        <f>Calcu!B398</f>
        <v>5</v>
      </c>
      <c r="E106" s="224" t="str">
        <f>Calcu!C398</f>
        <v/>
      </c>
      <c r="F106" s="225" t="str">
        <f>Calcu!D398</f>
        <v/>
      </c>
      <c r="G106" s="226" t="str">
        <f>Calcu!J398</f>
        <v/>
      </c>
      <c r="H106" s="227" t="str">
        <f>Calcu!K398</f>
        <v/>
      </c>
      <c r="I106" s="55"/>
      <c r="J106" s="55"/>
      <c r="K106" s="55"/>
    </row>
    <row r="107" spans="1:11" s="199" customFormat="1" ht="15" customHeight="1">
      <c r="A107" s="278" t="str">
        <f>IF(Calcu!N298=TRUE,"","삭제")</f>
        <v>삭제</v>
      </c>
      <c r="B107" s="57"/>
      <c r="C107" s="57"/>
      <c r="D107" s="217">
        <f>Calcu!B399</f>
        <v>6</v>
      </c>
      <c r="E107" s="224" t="str">
        <f>Calcu!C399</f>
        <v/>
      </c>
      <c r="F107" s="225" t="str">
        <f>Calcu!D399</f>
        <v/>
      </c>
      <c r="G107" s="226" t="str">
        <f>Calcu!J399</f>
        <v/>
      </c>
      <c r="H107" s="227" t="str">
        <f>Calcu!K399</f>
        <v/>
      </c>
      <c r="I107" s="55"/>
      <c r="J107" s="55"/>
      <c r="K107" s="55"/>
    </row>
    <row r="108" spans="1:11" s="199" customFormat="1" ht="15" customHeight="1">
      <c r="A108" s="278" t="str">
        <f>IF(Calcu!N299=TRUE,"","삭제")</f>
        <v>삭제</v>
      </c>
      <c r="B108" s="57"/>
      <c r="C108" s="57"/>
      <c r="D108" s="217">
        <f>Calcu!B400</f>
        <v>7</v>
      </c>
      <c r="E108" s="224" t="str">
        <f>Calcu!C400</f>
        <v/>
      </c>
      <c r="F108" s="225" t="str">
        <f>Calcu!D400</f>
        <v/>
      </c>
      <c r="G108" s="226" t="str">
        <f>Calcu!J400</f>
        <v/>
      </c>
      <c r="H108" s="227" t="str">
        <f>Calcu!K400</f>
        <v/>
      </c>
      <c r="I108" s="55"/>
      <c r="J108" s="55"/>
      <c r="K108" s="55"/>
    </row>
    <row r="109" spans="1:11" s="199" customFormat="1" ht="15" customHeight="1">
      <c r="A109" s="278" t="str">
        <f>IF(Calcu!N300=TRUE,"","삭제")</f>
        <v>삭제</v>
      </c>
      <c r="B109" s="57"/>
      <c r="C109" s="57"/>
      <c r="D109" s="217">
        <f>Calcu!B401</f>
        <v>8</v>
      </c>
      <c r="E109" s="224" t="str">
        <f>Calcu!C401</f>
        <v/>
      </c>
      <c r="F109" s="225" t="str">
        <f>Calcu!D401</f>
        <v/>
      </c>
      <c r="G109" s="226" t="str">
        <f>Calcu!J401</f>
        <v/>
      </c>
      <c r="H109" s="227" t="str">
        <f>Calcu!K401</f>
        <v/>
      </c>
      <c r="I109" s="55"/>
      <c r="J109" s="55"/>
      <c r="K109" s="55"/>
    </row>
    <row r="110" spans="1:11" s="199" customFormat="1" ht="15" customHeight="1">
      <c r="A110" s="278" t="str">
        <f>IF(Calcu!N301=TRUE,"","삭제")</f>
        <v>삭제</v>
      </c>
      <c r="B110" s="57"/>
      <c r="C110" s="57"/>
      <c r="D110" s="217">
        <f>Calcu!B402</f>
        <v>9</v>
      </c>
      <c r="E110" s="224" t="str">
        <f>Calcu!C402</f>
        <v/>
      </c>
      <c r="F110" s="225" t="str">
        <f>Calcu!D402</f>
        <v/>
      </c>
      <c r="G110" s="226" t="str">
        <f>Calcu!J402</f>
        <v/>
      </c>
      <c r="H110" s="227" t="str">
        <f>Calcu!K402</f>
        <v/>
      </c>
      <c r="I110" s="55"/>
      <c r="J110" s="55"/>
      <c r="K110" s="55"/>
    </row>
    <row r="111" spans="1:11" s="199" customFormat="1" ht="15" customHeight="1">
      <c r="A111" s="278" t="str">
        <f>IF(Calcu!N302=TRUE,"","삭제")</f>
        <v>삭제</v>
      </c>
      <c r="B111" s="57"/>
      <c r="C111" s="57"/>
      <c r="D111" s="217">
        <f>Calcu!B403</f>
        <v>10</v>
      </c>
      <c r="E111" s="224" t="str">
        <f>Calcu!C403</f>
        <v/>
      </c>
      <c r="F111" s="225" t="str">
        <f>Calcu!D403</f>
        <v/>
      </c>
      <c r="G111" s="226" t="str">
        <f>Calcu!J403</f>
        <v/>
      </c>
      <c r="H111" s="227" t="str">
        <f>Calcu!K403</f>
        <v/>
      </c>
      <c r="I111" s="55"/>
      <c r="J111" s="55"/>
      <c r="K111" s="55"/>
    </row>
    <row r="112" spans="1:11" s="199" customFormat="1" ht="15" customHeight="1">
      <c r="A112" s="278" t="str">
        <f>IF(Calcu!N303=TRUE,"","삭제")</f>
        <v>삭제</v>
      </c>
      <c r="B112" s="57"/>
      <c r="C112" s="57"/>
      <c r="D112" s="217">
        <f>Calcu!B404</f>
        <v>11</v>
      </c>
      <c r="E112" s="224" t="str">
        <f>Calcu!C404</f>
        <v/>
      </c>
      <c r="F112" s="225" t="str">
        <f>Calcu!D404</f>
        <v/>
      </c>
      <c r="G112" s="226" t="str">
        <f>Calcu!J404</f>
        <v/>
      </c>
      <c r="H112" s="227" t="str">
        <f>Calcu!K404</f>
        <v/>
      </c>
      <c r="I112" s="55"/>
      <c r="J112" s="55"/>
      <c r="K112" s="55"/>
    </row>
    <row r="113" spans="1:11" s="199" customFormat="1" ht="15" customHeight="1">
      <c r="A113" s="278" t="str">
        <f>IF(Calcu!N304=TRUE,"","삭제")</f>
        <v>삭제</v>
      </c>
      <c r="B113" s="57"/>
      <c r="C113" s="57"/>
      <c r="D113" s="217">
        <f>Calcu!B405</f>
        <v>12</v>
      </c>
      <c r="E113" s="224" t="str">
        <f>Calcu!C405</f>
        <v/>
      </c>
      <c r="F113" s="225" t="str">
        <f>Calcu!D405</f>
        <v/>
      </c>
      <c r="G113" s="226" t="str">
        <f>Calcu!J405</f>
        <v/>
      </c>
      <c r="H113" s="227" t="str">
        <f>Calcu!K405</f>
        <v/>
      </c>
      <c r="I113" s="55"/>
      <c r="J113" s="55"/>
      <c r="K113" s="55"/>
    </row>
    <row r="114" spans="1:11" s="199" customFormat="1" ht="15" customHeight="1">
      <c r="A114" s="278" t="str">
        <f>IF(Calcu!N305=TRUE,"","삭제")</f>
        <v>삭제</v>
      </c>
      <c r="B114" s="57"/>
      <c r="C114" s="57"/>
      <c r="D114" s="217">
        <f>Calcu!B406</f>
        <v>13</v>
      </c>
      <c r="E114" s="224" t="str">
        <f>Calcu!C406</f>
        <v/>
      </c>
      <c r="F114" s="225" t="str">
        <f>Calcu!D406</f>
        <v/>
      </c>
      <c r="G114" s="226" t="str">
        <f>Calcu!J406</f>
        <v/>
      </c>
      <c r="H114" s="227" t="str">
        <f>Calcu!K406</f>
        <v/>
      </c>
      <c r="I114" s="55"/>
      <c r="J114" s="55"/>
      <c r="K114" s="55"/>
    </row>
    <row r="115" spans="1:11" s="199" customFormat="1" ht="15" customHeight="1">
      <c r="A115" s="278" t="str">
        <f>IF(Calcu!N306=TRUE,"","삭제")</f>
        <v>삭제</v>
      </c>
      <c r="B115" s="55"/>
      <c r="C115" s="55"/>
      <c r="D115" s="217">
        <f>Calcu!B407</f>
        <v>14</v>
      </c>
      <c r="E115" s="224" t="str">
        <f>Calcu!C407</f>
        <v/>
      </c>
      <c r="F115" s="225" t="str">
        <f>Calcu!D407</f>
        <v/>
      </c>
      <c r="G115" s="226" t="str">
        <f>Calcu!J407</f>
        <v/>
      </c>
      <c r="H115" s="227" t="str">
        <f>Calcu!K407</f>
        <v/>
      </c>
      <c r="I115" s="55"/>
      <c r="J115" s="55"/>
      <c r="K115" s="55"/>
    </row>
    <row r="116" spans="1:11" s="199" customFormat="1" ht="15" customHeight="1">
      <c r="A116" s="278" t="str">
        <f>IF(Calcu!N307=TRUE,"","삭제")</f>
        <v>삭제</v>
      </c>
      <c r="B116" s="55"/>
      <c r="C116" s="55"/>
      <c r="D116" s="217">
        <f>Calcu!B408</f>
        <v>15</v>
      </c>
      <c r="E116" s="224" t="str">
        <f>Calcu!C408</f>
        <v/>
      </c>
      <c r="F116" s="225" t="str">
        <f>Calcu!D408</f>
        <v/>
      </c>
      <c r="G116" s="226" t="str">
        <f>Calcu!J408</f>
        <v/>
      </c>
      <c r="H116" s="227" t="str">
        <f>Calcu!K408</f>
        <v/>
      </c>
      <c r="I116" s="55"/>
      <c r="J116" s="55"/>
      <c r="K116" s="55"/>
    </row>
    <row r="117" spans="1:11" s="199" customFormat="1" ht="15" customHeight="1">
      <c r="A117" s="278" t="str">
        <f>IF(Calcu!N308=TRUE,"","삭제")</f>
        <v>삭제</v>
      </c>
      <c r="B117" s="55"/>
      <c r="C117" s="55"/>
      <c r="D117" s="217">
        <f>Calcu!B409</f>
        <v>16</v>
      </c>
      <c r="E117" s="224" t="str">
        <f>Calcu!C409</f>
        <v/>
      </c>
      <c r="F117" s="225" t="str">
        <f>Calcu!D409</f>
        <v/>
      </c>
      <c r="G117" s="226" t="str">
        <f>Calcu!J409</f>
        <v/>
      </c>
      <c r="H117" s="227" t="str">
        <f>Calcu!K409</f>
        <v/>
      </c>
      <c r="I117" s="55"/>
      <c r="J117" s="55"/>
      <c r="K117" s="55"/>
    </row>
    <row r="118" spans="1:11" s="199" customFormat="1" ht="15" customHeight="1">
      <c r="A118" s="278" t="str">
        <f>IF(Calcu!N309=TRUE,"","삭제")</f>
        <v>삭제</v>
      </c>
      <c r="B118" s="55"/>
      <c r="C118" s="55"/>
      <c r="D118" s="217">
        <f>Calcu!B410</f>
        <v>17</v>
      </c>
      <c r="E118" s="224" t="str">
        <f>Calcu!C410</f>
        <v/>
      </c>
      <c r="F118" s="225" t="str">
        <f>Calcu!D410</f>
        <v/>
      </c>
      <c r="G118" s="226" t="str">
        <f>Calcu!J410</f>
        <v/>
      </c>
      <c r="H118" s="227" t="str">
        <f>Calcu!K410</f>
        <v/>
      </c>
      <c r="I118" s="55"/>
      <c r="J118" s="55"/>
      <c r="K118" s="55"/>
    </row>
    <row r="119" spans="1:11" s="199" customFormat="1" ht="15" customHeight="1">
      <c r="A119" s="278" t="str">
        <f>IF(Calcu!N310=TRUE,"","삭제")</f>
        <v>삭제</v>
      </c>
      <c r="B119" s="55"/>
      <c r="C119" s="55"/>
      <c r="D119" s="217">
        <f>Calcu!B411</f>
        <v>18</v>
      </c>
      <c r="E119" s="224" t="str">
        <f>Calcu!C411</f>
        <v/>
      </c>
      <c r="F119" s="225" t="str">
        <f>Calcu!D411</f>
        <v/>
      </c>
      <c r="G119" s="226" t="str">
        <f>Calcu!J411</f>
        <v/>
      </c>
      <c r="H119" s="227" t="str">
        <f>Calcu!K411</f>
        <v/>
      </c>
      <c r="I119" s="55"/>
      <c r="J119" s="55"/>
      <c r="K119" s="55"/>
    </row>
    <row r="120" spans="1:11" s="199" customFormat="1" ht="15" customHeight="1">
      <c r="A120" s="278" t="str">
        <f>IF(Calcu!N311=TRUE,"","삭제")</f>
        <v>삭제</v>
      </c>
      <c r="B120" s="55"/>
      <c r="C120" s="55"/>
      <c r="D120" s="217">
        <f>Calcu!B412</f>
        <v>19</v>
      </c>
      <c r="E120" s="224" t="str">
        <f>Calcu!C412</f>
        <v/>
      </c>
      <c r="F120" s="225" t="str">
        <f>Calcu!D412</f>
        <v/>
      </c>
      <c r="G120" s="226" t="str">
        <f>Calcu!J412</f>
        <v/>
      </c>
      <c r="H120" s="227" t="str">
        <f>Calcu!K412</f>
        <v/>
      </c>
      <c r="I120" s="55"/>
      <c r="J120" s="55"/>
      <c r="K120" s="55"/>
    </row>
    <row r="121" spans="1:11" s="199" customFormat="1" ht="15" customHeight="1">
      <c r="A121" s="278" t="str">
        <f>IF(Calcu!N312=TRUE,"","삭제")</f>
        <v>삭제</v>
      </c>
      <c r="B121" s="55"/>
      <c r="C121" s="55"/>
      <c r="D121" s="217">
        <f>Calcu!B413</f>
        <v>20</v>
      </c>
      <c r="E121" s="224" t="str">
        <f>Calcu!C413</f>
        <v/>
      </c>
      <c r="F121" s="225" t="str">
        <f>Calcu!D413</f>
        <v/>
      </c>
      <c r="G121" s="226" t="str">
        <f>Calcu!J413</f>
        <v/>
      </c>
      <c r="H121" s="227" t="str">
        <f>Calcu!K413</f>
        <v/>
      </c>
      <c r="I121" s="55"/>
      <c r="J121" s="55"/>
      <c r="K121" s="55"/>
    </row>
    <row r="122" spans="1:11" s="199" customFormat="1" ht="15" customHeight="1">
      <c r="A122" s="278" t="str">
        <f>IF(Calcu!N313=TRUE,"","삭제")</f>
        <v>삭제</v>
      </c>
      <c r="B122" s="55"/>
      <c r="C122" s="55"/>
      <c r="D122" s="217">
        <f>Calcu!B414</f>
        <v>21</v>
      </c>
      <c r="E122" s="224" t="str">
        <f>Calcu!C414</f>
        <v/>
      </c>
      <c r="F122" s="225" t="str">
        <f>Calcu!D414</f>
        <v/>
      </c>
      <c r="G122" s="226" t="str">
        <f>Calcu!J414</f>
        <v/>
      </c>
      <c r="H122" s="227" t="str">
        <f>Calcu!K414</f>
        <v/>
      </c>
      <c r="I122" s="55"/>
      <c r="J122" s="55"/>
      <c r="K122" s="55"/>
    </row>
    <row r="123" spans="1:11" s="199" customFormat="1" ht="15" customHeight="1">
      <c r="A123" s="278" t="str">
        <f>IF(Calcu!N314=TRUE,"","삭제")</f>
        <v>삭제</v>
      </c>
      <c r="B123" s="55"/>
      <c r="C123" s="55"/>
      <c r="D123" s="217">
        <f>Calcu!B415</f>
        <v>22</v>
      </c>
      <c r="E123" s="224" t="str">
        <f>Calcu!C415</f>
        <v/>
      </c>
      <c r="F123" s="225" t="str">
        <f>Calcu!D415</f>
        <v/>
      </c>
      <c r="G123" s="226" t="str">
        <f>Calcu!J415</f>
        <v/>
      </c>
      <c r="H123" s="227" t="str">
        <f>Calcu!K415</f>
        <v/>
      </c>
      <c r="I123" s="55"/>
      <c r="J123" s="55"/>
      <c r="K123" s="55"/>
    </row>
    <row r="124" spans="1:11" s="199" customFormat="1" ht="15" customHeight="1">
      <c r="A124" s="278" t="str">
        <f>IF(Calcu!N315=TRUE,"","삭제")</f>
        <v>삭제</v>
      </c>
      <c r="B124" s="55"/>
      <c r="C124" s="55"/>
      <c r="D124" s="217">
        <f>Calcu!B416</f>
        <v>23</v>
      </c>
      <c r="E124" s="224" t="str">
        <f>Calcu!C416</f>
        <v/>
      </c>
      <c r="F124" s="225" t="str">
        <f>Calcu!D416</f>
        <v/>
      </c>
      <c r="G124" s="226" t="str">
        <f>Calcu!J416</f>
        <v/>
      </c>
      <c r="H124" s="227" t="str">
        <f>Calcu!K416</f>
        <v/>
      </c>
      <c r="I124" s="55"/>
      <c r="J124" s="55"/>
      <c r="K124" s="55"/>
    </row>
    <row r="125" spans="1:11" s="199" customFormat="1" ht="15" customHeight="1">
      <c r="A125" s="278" t="str">
        <f>IF(Calcu!N316=TRUE,"","삭제")</f>
        <v>삭제</v>
      </c>
      <c r="B125" s="55"/>
      <c r="C125" s="55"/>
      <c r="D125" s="217">
        <f>Calcu!B417</f>
        <v>24</v>
      </c>
      <c r="E125" s="224" t="str">
        <f>Calcu!C417</f>
        <v/>
      </c>
      <c r="F125" s="225" t="str">
        <f>Calcu!D417</f>
        <v/>
      </c>
      <c r="G125" s="226" t="str">
        <f>Calcu!J417</f>
        <v/>
      </c>
      <c r="H125" s="227" t="str">
        <f>Calcu!K417</f>
        <v/>
      </c>
      <c r="I125" s="55"/>
      <c r="J125" s="55"/>
      <c r="K125" s="55"/>
    </row>
    <row r="126" spans="1:11" s="199" customFormat="1" ht="15" customHeight="1">
      <c r="A126" s="278" t="str">
        <f>IF(Calcu!N317=TRUE,"","삭제")</f>
        <v>삭제</v>
      </c>
      <c r="B126" s="55"/>
      <c r="C126" s="55"/>
      <c r="D126" s="217">
        <f>Calcu!B418</f>
        <v>25</v>
      </c>
      <c r="E126" s="224" t="str">
        <f>Calcu!C418</f>
        <v/>
      </c>
      <c r="F126" s="225" t="str">
        <f>Calcu!D418</f>
        <v/>
      </c>
      <c r="G126" s="226" t="str">
        <f>Calcu!J418</f>
        <v/>
      </c>
      <c r="H126" s="227" t="str">
        <f>Calcu!K418</f>
        <v/>
      </c>
      <c r="I126" s="55"/>
      <c r="J126" s="55"/>
      <c r="K126" s="55"/>
    </row>
    <row r="127" spans="1:11" s="199" customFormat="1" ht="15" customHeight="1">
      <c r="A127" s="278" t="str">
        <f>IF(Calcu!N318=TRUE,"","삭제")</f>
        <v>삭제</v>
      </c>
      <c r="B127" s="55"/>
      <c r="C127" s="55"/>
      <c r="D127" s="217">
        <f>Calcu!B419</f>
        <v>26</v>
      </c>
      <c r="E127" s="224" t="str">
        <f>Calcu!C419</f>
        <v/>
      </c>
      <c r="F127" s="225" t="str">
        <f>Calcu!D419</f>
        <v/>
      </c>
      <c r="G127" s="226" t="str">
        <f>Calcu!J419</f>
        <v/>
      </c>
      <c r="H127" s="227" t="str">
        <f>Calcu!K419</f>
        <v/>
      </c>
      <c r="I127" s="55"/>
      <c r="J127" s="55"/>
      <c r="K127" s="55"/>
    </row>
    <row r="128" spans="1:11" s="199" customFormat="1" ht="15" customHeight="1">
      <c r="A128" s="278" t="str">
        <f>IF(Calcu!N319=TRUE,"","삭제")</f>
        <v>삭제</v>
      </c>
      <c r="B128" s="55"/>
      <c r="C128" s="55"/>
      <c r="D128" s="217">
        <f>Calcu!B420</f>
        <v>27</v>
      </c>
      <c r="E128" s="224" t="str">
        <f>Calcu!C420</f>
        <v/>
      </c>
      <c r="F128" s="225" t="str">
        <f>Calcu!D420</f>
        <v/>
      </c>
      <c r="G128" s="226" t="str">
        <f>Calcu!J420</f>
        <v/>
      </c>
      <c r="H128" s="227" t="str">
        <f>Calcu!K420</f>
        <v/>
      </c>
      <c r="I128" s="55"/>
      <c r="J128" s="55"/>
      <c r="K128" s="55"/>
    </row>
    <row r="129" spans="1:11" s="199" customFormat="1" ht="15" customHeight="1">
      <c r="A129" s="278" t="str">
        <f>IF(Calcu!N320=TRUE,"","삭제")</f>
        <v>삭제</v>
      </c>
      <c r="B129" s="55"/>
      <c r="C129" s="55"/>
      <c r="D129" s="217">
        <f>Calcu!B421</f>
        <v>28</v>
      </c>
      <c r="E129" s="224" t="str">
        <f>Calcu!C421</f>
        <v/>
      </c>
      <c r="F129" s="225" t="str">
        <f>Calcu!D421</f>
        <v/>
      </c>
      <c r="G129" s="226" t="str">
        <f>Calcu!J421</f>
        <v/>
      </c>
      <c r="H129" s="227" t="str">
        <f>Calcu!K421</f>
        <v/>
      </c>
      <c r="I129" s="55"/>
      <c r="J129" s="55"/>
      <c r="K129" s="55"/>
    </row>
    <row r="130" spans="1:11" s="199" customFormat="1" ht="15" customHeight="1">
      <c r="A130" s="278" t="str">
        <f>IF(Calcu!N321=TRUE,"","삭제")</f>
        <v>삭제</v>
      </c>
      <c r="B130" s="55"/>
      <c r="C130" s="55"/>
      <c r="D130" s="217">
        <f>Calcu!B422</f>
        <v>29</v>
      </c>
      <c r="E130" s="224" t="str">
        <f>Calcu!C422</f>
        <v/>
      </c>
      <c r="F130" s="225" t="str">
        <f>Calcu!D422</f>
        <v/>
      </c>
      <c r="G130" s="226" t="str">
        <f>Calcu!J422</f>
        <v/>
      </c>
      <c r="H130" s="227" t="str">
        <f>Calcu!K422</f>
        <v/>
      </c>
      <c r="I130" s="55"/>
      <c r="J130" s="55"/>
      <c r="K130" s="55"/>
    </row>
    <row r="131" spans="1:11" s="199" customFormat="1" ht="15" customHeight="1">
      <c r="A131" s="278" t="str">
        <f>IF(Calcu!N307=TRUE,"","삭제")</f>
        <v>삭제</v>
      </c>
      <c r="B131" s="55"/>
      <c r="C131" s="55"/>
      <c r="D131" s="219">
        <f>Calcu!B423</f>
        <v>30</v>
      </c>
      <c r="E131" s="228" t="str">
        <f>Calcu!C423</f>
        <v/>
      </c>
      <c r="F131" s="229" t="str">
        <f>Calcu!D423</f>
        <v/>
      </c>
      <c r="G131" s="230" t="str">
        <f>Calcu!J423</f>
        <v/>
      </c>
      <c r="H131" s="231" t="str">
        <f>Calcu!K423</f>
        <v/>
      </c>
      <c r="I131" s="55"/>
      <c r="J131" s="55"/>
      <c r="K131" s="55"/>
    </row>
    <row r="132" spans="1:11" ht="15" customHeight="1">
      <c r="A132" s="278" t="str">
        <f>A135</f>
        <v>삭제</v>
      </c>
      <c r="B132" s="209"/>
      <c r="C132" s="209"/>
      <c r="D132" s="232"/>
      <c r="E132" s="233"/>
      <c r="F132" s="232"/>
      <c r="G132" s="232"/>
      <c r="H132" s="232"/>
      <c r="I132" s="209"/>
    </row>
    <row r="133" spans="1:11" ht="15" customHeight="1">
      <c r="A133" s="210" t="str">
        <f>A132</f>
        <v>삭제</v>
      </c>
      <c r="B133" s="54"/>
      <c r="C133" s="54"/>
      <c r="D133" s="56"/>
      <c r="E133" s="54"/>
      <c r="F133" s="516" t="s">
        <v>98</v>
      </c>
      <c r="G133" s="516"/>
      <c r="H133" s="54"/>
      <c r="I133" s="56"/>
    </row>
    <row r="134" spans="1:11" ht="15" customHeight="1">
      <c r="A134" s="278" t="str">
        <f>IF(A133="삭제","삭제","삽입")</f>
        <v>삭제</v>
      </c>
      <c r="D134" s="208"/>
      <c r="E134" s="208"/>
      <c r="F134" s="208"/>
      <c r="G134" s="208"/>
      <c r="H134" s="208"/>
      <c r="I134" s="208"/>
    </row>
    <row r="135" spans="1:11" ht="15" customHeight="1">
      <c r="A135" s="278" t="str">
        <f>IF(Calcu!B435=TRUE,"","삭제")</f>
        <v>삭제</v>
      </c>
      <c r="D135" s="96" t="str">
        <f>"○ 품명 : "&amp;기본정보!C$5</f>
        <v xml:space="preserve">○ 품명 : </v>
      </c>
      <c r="F135" s="55"/>
      <c r="G135" s="57"/>
    </row>
    <row r="136" spans="1:11" ht="15" customHeight="1">
      <c r="A136" s="210" t="str">
        <f>A135</f>
        <v>삭제</v>
      </c>
      <c r="D136" s="96" t="str">
        <f>"○ 제작회사 : "&amp;기본정보!C$6</f>
        <v xml:space="preserve">○ 제작회사 : </v>
      </c>
      <c r="F136" s="55"/>
      <c r="G136" s="57"/>
    </row>
    <row r="137" spans="1:11" ht="15" customHeight="1">
      <c r="A137" s="210" t="str">
        <f>A135</f>
        <v>삭제</v>
      </c>
      <c r="D137" s="96" t="str">
        <f>"○ 형식 : "&amp;기본정보!C$7</f>
        <v xml:space="preserve">○ 형식 : </v>
      </c>
      <c r="F137" s="55"/>
      <c r="G137" s="57"/>
    </row>
    <row r="138" spans="1:11" ht="15" customHeight="1">
      <c r="A138" s="210" t="str">
        <f>A135</f>
        <v>삭제</v>
      </c>
      <c r="D138" s="96" t="str">
        <f>"○ 기기번호 : "&amp;기본정보!C$8</f>
        <v xml:space="preserve">○ 기기번호 : </v>
      </c>
      <c r="F138" s="55"/>
      <c r="G138" s="57"/>
    </row>
    <row r="139" spans="1:11" ht="15" customHeight="1">
      <c r="A139" s="210" t="str">
        <f>A135</f>
        <v>삭제</v>
      </c>
      <c r="D139" s="96"/>
      <c r="F139" s="55"/>
      <c r="G139" s="57"/>
    </row>
    <row r="140" spans="1:11" ht="15" customHeight="1">
      <c r="A140" s="210" t="str">
        <f>A135</f>
        <v>삭제</v>
      </c>
      <c r="D140" s="59" t="s">
        <v>103</v>
      </c>
      <c r="F140" s="55"/>
      <c r="G140" s="57"/>
    </row>
    <row r="141" spans="1:11" ht="15" customHeight="1">
      <c r="A141" s="210" t="str">
        <f>A135</f>
        <v>삭제</v>
      </c>
      <c r="D141" s="518" t="s">
        <v>60</v>
      </c>
      <c r="E141" s="216" t="s">
        <v>89</v>
      </c>
      <c r="F141" s="526" t="e">
        <f>Calcu!$J$568</f>
        <v>#N/A</v>
      </c>
      <c r="G141" s="527"/>
      <c r="H141" s="528"/>
    </row>
    <row r="142" spans="1:11" ht="15" customHeight="1">
      <c r="A142" s="210" t="str">
        <f>A135</f>
        <v>삭제</v>
      </c>
      <c r="D142" s="519"/>
      <c r="E142" s="524" t="s">
        <v>67</v>
      </c>
      <c r="F142" s="521" t="s">
        <v>57</v>
      </c>
      <c r="G142" s="523" t="s">
        <v>102</v>
      </c>
      <c r="H142" s="529" t="s">
        <v>822</v>
      </c>
    </row>
    <row r="143" spans="1:11" ht="15" customHeight="1">
      <c r="A143" s="210" t="str">
        <f>A135</f>
        <v>삭제</v>
      </c>
      <c r="D143" s="519"/>
      <c r="E143" s="525"/>
      <c r="F143" s="522"/>
      <c r="G143" s="523"/>
      <c r="H143" s="530"/>
    </row>
    <row r="144" spans="1:11" ht="15" customHeight="1">
      <c r="A144" s="210" t="str">
        <f>A135</f>
        <v>삭제</v>
      </c>
      <c r="B144" s="57"/>
      <c r="C144" s="57"/>
      <c r="D144" s="520"/>
      <c r="E144" s="92">
        <f>Calcu!C535</f>
        <v>0</v>
      </c>
      <c r="F144" s="91">
        <f>Calcu!D535</f>
        <v>0</v>
      </c>
      <c r="G144" s="89">
        <f>Calcu!J535</f>
        <v>0</v>
      </c>
      <c r="H144" s="90"/>
    </row>
    <row r="145" spans="1:8" ht="15" customHeight="1">
      <c r="A145" s="278" t="str">
        <f>IF(Calcu!N435=TRUE,"","삭제")</f>
        <v>삭제</v>
      </c>
      <c r="B145" s="57"/>
      <c r="C145" s="57"/>
      <c r="D145" s="218">
        <f>Calcu!B536</f>
        <v>1</v>
      </c>
      <c r="E145" s="220" t="str">
        <f>Calcu!C536</f>
        <v/>
      </c>
      <c r="F145" s="221" t="str">
        <f>Calcu!D536</f>
        <v/>
      </c>
      <c r="G145" s="222" t="str">
        <f>Calcu!J536</f>
        <v/>
      </c>
      <c r="H145" s="223" t="str">
        <f>Calcu!K536</f>
        <v/>
      </c>
    </row>
    <row r="146" spans="1:8" ht="15" customHeight="1">
      <c r="A146" s="278" t="str">
        <f>IF(Calcu!N436=TRUE,"","삭제")</f>
        <v>삭제</v>
      </c>
      <c r="B146" s="57"/>
      <c r="C146" s="57"/>
      <c r="D146" s="217">
        <f>Calcu!B537</f>
        <v>2</v>
      </c>
      <c r="E146" s="224" t="str">
        <f>Calcu!C537</f>
        <v/>
      </c>
      <c r="F146" s="225" t="str">
        <f>Calcu!D537</f>
        <v/>
      </c>
      <c r="G146" s="226" t="str">
        <f>Calcu!J537</f>
        <v/>
      </c>
      <c r="H146" s="227" t="str">
        <f>Calcu!K537</f>
        <v/>
      </c>
    </row>
    <row r="147" spans="1:8" ht="15" customHeight="1">
      <c r="A147" s="278" t="str">
        <f>IF(Calcu!N437=TRUE,"","삭제")</f>
        <v>삭제</v>
      </c>
      <c r="B147" s="57"/>
      <c r="C147" s="57"/>
      <c r="D147" s="217">
        <f>Calcu!B538</f>
        <v>3</v>
      </c>
      <c r="E147" s="224" t="str">
        <f>Calcu!C538</f>
        <v/>
      </c>
      <c r="F147" s="225" t="str">
        <f>Calcu!D538</f>
        <v/>
      </c>
      <c r="G147" s="226" t="str">
        <f>Calcu!J538</f>
        <v/>
      </c>
      <c r="H147" s="227" t="str">
        <f>Calcu!K538</f>
        <v/>
      </c>
    </row>
    <row r="148" spans="1:8" ht="15" customHeight="1">
      <c r="A148" s="278" t="str">
        <f>IF(Calcu!N438=TRUE,"","삭제")</f>
        <v>삭제</v>
      </c>
      <c r="B148" s="57"/>
      <c r="C148" s="57"/>
      <c r="D148" s="217">
        <f>Calcu!B539</f>
        <v>4</v>
      </c>
      <c r="E148" s="224" t="str">
        <f>Calcu!C539</f>
        <v/>
      </c>
      <c r="F148" s="225" t="str">
        <f>Calcu!D539</f>
        <v/>
      </c>
      <c r="G148" s="226" t="str">
        <f>Calcu!J539</f>
        <v/>
      </c>
      <c r="H148" s="227" t="str">
        <f>Calcu!K539</f>
        <v/>
      </c>
    </row>
    <row r="149" spans="1:8" ht="15" customHeight="1">
      <c r="A149" s="278" t="str">
        <f>IF(Calcu!N439=TRUE,"","삭제")</f>
        <v>삭제</v>
      </c>
      <c r="B149" s="57"/>
      <c r="C149" s="57"/>
      <c r="D149" s="217">
        <f>Calcu!B540</f>
        <v>5</v>
      </c>
      <c r="E149" s="224" t="str">
        <f>Calcu!C540</f>
        <v/>
      </c>
      <c r="F149" s="225" t="str">
        <f>Calcu!D540</f>
        <v/>
      </c>
      <c r="G149" s="226" t="str">
        <f>Calcu!J540</f>
        <v/>
      </c>
      <c r="H149" s="227" t="str">
        <f>Calcu!K540</f>
        <v/>
      </c>
    </row>
    <row r="150" spans="1:8" ht="15" customHeight="1">
      <c r="A150" s="278" t="str">
        <f>IF(Calcu!N440=TRUE,"","삭제")</f>
        <v>삭제</v>
      </c>
      <c r="B150" s="57"/>
      <c r="C150" s="57"/>
      <c r="D150" s="217">
        <f>Calcu!B541</f>
        <v>6</v>
      </c>
      <c r="E150" s="224" t="str">
        <f>Calcu!C541</f>
        <v/>
      </c>
      <c r="F150" s="225" t="str">
        <f>Calcu!D541</f>
        <v/>
      </c>
      <c r="G150" s="226" t="str">
        <f>Calcu!J541</f>
        <v/>
      </c>
      <c r="H150" s="227" t="str">
        <f>Calcu!K541</f>
        <v/>
      </c>
    </row>
    <row r="151" spans="1:8" ht="15" customHeight="1">
      <c r="A151" s="278" t="str">
        <f>IF(Calcu!N441=TRUE,"","삭제")</f>
        <v>삭제</v>
      </c>
      <c r="B151" s="57"/>
      <c r="C151" s="57"/>
      <c r="D151" s="217">
        <f>Calcu!B542</f>
        <v>7</v>
      </c>
      <c r="E151" s="224" t="str">
        <f>Calcu!C542</f>
        <v/>
      </c>
      <c r="F151" s="225" t="str">
        <f>Calcu!D542</f>
        <v/>
      </c>
      <c r="G151" s="226" t="str">
        <f>Calcu!J542</f>
        <v/>
      </c>
      <c r="H151" s="227" t="str">
        <f>Calcu!K542</f>
        <v/>
      </c>
    </row>
    <row r="152" spans="1:8" ht="15" customHeight="1">
      <c r="A152" s="278" t="str">
        <f>IF(Calcu!N442=TRUE,"","삭제")</f>
        <v>삭제</v>
      </c>
      <c r="B152" s="57"/>
      <c r="C152" s="57"/>
      <c r="D152" s="217">
        <f>Calcu!B543</f>
        <v>8</v>
      </c>
      <c r="E152" s="224" t="str">
        <f>Calcu!C543</f>
        <v/>
      </c>
      <c r="F152" s="225" t="str">
        <f>Calcu!D543</f>
        <v/>
      </c>
      <c r="G152" s="226" t="str">
        <f>Calcu!J543</f>
        <v/>
      </c>
      <c r="H152" s="227" t="str">
        <f>Calcu!K543</f>
        <v/>
      </c>
    </row>
    <row r="153" spans="1:8" ht="15" customHeight="1">
      <c r="A153" s="278" t="str">
        <f>IF(Calcu!N443=TRUE,"","삭제")</f>
        <v>삭제</v>
      </c>
      <c r="B153" s="57"/>
      <c r="C153" s="57"/>
      <c r="D153" s="217">
        <f>Calcu!B544</f>
        <v>9</v>
      </c>
      <c r="E153" s="224" t="str">
        <f>Calcu!C544</f>
        <v/>
      </c>
      <c r="F153" s="225" t="str">
        <f>Calcu!D544</f>
        <v/>
      </c>
      <c r="G153" s="226" t="str">
        <f>Calcu!J544</f>
        <v/>
      </c>
      <c r="H153" s="227" t="str">
        <f>Calcu!K544</f>
        <v/>
      </c>
    </row>
    <row r="154" spans="1:8" ht="15" customHeight="1">
      <c r="A154" s="278" t="str">
        <f>IF(Calcu!N444=TRUE,"","삭제")</f>
        <v>삭제</v>
      </c>
      <c r="D154" s="217">
        <f>Calcu!B545</f>
        <v>10</v>
      </c>
      <c r="E154" s="224" t="str">
        <f>Calcu!C545</f>
        <v/>
      </c>
      <c r="F154" s="225" t="str">
        <f>Calcu!D545</f>
        <v/>
      </c>
      <c r="G154" s="226" t="str">
        <f>Calcu!J545</f>
        <v/>
      </c>
      <c r="H154" s="227" t="str">
        <f>Calcu!K545</f>
        <v/>
      </c>
    </row>
    <row r="155" spans="1:8" ht="15" customHeight="1">
      <c r="A155" s="278" t="str">
        <f>IF(Calcu!N445=TRUE,"","삭제")</f>
        <v>삭제</v>
      </c>
      <c r="D155" s="217">
        <f>Calcu!B546</f>
        <v>11</v>
      </c>
      <c r="E155" s="224" t="str">
        <f>Calcu!C546</f>
        <v/>
      </c>
      <c r="F155" s="225" t="str">
        <f>Calcu!D546</f>
        <v/>
      </c>
      <c r="G155" s="226" t="str">
        <f>Calcu!J546</f>
        <v/>
      </c>
      <c r="H155" s="227" t="str">
        <f>Calcu!K546</f>
        <v/>
      </c>
    </row>
    <row r="156" spans="1:8" ht="15" customHeight="1">
      <c r="A156" s="278" t="str">
        <f>IF(Calcu!N446=TRUE,"","삭제")</f>
        <v>삭제</v>
      </c>
      <c r="D156" s="217">
        <f>Calcu!B547</f>
        <v>12</v>
      </c>
      <c r="E156" s="224" t="str">
        <f>Calcu!C547</f>
        <v/>
      </c>
      <c r="F156" s="225" t="str">
        <f>Calcu!D547</f>
        <v/>
      </c>
      <c r="G156" s="226" t="str">
        <f>Calcu!J547</f>
        <v/>
      </c>
      <c r="H156" s="227" t="str">
        <f>Calcu!K547</f>
        <v/>
      </c>
    </row>
    <row r="157" spans="1:8" ht="15" customHeight="1">
      <c r="A157" s="278" t="str">
        <f>IF(Calcu!N447=TRUE,"","삭제")</f>
        <v>삭제</v>
      </c>
      <c r="D157" s="217">
        <f>Calcu!B548</f>
        <v>13</v>
      </c>
      <c r="E157" s="224" t="str">
        <f>Calcu!C548</f>
        <v/>
      </c>
      <c r="F157" s="225" t="str">
        <f>Calcu!D548</f>
        <v/>
      </c>
      <c r="G157" s="226" t="str">
        <f>Calcu!J548</f>
        <v/>
      </c>
      <c r="H157" s="227" t="str">
        <f>Calcu!K548</f>
        <v/>
      </c>
    </row>
    <row r="158" spans="1:8" ht="15" customHeight="1">
      <c r="A158" s="278" t="str">
        <f>IF(Calcu!N448=TRUE,"","삭제")</f>
        <v>삭제</v>
      </c>
      <c r="D158" s="217">
        <f>Calcu!B549</f>
        <v>14</v>
      </c>
      <c r="E158" s="224" t="str">
        <f>Calcu!C549</f>
        <v/>
      </c>
      <c r="F158" s="225" t="str">
        <f>Calcu!D549</f>
        <v/>
      </c>
      <c r="G158" s="226" t="str">
        <f>Calcu!J549</f>
        <v/>
      </c>
      <c r="H158" s="227" t="str">
        <f>Calcu!K549</f>
        <v/>
      </c>
    </row>
    <row r="159" spans="1:8" ht="15" customHeight="1">
      <c r="A159" s="278" t="str">
        <f>IF(Calcu!N449=TRUE,"","삭제")</f>
        <v>삭제</v>
      </c>
      <c r="D159" s="217">
        <f>Calcu!B550</f>
        <v>15</v>
      </c>
      <c r="E159" s="224" t="str">
        <f>Calcu!C550</f>
        <v/>
      </c>
      <c r="F159" s="225" t="str">
        <f>Calcu!D550</f>
        <v/>
      </c>
      <c r="G159" s="226" t="str">
        <f>Calcu!J550</f>
        <v/>
      </c>
      <c r="H159" s="227" t="str">
        <f>Calcu!K550</f>
        <v/>
      </c>
    </row>
    <row r="160" spans="1:8" ht="15" customHeight="1">
      <c r="A160" s="278" t="str">
        <f>IF(Calcu!N450=TRUE,"","삭제")</f>
        <v>삭제</v>
      </c>
      <c r="D160" s="217">
        <f>Calcu!B551</f>
        <v>16</v>
      </c>
      <c r="E160" s="224" t="str">
        <f>Calcu!C551</f>
        <v/>
      </c>
      <c r="F160" s="225" t="str">
        <f>Calcu!D551</f>
        <v/>
      </c>
      <c r="G160" s="226" t="str">
        <f>Calcu!J551</f>
        <v/>
      </c>
      <c r="H160" s="227" t="str">
        <f>Calcu!K551</f>
        <v/>
      </c>
    </row>
    <row r="161" spans="1:11" ht="15" customHeight="1">
      <c r="A161" s="278" t="str">
        <f>IF(Calcu!N451=TRUE,"","삭제")</f>
        <v>삭제</v>
      </c>
      <c r="D161" s="217">
        <f>Calcu!B552</f>
        <v>17</v>
      </c>
      <c r="E161" s="224" t="str">
        <f>Calcu!C552</f>
        <v/>
      </c>
      <c r="F161" s="225" t="str">
        <f>Calcu!D552</f>
        <v/>
      </c>
      <c r="G161" s="226" t="str">
        <f>Calcu!J552</f>
        <v/>
      </c>
      <c r="H161" s="227" t="str">
        <f>Calcu!K552</f>
        <v/>
      </c>
    </row>
    <row r="162" spans="1:11" ht="15" customHeight="1">
      <c r="A162" s="278" t="str">
        <f>IF(Calcu!N452=TRUE,"","삭제")</f>
        <v>삭제</v>
      </c>
      <c r="D162" s="217">
        <f>Calcu!B553</f>
        <v>18</v>
      </c>
      <c r="E162" s="224" t="str">
        <f>Calcu!C553</f>
        <v/>
      </c>
      <c r="F162" s="225" t="str">
        <f>Calcu!D553</f>
        <v/>
      </c>
      <c r="G162" s="226" t="str">
        <f>Calcu!J553</f>
        <v/>
      </c>
      <c r="H162" s="227" t="str">
        <f>Calcu!K553</f>
        <v/>
      </c>
    </row>
    <row r="163" spans="1:11" ht="15" customHeight="1">
      <c r="A163" s="278" t="str">
        <f>IF(Calcu!N453=TRUE,"","삭제")</f>
        <v>삭제</v>
      </c>
      <c r="D163" s="217">
        <f>Calcu!B554</f>
        <v>19</v>
      </c>
      <c r="E163" s="224" t="str">
        <f>Calcu!C554</f>
        <v/>
      </c>
      <c r="F163" s="225" t="str">
        <f>Calcu!D554</f>
        <v/>
      </c>
      <c r="G163" s="226" t="str">
        <f>Calcu!J554</f>
        <v/>
      </c>
      <c r="H163" s="227" t="str">
        <f>Calcu!K554</f>
        <v/>
      </c>
    </row>
    <row r="164" spans="1:11" ht="15" customHeight="1">
      <c r="A164" s="278" t="str">
        <f>IF(Calcu!N454=TRUE,"","삭제")</f>
        <v>삭제</v>
      </c>
      <c r="D164" s="217">
        <f>Calcu!B555</f>
        <v>20</v>
      </c>
      <c r="E164" s="224" t="str">
        <f>Calcu!C555</f>
        <v/>
      </c>
      <c r="F164" s="225" t="str">
        <f>Calcu!D555</f>
        <v/>
      </c>
      <c r="G164" s="226" t="str">
        <f>Calcu!J555</f>
        <v/>
      </c>
      <c r="H164" s="227" t="str">
        <f>Calcu!K555</f>
        <v/>
      </c>
    </row>
    <row r="165" spans="1:11" ht="15" customHeight="1">
      <c r="A165" s="278" t="str">
        <f>IF(Calcu!N455=TRUE,"","삭제")</f>
        <v>삭제</v>
      </c>
      <c r="D165" s="217">
        <f>Calcu!B556</f>
        <v>21</v>
      </c>
      <c r="E165" s="224" t="str">
        <f>Calcu!C556</f>
        <v/>
      </c>
      <c r="F165" s="225" t="str">
        <f>Calcu!D556</f>
        <v/>
      </c>
      <c r="G165" s="226" t="str">
        <f>Calcu!J556</f>
        <v/>
      </c>
      <c r="H165" s="227" t="str">
        <f>Calcu!K556</f>
        <v/>
      </c>
    </row>
    <row r="166" spans="1:11" ht="15" customHeight="1">
      <c r="A166" s="278" t="str">
        <f>IF(Calcu!N456=TRUE,"","삭제")</f>
        <v>삭제</v>
      </c>
      <c r="D166" s="217">
        <f>Calcu!B557</f>
        <v>22</v>
      </c>
      <c r="E166" s="224" t="str">
        <f>Calcu!C557</f>
        <v/>
      </c>
      <c r="F166" s="225" t="str">
        <f>Calcu!D557</f>
        <v/>
      </c>
      <c r="G166" s="226" t="str">
        <f>Calcu!J557</f>
        <v/>
      </c>
      <c r="H166" s="227" t="str">
        <f>Calcu!K557</f>
        <v/>
      </c>
    </row>
    <row r="167" spans="1:11" ht="15" customHeight="1">
      <c r="A167" s="278" t="str">
        <f>IF(Calcu!N457=TRUE,"","삭제")</f>
        <v>삭제</v>
      </c>
      <c r="D167" s="217">
        <f>Calcu!B558</f>
        <v>23</v>
      </c>
      <c r="E167" s="224" t="str">
        <f>Calcu!C558</f>
        <v/>
      </c>
      <c r="F167" s="225" t="str">
        <f>Calcu!D558</f>
        <v/>
      </c>
      <c r="G167" s="226" t="str">
        <f>Calcu!J558</f>
        <v/>
      </c>
      <c r="H167" s="227" t="str">
        <f>Calcu!K558</f>
        <v/>
      </c>
    </row>
    <row r="168" spans="1:11" ht="15" customHeight="1">
      <c r="A168" s="278" t="str">
        <f>IF(Calcu!N458=TRUE,"","삭제")</f>
        <v>삭제</v>
      </c>
      <c r="D168" s="217">
        <f>Calcu!B559</f>
        <v>24</v>
      </c>
      <c r="E168" s="224" t="str">
        <f>Calcu!C559</f>
        <v/>
      </c>
      <c r="F168" s="225" t="str">
        <f>Calcu!D559</f>
        <v/>
      </c>
      <c r="G168" s="226" t="str">
        <f>Calcu!J559</f>
        <v/>
      </c>
      <c r="H168" s="227" t="str">
        <f>Calcu!K559</f>
        <v/>
      </c>
    </row>
    <row r="169" spans="1:11" ht="15" customHeight="1">
      <c r="A169" s="278" t="str">
        <f>IF(Calcu!N459=TRUE,"","삭제")</f>
        <v>삭제</v>
      </c>
      <c r="D169" s="217">
        <f>Calcu!B560</f>
        <v>25</v>
      </c>
      <c r="E169" s="224" t="str">
        <f>Calcu!C560</f>
        <v/>
      </c>
      <c r="F169" s="225" t="str">
        <f>Calcu!D560</f>
        <v/>
      </c>
      <c r="G169" s="226" t="str">
        <f>Calcu!J560</f>
        <v/>
      </c>
      <c r="H169" s="227" t="str">
        <f>Calcu!K560</f>
        <v/>
      </c>
    </row>
    <row r="170" spans="1:11" ht="15" customHeight="1">
      <c r="A170" s="278" t="str">
        <f>IF(Calcu!N460=TRUE,"","삭제")</f>
        <v>삭제</v>
      </c>
      <c r="D170" s="217">
        <f>Calcu!B561</f>
        <v>26</v>
      </c>
      <c r="E170" s="224" t="str">
        <f>Calcu!C561</f>
        <v/>
      </c>
      <c r="F170" s="225" t="str">
        <f>Calcu!D561</f>
        <v/>
      </c>
      <c r="G170" s="226" t="str">
        <f>Calcu!J561</f>
        <v/>
      </c>
      <c r="H170" s="227" t="str">
        <f>Calcu!K561</f>
        <v/>
      </c>
    </row>
    <row r="171" spans="1:11" ht="15" customHeight="1">
      <c r="A171" s="278" t="str">
        <f>IF(Calcu!N461=TRUE,"","삭제")</f>
        <v>삭제</v>
      </c>
      <c r="D171" s="217">
        <f>Calcu!B562</f>
        <v>27</v>
      </c>
      <c r="E171" s="224" t="str">
        <f>Calcu!C562</f>
        <v/>
      </c>
      <c r="F171" s="225" t="str">
        <f>Calcu!D562</f>
        <v/>
      </c>
      <c r="G171" s="226" t="str">
        <f>Calcu!J562</f>
        <v/>
      </c>
      <c r="H171" s="227" t="str">
        <f>Calcu!K562</f>
        <v/>
      </c>
    </row>
    <row r="172" spans="1:11" ht="15" customHeight="1">
      <c r="A172" s="278" t="str">
        <f>IF(Calcu!N462=TRUE,"","삭제")</f>
        <v>삭제</v>
      </c>
      <c r="D172" s="217">
        <f>Calcu!B563</f>
        <v>28</v>
      </c>
      <c r="E172" s="224" t="str">
        <f>Calcu!C563</f>
        <v/>
      </c>
      <c r="F172" s="225" t="str">
        <f>Calcu!D563</f>
        <v/>
      </c>
      <c r="G172" s="226" t="str">
        <f>Calcu!J563</f>
        <v/>
      </c>
      <c r="H172" s="227" t="str">
        <f>Calcu!K563</f>
        <v/>
      </c>
    </row>
    <row r="173" spans="1:11" ht="15" customHeight="1">
      <c r="A173" s="278" t="str">
        <f>IF(Calcu!N463=TRUE,"","삭제")</f>
        <v>삭제</v>
      </c>
      <c r="D173" s="217">
        <f>Calcu!B564</f>
        <v>29</v>
      </c>
      <c r="E173" s="224" t="str">
        <f>Calcu!C564</f>
        <v/>
      </c>
      <c r="F173" s="225" t="str">
        <f>Calcu!D564</f>
        <v/>
      </c>
      <c r="G173" s="226" t="str">
        <f>Calcu!J564</f>
        <v/>
      </c>
      <c r="H173" s="227" t="str">
        <f>Calcu!K564</f>
        <v/>
      </c>
    </row>
    <row r="174" spans="1:11" ht="15" customHeight="1">
      <c r="A174" s="278" t="str">
        <f>IF(Calcu!N449=TRUE,"","삭제")</f>
        <v>삭제</v>
      </c>
      <c r="D174" s="219">
        <f>Calcu!B565</f>
        <v>30</v>
      </c>
      <c r="E174" s="228" t="str">
        <f>Calcu!C565</f>
        <v/>
      </c>
      <c r="F174" s="229" t="str">
        <f>Calcu!D565</f>
        <v/>
      </c>
      <c r="G174" s="230" t="str">
        <f>Calcu!J565</f>
        <v/>
      </c>
      <c r="H174" s="231" t="str">
        <f>Calcu!K565</f>
        <v/>
      </c>
    </row>
    <row r="175" spans="1:11" ht="15" customHeight="1">
      <c r="A175" s="210"/>
      <c r="D175" s="276"/>
      <c r="E175" s="276"/>
      <c r="F175" s="276"/>
      <c r="G175" s="276"/>
      <c r="H175" s="277"/>
      <c r="I175" s="234"/>
      <c r="J175" s="57"/>
      <c r="K175" s="57"/>
    </row>
  </sheetData>
  <mergeCells count="28">
    <mergeCell ref="F47:G47"/>
    <mergeCell ref="D55:D58"/>
    <mergeCell ref="F55:H55"/>
    <mergeCell ref="E56:E57"/>
    <mergeCell ref="F56:F57"/>
    <mergeCell ref="G56:G57"/>
    <mergeCell ref="H56:H57"/>
    <mergeCell ref="A1:K2"/>
    <mergeCell ref="D12:D15"/>
    <mergeCell ref="F12:H12"/>
    <mergeCell ref="E13:E14"/>
    <mergeCell ref="F13:F14"/>
    <mergeCell ref="G13:G14"/>
    <mergeCell ref="H13:H14"/>
    <mergeCell ref="F133:G133"/>
    <mergeCell ref="D141:D144"/>
    <mergeCell ref="F141:H141"/>
    <mergeCell ref="E142:E143"/>
    <mergeCell ref="F142:F143"/>
    <mergeCell ref="G142:G143"/>
    <mergeCell ref="H142:H143"/>
    <mergeCell ref="F90:G90"/>
    <mergeCell ref="D98:D101"/>
    <mergeCell ref="F98:H98"/>
    <mergeCell ref="E99:E100"/>
    <mergeCell ref="F99:F100"/>
    <mergeCell ref="G99:G100"/>
    <mergeCell ref="H99:H100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99" customWidth="1"/>
    <col min="3" max="3" width="11.109375" style="199" customWidth="1"/>
    <col min="4" max="4" width="11.109375" style="200" customWidth="1"/>
    <col min="5" max="8" width="11.109375" style="199" customWidth="1"/>
    <col min="9" max="10" width="3.77734375" style="199" customWidth="1"/>
    <col min="11" max="16384" width="10.77734375" style="199"/>
  </cols>
  <sheetData>
    <row r="1" spans="1:11" s="2" customFormat="1" ht="33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1" s="2" customFormat="1" ht="33" customHeight="1">
      <c r="A2" s="517"/>
      <c r="B2" s="517"/>
      <c r="C2" s="517"/>
      <c r="D2" s="517"/>
      <c r="E2" s="517"/>
      <c r="F2" s="517"/>
      <c r="G2" s="517"/>
      <c r="H2" s="517"/>
      <c r="I2" s="517"/>
      <c r="J2" s="517"/>
    </row>
    <row r="3" spans="1:11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1" s="1" customFormat="1" ht="13.5" customHeight="1">
      <c r="A4" s="33"/>
      <c r="B4" s="33"/>
      <c r="C4" s="18"/>
      <c r="D4" s="35"/>
      <c r="E4" s="19"/>
      <c r="F4" s="18"/>
      <c r="G4" s="18"/>
      <c r="H4" s="207"/>
      <c r="I4" s="20"/>
      <c r="J4" s="19"/>
    </row>
    <row r="5" spans="1:11" s="206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1" s="206" customFormat="1" ht="15" customHeight="1">
      <c r="A6" s="52"/>
      <c r="B6" s="52"/>
      <c r="C6" s="52"/>
      <c r="D6" s="53"/>
      <c r="E6" s="52"/>
      <c r="F6" s="52"/>
      <c r="G6" s="52"/>
      <c r="H6" s="52"/>
      <c r="I6" s="52"/>
      <c r="J6" s="52"/>
    </row>
    <row r="7" spans="1:11" ht="15" customHeight="1">
      <c r="B7" s="204"/>
      <c r="C7" s="205"/>
      <c r="D7" s="204"/>
      <c r="E7" s="204"/>
      <c r="F7" s="204"/>
      <c r="G7" s="204"/>
      <c r="H7" s="204"/>
      <c r="I7" s="203"/>
      <c r="K7" s="202"/>
    </row>
    <row r="8" spans="1:11" ht="15" customHeight="1">
      <c r="A8" s="201"/>
    </row>
  </sheetData>
  <mergeCells count="1">
    <mergeCell ref="A1:J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69"/>
  <sheetViews>
    <sheetView showGridLines="0" zoomScaleNormal="100" workbookViewId="0"/>
  </sheetViews>
  <sheetFormatPr defaultColWidth="8.77734375" defaultRowHeight="13.5" customHeight="1"/>
  <cols>
    <col min="1" max="1" width="3.77734375" style="44" customWidth="1"/>
    <col min="2" max="3" width="8.77734375" style="45"/>
    <col min="4" max="4" width="8.77734375" style="40"/>
    <col min="5" max="8" width="8.77734375" style="41"/>
    <col min="9" max="9" width="3.77734375" style="41" customWidth="1"/>
    <col min="10" max="22" width="8.77734375" style="81"/>
    <col min="23" max="16384" width="8.77734375" style="43"/>
  </cols>
  <sheetData>
    <row r="1" spans="1:31" s="194" customFormat="1" ht="25.5">
      <c r="A1" s="190" t="s">
        <v>183</v>
      </c>
      <c r="B1" s="45"/>
      <c r="C1" s="45"/>
      <c r="D1" s="45"/>
      <c r="E1" s="191"/>
      <c r="F1" s="41"/>
      <c r="G1" s="41"/>
      <c r="H1" s="41"/>
      <c r="I1" s="41"/>
      <c r="J1" s="41"/>
      <c r="K1" s="41"/>
      <c r="L1" s="192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</row>
    <row r="2" spans="1:31" s="42" customFormat="1" ht="15" customHeight="1">
      <c r="A2" s="38"/>
      <c r="B2" s="38"/>
      <c r="C2" s="38"/>
      <c r="D2" s="38"/>
      <c r="E2" s="38"/>
      <c r="F2" s="38"/>
      <c r="G2" s="38"/>
      <c r="H2" s="38"/>
      <c r="I2" s="38"/>
    </row>
    <row r="3" spans="1:31" s="42" customFormat="1" ht="15" customHeight="1">
      <c r="A3" s="235"/>
      <c r="B3" s="236" t="s">
        <v>3</v>
      </c>
      <c r="C3" s="83">
        <f>기본정보!C3</f>
        <v>0</v>
      </c>
      <c r="D3" s="236" t="s">
        <v>138</v>
      </c>
      <c r="E3" s="556">
        <f>기본정보!H3</f>
        <v>0</v>
      </c>
      <c r="F3" s="557"/>
      <c r="G3" s="236" t="s">
        <v>184</v>
      </c>
      <c r="H3" s="275">
        <f>기본정보!H8</f>
        <v>0</v>
      </c>
      <c r="I3" s="38"/>
      <c r="J3" s="38"/>
    </row>
    <row r="4" spans="1:31" s="42" customFormat="1" ht="15" customHeight="1">
      <c r="A4" s="235"/>
      <c r="B4" s="236" t="s">
        <v>185</v>
      </c>
      <c r="C4" s="274">
        <f>기본정보!C8</f>
        <v>0</v>
      </c>
      <c r="D4" s="236" t="s">
        <v>186</v>
      </c>
      <c r="E4" s="558">
        <f>기본정보!H4</f>
        <v>0</v>
      </c>
      <c r="F4" s="559"/>
      <c r="G4" s="236" t="s">
        <v>187</v>
      </c>
      <c r="H4" s="275">
        <f>기본정보!H9</f>
        <v>0</v>
      </c>
      <c r="I4" s="38"/>
      <c r="J4" s="38"/>
    </row>
    <row r="5" spans="1:31" s="42" customFormat="1" ht="15" customHeight="1">
      <c r="A5" s="235"/>
      <c r="D5" s="38"/>
      <c r="E5" s="38"/>
      <c r="F5" s="38"/>
      <c r="G5" s="38"/>
      <c r="H5" s="38"/>
      <c r="I5" s="38"/>
      <c r="J5" s="38"/>
    </row>
    <row r="6" spans="1:31" s="42" customFormat="1" ht="15" customHeight="1">
      <c r="A6" s="235"/>
      <c r="D6" s="38"/>
      <c r="E6" s="38"/>
      <c r="F6" s="38"/>
      <c r="G6" s="38"/>
      <c r="H6" s="38"/>
      <c r="I6" s="38"/>
      <c r="J6" s="38"/>
    </row>
    <row r="7" spans="1:31" ht="13.5" customHeight="1">
      <c r="A7" s="39" t="s">
        <v>188</v>
      </c>
      <c r="B7" s="40"/>
      <c r="C7" s="40"/>
      <c r="D7" s="80"/>
      <c r="E7" s="40"/>
      <c r="I7" s="39" t="s">
        <v>936</v>
      </c>
      <c r="J7" s="40"/>
      <c r="K7" s="40"/>
      <c r="L7" s="80"/>
      <c r="M7" s="40"/>
      <c r="N7" s="41"/>
    </row>
    <row r="8" spans="1:31" ht="13.5" customHeight="1">
      <c r="A8" s="39" t="s">
        <v>190</v>
      </c>
      <c r="B8" s="40"/>
      <c r="C8" s="40"/>
      <c r="D8" s="80"/>
      <c r="E8" s="40"/>
      <c r="I8" s="39" t="s">
        <v>190</v>
      </c>
      <c r="J8" s="40"/>
      <c r="K8" s="40"/>
      <c r="L8" s="80"/>
      <c r="M8" s="40"/>
      <c r="N8" s="41"/>
    </row>
    <row r="9" spans="1:31" ht="13.5" customHeight="1">
      <c r="A9" s="42"/>
      <c r="B9" s="553" t="s">
        <v>191</v>
      </c>
      <c r="C9" s="554" t="s">
        <v>192</v>
      </c>
      <c r="D9" s="553" t="e">
        <f>Calcu!$J$568&amp;" 지시값"</f>
        <v>#N/A</v>
      </c>
      <c r="E9" s="553"/>
      <c r="F9" s="553"/>
      <c r="I9" s="42"/>
      <c r="J9" s="553" t="s">
        <v>191</v>
      </c>
      <c r="K9" s="554" t="s">
        <v>192</v>
      </c>
      <c r="L9" s="553" t="e">
        <f>Calcu_ADJ!#REF!&amp;" 지시값"</f>
        <v>#REF!</v>
      </c>
      <c r="M9" s="553"/>
      <c r="N9" s="553"/>
    </row>
    <row r="10" spans="1:31" ht="13.5" customHeight="1">
      <c r="A10" s="42"/>
      <c r="B10" s="553"/>
      <c r="C10" s="555"/>
      <c r="D10" s="280" t="s">
        <v>56</v>
      </c>
      <c r="E10" s="280" t="s">
        <v>193</v>
      </c>
      <c r="F10" s="280" t="s">
        <v>0</v>
      </c>
      <c r="I10" s="42"/>
      <c r="J10" s="553"/>
      <c r="K10" s="555"/>
      <c r="L10" s="361" t="s">
        <v>56</v>
      </c>
      <c r="M10" s="361" t="s">
        <v>193</v>
      </c>
      <c r="N10" s="361" t="s">
        <v>0</v>
      </c>
    </row>
    <row r="11" spans="1:31" ht="13.5" customHeight="1">
      <c r="A11" s="42"/>
      <c r="B11" s="553"/>
      <c r="C11" s="281">
        <f>Calcu!E8</f>
        <v>0</v>
      </c>
      <c r="D11" s="281">
        <f>Calcu!F8</f>
        <v>0</v>
      </c>
      <c r="E11" s="281">
        <f>Calcu!G8</f>
        <v>0</v>
      </c>
      <c r="F11" s="281">
        <f>Calcu!H8</f>
        <v>0</v>
      </c>
      <c r="I11" s="42"/>
      <c r="J11" s="553"/>
      <c r="K11" s="362">
        <f>Calcu_ADJ!E8</f>
        <v>0</v>
      </c>
      <c r="L11" s="362">
        <f>Calcu_ADJ!F8</f>
        <v>0</v>
      </c>
      <c r="M11" s="362">
        <f>Calcu_ADJ!G8</f>
        <v>0</v>
      </c>
      <c r="N11" s="362">
        <f>Calcu_ADJ!H8</f>
        <v>0</v>
      </c>
    </row>
    <row r="12" spans="1:31" ht="13.5" customHeight="1">
      <c r="A12" s="42"/>
      <c r="B12" s="83">
        <f>Calcu!C9</f>
        <v>1</v>
      </c>
      <c r="C12" s="82" t="str">
        <f>Calcu!E9</f>
        <v/>
      </c>
      <c r="D12" s="82" t="e">
        <f ca="1">TEXT(Calcu!F9,Calcu!$I$3)</f>
        <v>#N/A</v>
      </c>
      <c r="E12" s="82" t="e">
        <f ca="1">TEXT(Calcu!G9,Calcu!$I$3)</f>
        <v>#N/A</v>
      </c>
      <c r="F12" s="82" t="e">
        <f ca="1">TEXT(Calcu!H9,Calcu!$I$3)</f>
        <v>#N/A</v>
      </c>
      <c r="I12" s="42"/>
      <c r="J12" s="83">
        <f>Calcu_ADJ!C9</f>
        <v>1</v>
      </c>
      <c r="K12" s="82" t="str">
        <f>Calcu_ADJ!E9</f>
        <v/>
      </c>
      <c r="L12" s="82" t="e">
        <f ca="1">TEXT(Calcu_ADJ!F9,Calcu_ADJ!$I$3)</f>
        <v>#N/A</v>
      </c>
      <c r="M12" s="82" t="e">
        <f ca="1">TEXT(Calcu_ADJ!G9,Calcu_ADJ!$I$3)</f>
        <v>#N/A</v>
      </c>
      <c r="N12" s="82" t="e">
        <f ca="1">TEXT(Calcu_ADJ!H9,Calcu_ADJ!$I$3)</f>
        <v>#N/A</v>
      </c>
    </row>
    <row r="13" spans="1:31" ht="13.5" customHeight="1">
      <c r="A13" s="42"/>
      <c r="B13" s="83">
        <f>Calcu!C10</f>
        <v>2</v>
      </c>
      <c r="C13" s="82" t="str">
        <f>Calcu!E10</f>
        <v/>
      </c>
      <c r="D13" s="82" t="e">
        <f ca="1">TEXT(Calcu!F10,Calcu!$I$3)</f>
        <v>#N/A</v>
      </c>
      <c r="E13" s="82" t="e">
        <f ca="1">TEXT(Calcu!G10,Calcu!$I$3)</f>
        <v>#N/A</v>
      </c>
      <c r="F13" s="82" t="e">
        <f ca="1">TEXT(Calcu!H10,Calcu!$I$3)</f>
        <v>#N/A</v>
      </c>
      <c r="I13" s="42"/>
      <c r="J13" s="83">
        <f>Calcu_ADJ!C10</f>
        <v>2</v>
      </c>
      <c r="K13" s="82" t="str">
        <f>Calcu_ADJ!E10</f>
        <v/>
      </c>
      <c r="L13" s="82" t="e">
        <f ca="1">TEXT(Calcu_ADJ!F10,Calcu_ADJ!$I$3)</f>
        <v>#N/A</v>
      </c>
      <c r="M13" s="82" t="e">
        <f ca="1">TEXT(Calcu_ADJ!G10,Calcu_ADJ!$I$3)</f>
        <v>#N/A</v>
      </c>
      <c r="N13" s="82" t="e">
        <f ca="1">TEXT(Calcu_ADJ!H10,Calcu_ADJ!$I$3)</f>
        <v>#N/A</v>
      </c>
    </row>
    <row r="14" spans="1:31" ht="13.5" customHeight="1">
      <c r="A14" s="42"/>
      <c r="B14" s="83">
        <f>Calcu!C11</f>
        <v>3</v>
      </c>
      <c r="C14" s="82" t="str">
        <f>Calcu!E11</f>
        <v/>
      </c>
      <c r="D14" s="82" t="e">
        <f ca="1">TEXT(Calcu!F11,Calcu!$I$3)</f>
        <v>#N/A</v>
      </c>
      <c r="E14" s="82" t="e">
        <f ca="1">TEXT(Calcu!G11,Calcu!$I$3)</f>
        <v>#N/A</v>
      </c>
      <c r="F14" s="82" t="e">
        <f ca="1">TEXT(Calcu!H11,Calcu!$I$3)</f>
        <v>#N/A</v>
      </c>
      <c r="I14" s="42"/>
      <c r="J14" s="83">
        <f>Calcu_ADJ!C11</f>
        <v>3</v>
      </c>
      <c r="K14" s="82" t="str">
        <f>Calcu_ADJ!E11</f>
        <v/>
      </c>
      <c r="L14" s="82" t="e">
        <f ca="1">TEXT(Calcu_ADJ!F11,Calcu_ADJ!$I$3)</f>
        <v>#N/A</v>
      </c>
      <c r="M14" s="82" t="e">
        <f ca="1">TEXT(Calcu_ADJ!G11,Calcu_ADJ!$I$3)</f>
        <v>#N/A</v>
      </c>
      <c r="N14" s="82" t="e">
        <f ca="1">TEXT(Calcu_ADJ!H11,Calcu_ADJ!$I$3)</f>
        <v>#N/A</v>
      </c>
    </row>
    <row r="15" spans="1:31" ht="13.5" customHeight="1">
      <c r="A15" s="42"/>
      <c r="B15" s="83">
        <f>Calcu!C12</f>
        <v>4</v>
      </c>
      <c r="C15" s="82" t="str">
        <f>Calcu!E12</f>
        <v/>
      </c>
      <c r="D15" s="82" t="e">
        <f ca="1">TEXT(Calcu!F12,Calcu!$I$3)</f>
        <v>#N/A</v>
      </c>
      <c r="E15" s="82" t="e">
        <f ca="1">TEXT(Calcu!G12,Calcu!$I$3)</f>
        <v>#N/A</v>
      </c>
      <c r="F15" s="82" t="e">
        <f ca="1">TEXT(Calcu!H12,Calcu!$I$3)</f>
        <v>#N/A</v>
      </c>
      <c r="I15" s="42"/>
      <c r="J15" s="83">
        <f>Calcu_ADJ!C12</f>
        <v>4</v>
      </c>
      <c r="K15" s="82" t="str">
        <f>Calcu_ADJ!E12</f>
        <v/>
      </c>
      <c r="L15" s="82" t="e">
        <f ca="1">TEXT(Calcu_ADJ!F12,Calcu_ADJ!$I$3)</f>
        <v>#N/A</v>
      </c>
      <c r="M15" s="82" t="e">
        <f ca="1">TEXT(Calcu_ADJ!G12,Calcu_ADJ!$I$3)</f>
        <v>#N/A</v>
      </c>
      <c r="N15" s="82" t="e">
        <f ca="1">TEXT(Calcu_ADJ!H12,Calcu_ADJ!$I$3)</f>
        <v>#N/A</v>
      </c>
    </row>
    <row r="16" spans="1:31" ht="13.5" customHeight="1">
      <c r="A16" s="42"/>
      <c r="B16" s="83">
        <f>Calcu!C13</f>
        <v>5</v>
      </c>
      <c r="C16" s="82" t="str">
        <f>Calcu!E13</f>
        <v/>
      </c>
      <c r="D16" s="82" t="e">
        <f ca="1">TEXT(Calcu!F13,Calcu!$I$3)</f>
        <v>#N/A</v>
      </c>
      <c r="E16" s="82" t="e">
        <f ca="1">TEXT(Calcu!G13,Calcu!$I$3)</f>
        <v>#N/A</v>
      </c>
      <c r="F16" s="82" t="e">
        <f ca="1">TEXT(Calcu!H13,Calcu!$I$3)</f>
        <v>#N/A</v>
      </c>
      <c r="I16" s="42"/>
      <c r="J16" s="83">
        <f>Calcu_ADJ!C13</f>
        <v>5</v>
      </c>
      <c r="K16" s="82" t="str">
        <f>Calcu_ADJ!E13</f>
        <v/>
      </c>
      <c r="L16" s="82" t="e">
        <f ca="1">TEXT(Calcu_ADJ!F13,Calcu_ADJ!$I$3)</f>
        <v>#N/A</v>
      </c>
      <c r="M16" s="82" t="e">
        <f ca="1">TEXT(Calcu_ADJ!G13,Calcu_ADJ!$I$3)</f>
        <v>#N/A</v>
      </c>
      <c r="N16" s="82" t="e">
        <f ca="1">TEXT(Calcu_ADJ!H13,Calcu_ADJ!$I$3)</f>
        <v>#N/A</v>
      </c>
    </row>
    <row r="17" spans="1:14" ht="13.5" customHeight="1">
      <c r="A17" s="42"/>
      <c r="B17" s="83">
        <f>Calcu!C14</f>
        <v>6</v>
      </c>
      <c r="C17" s="82" t="str">
        <f>Calcu!E14</f>
        <v/>
      </c>
      <c r="D17" s="82" t="e">
        <f ca="1">TEXT(Calcu!F14,Calcu!$I$3)</f>
        <v>#N/A</v>
      </c>
      <c r="E17" s="82" t="e">
        <f ca="1">TEXT(Calcu!G14,Calcu!$I$3)</f>
        <v>#N/A</v>
      </c>
      <c r="F17" s="82" t="e">
        <f ca="1">TEXT(Calcu!H14,Calcu!$I$3)</f>
        <v>#N/A</v>
      </c>
      <c r="I17" s="42"/>
      <c r="J17" s="83">
        <f>Calcu_ADJ!C14</f>
        <v>6</v>
      </c>
      <c r="K17" s="82" t="str">
        <f>Calcu_ADJ!E14</f>
        <v/>
      </c>
      <c r="L17" s="82" t="e">
        <f ca="1">TEXT(Calcu_ADJ!F14,Calcu_ADJ!$I$3)</f>
        <v>#N/A</v>
      </c>
      <c r="M17" s="82" t="e">
        <f ca="1">TEXT(Calcu_ADJ!G14,Calcu_ADJ!$I$3)</f>
        <v>#N/A</v>
      </c>
      <c r="N17" s="82" t="e">
        <f ca="1">TEXT(Calcu_ADJ!H14,Calcu_ADJ!$I$3)</f>
        <v>#N/A</v>
      </c>
    </row>
    <row r="18" spans="1:14" ht="13.5" customHeight="1">
      <c r="A18" s="42"/>
      <c r="B18" s="83">
        <f>Calcu!C15</f>
        <v>7</v>
      </c>
      <c r="C18" s="82" t="str">
        <f>Calcu!E15</f>
        <v/>
      </c>
      <c r="D18" s="82" t="e">
        <f ca="1">TEXT(Calcu!F15,Calcu!$I$3)</f>
        <v>#N/A</v>
      </c>
      <c r="E18" s="82" t="e">
        <f ca="1">TEXT(Calcu!G15,Calcu!$I$3)</f>
        <v>#N/A</v>
      </c>
      <c r="F18" s="82" t="e">
        <f ca="1">TEXT(Calcu!H15,Calcu!$I$3)</f>
        <v>#N/A</v>
      </c>
      <c r="I18" s="42"/>
      <c r="J18" s="83">
        <f>Calcu_ADJ!C15</f>
        <v>7</v>
      </c>
      <c r="K18" s="82" t="str">
        <f>Calcu_ADJ!E15</f>
        <v/>
      </c>
      <c r="L18" s="82" t="e">
        <f ca="1">TEXT(Calcu_ADJ!F15,Calcu_ADJ!$I$3)</f>
        <v>#N/A</v>
      </c>
      <c r="M18" s="82" t="e">
        <f ca="1">TEXT(Calcu_ADJ!G15,Calcu_ADJ!$I$3)</f>
        <v>#N/A</v>
      </c>
      <c r="N18" s="82" t="e">
        <f ca="1">TEXT(Calcu_ADJ!H15,Calcu_ADJ!$I$3)</f>
        <v>#N/A</v>
      </c>
    </row>
    <row r="19" spans="1:14" ht="13.5" customHeight="1">
      <c r="A19" s="42"/>
      <c r="B19" s="83">
        <f>Calcu!C16</f>
        <v>8</v>
      </c>
      <c r="C19" s="82" t="str">
        <f>Calcu!E16</f>
        <v/>
      </c>
      <c r="D19" s="82" t="e">
        <f ca="1">TEXT(Calcu!F16,Calcu!$I$3)</f>
        <v>#N/A</v>
      </c>
      <c r="E19" s="82" t="e">
        <f ca="1">TEXT(Calcu!G16,Calcu!$I$3)</f>
        <v>#N/A</v>
      </c>
      <c r="F19" s="82" t="e">
        <f ca="1">TEXT(Calcu!H16,Calcu!$I$3)</f>
        <v>#N/A</v>
      </c>
      <c r="I19" s="42"/>
      <c r="J19" s="83">
        <f>Calcu_ADJ!C16</f>
        <v>8</v>
      </c>
      <c r="K19" s="82" t="str">
        <f>Calcu_ADJ!E16</f>
        <v/>
      </c>
      <c r="L19" s="82" t="e">
        <f ca="1">TEXT(Calcu_ADJ!F16,Calcu_ADJ!$I$3)</f>
        <v>#N/A</v>
      </c>
      <c r="M19" s="82" t="e">
        <f ca="1">TEXT(Calcu_ADJ!G16,Calcu_ADJ!$I$3)</f>
        <v>#N/A</v>
      </c>
      <c r="N19" s="82" t="e">
        <f ca="1">TEXT(Calcu_ADJ!H16,Calcu_ADJ!$I$3)</f>
        <v>#N/A</v>
      </c>
    </row>
    <row r="20" spans="1:14" ht="13.5" customHeight="1">
      <c r="A20" s="42"/>
      <c r="B20" s="83">
        <f>Calcu!C17</f>
        <v>9</v>
      </c>
      <c r="C20" s="82" t="str">
        <f>Calcu!E17</f>
        <v/>
      </c>
      <c r="D20" s="82" t="e">
        <f ca="1">TEXT(Calcu!F17,Calcu!$I$3)</f>
        <v>#N/A</v>
      </c>
      <c r="E20" s="82" t="e">
        <f ca="1">TEXT(Calcu!G17,Calcu!$I$3)</f>
        <v>#N/A</v>
      </c>
      <c r="F20" s="82" t="e">
        <f ca="1">TEXT(Calcu!H17,Calcu!$I$3)</f>
        <v>#N/A</v>
      </c>
      <c r="I20" s="42"/>
      <c r="J20" s="83">
        <f>Calcu_ADJ!C17</f>
        <v>9</v>
      </c>
      <c r="K20" s="82" t="str">
        <f>Calcu_ADJ!E17</f>
        <v/>
      </c>
      <c r="L20" s="82" t="e">
        <f ca="1">TEXT(Calcu_ADJ!F17,Calcu_ADJ!$I$3)</f>
        <v>#N/A</v>
      </c>
      <c r="M20" s="82" t="e">
        <f ca="1">TEXT(Calcu_ADJ!G17,Calcu_ADJ!$I$3)</f>
        <v>#N/A</v>
      </c>
      <c r="N20" s="82" t="e">
        <f ca="1">TEXT(Calcu_ADJ!H17,Calcu_ADJ!$I$3)</f>
        <v>#N/A</v>
      </c>
    </row>
    <row r="21" spans="1:14" ht="13.5" customHeight="1">
      <c r="A21" s="42"/>
      <c r="B21" s="83">
        <f>Calcu!C18</f>
        <v>10</v>
      </c>
      <c r="C21" s="82" t="str">
        <f>Calcu!E18</f>
        <v/>
      </c>
      <c r="D21" s="82" t="e">
        <f ca="1">TEXT(Calcu!F18,Calcu!$I$3)</f>
        <v>#N/A</v>
      </c>
      <c r="E21" s="82" t="e">
        <f ca="1">TEXT(Calcu!G18,Calcu!$I$3)</f>
        <v>#N/A</v>
      </c>
      <c r="F21" s="82" t="e">
        <f ca="1">TEXT(Calcu!H18,Calcu!$I$3)</f>
        <v>#N/A</v>
      </c>
      <c r="I21" s="42"/>
      <c r="J21" s="83">
        <f>Calcu_ADJ!C18</f>
        <v>10</v>
      </c>
      <c r="K21" s="82" t="str">
        <f>Calcu_ADJ!E18</f>
        <v/>
      </c>
      <c r="L21" s="82" t="e">
        <f ca="1">TEXT(Calcu_ADJ!F18,Calcu_ADJ!$I$3)</f>
        <v>#N/A</v>
      </c>
      <c r="M21" s="82" t="e">
        <f ca="1">TEXT(Calcu_ADJ!G18,Calcu_ADJ!$I$3)</f>
        <v>#N/A</v>
      </c>
      <c r="N21" s="82" t="e">
        <f ca="1">TEXT(Calcu_ADJ!H18,Calcu_ADJ!$I$3)</f>
        <v>#N/A</v>
      </c>
    </row>
    <row r="22" spans="1:14" ht="13.5" customHeight="1">
      <c r="A22" s="42"/>
      <c r="B22" s="83">
        <f>Calcu!C19</f>
        <v>11</v>
      </c>
      <c r="C22" s="82" t="str">
        <f>Calcu!E19</f>
        <v/>
      </c>
      <c r="D22" s="82" t="e">
        <f ca="1">TEXT(Calcu!F19,Calcu!$I$3)</f>
        <v>#N/A</v>
      </c>
      <c r="E22" s="82" t="e">
        <f ca="1">TEXT(Calcu!G19,Calcu!$I$3)</f>
        <v>#N/A</v>
      </c>
      <c r="F22" s="82" t="e">
        <f ca="1">TEXT(Calcu!H19,Calcu!$I$3)</f>
        <v>#N/A</v>
      </c>
      <c r="I22" s="42"/>
      <c r="J22" s="83">
        <f>Calcu_ADJ!C19</f>
        <v>11</v>
      </c>
      <c r="K22" s="82" t="str">
        <f>Calcu_ADJ!E19</f>
        <v/>
      </c>
      <c r="L22" s="82" t="e">
        <f ca="1">TEXT(Calcu_ADJ!F19,Calcu_ADJ!$I$3)</f>
        <v>#N/A</v>
      </c>
      <c r="M22" s="82" t="e">
        <f ca="1">TEXT(Calcu_ADJ!G19,Calcu_ADJ!$I$3)</f>
        <v>#N/A</v>
      </c>
      <c r="N22" s="82" t="e">
        <f ca="1">TEXT(Calcu_ADJ!H19,Calcu_ADJ!$I$3)</f>
        <v>#N/A</v>
      </c>
    </row>
    <row r="23" spans="1:14" ht="13.5" customHeight="1">
      <c r="A23" s="42"/>
      <c r="B23" s="83">
        <f>Calcu!C20</f>
        <v>12</v>
      </c>
      <c r="C23" s="82" t="str">
        <f>Calcu!E20</f>
        <v/>
      </c>
      <c r="D23" s="82" t="e">
        <f ca="1">TEXT(Calcu!F20,Calcu!$I$3)</f>
        <v>#N/A</v>
      </c>
      <c r="E23" s="82" t="e">
        <f ca="1">TEXT(Calcu!G20,Calcu!$I$3)</f>
        <v>#N/A</v>
      </c>
      <c r="F23" s="82" t="e">
        <f ca="1">TEXT(Calcu!H20,Calcu!$I$3)</f>
        <v>#N/A</v>
      </c>
      <c r="I23" s="42"/>
      <c r="J23" s="83">
        <f>Calcu_ADJ!C20</f>
        <v>12</v>
      </c>
      <c r="K23" s="82" t="str">
        <f>Calcu_ADJ!E20</f>
        <v/>
      </c>
      <c r="L23" s="82" t="e">
        <f ca="1">TEXT(Calcu_ADJ!F20,Calcu_ADJ!$I$3)</f>
        <v>#N/A</v>
      </c>
      <c r="M23" s="82" t="e">
        <f ca="1">TEXT(Calcu_ADJ!G20,Calcu_ADJ!$I$3)</f>
        <v>#N/A</v>
      </c>
      <c r="N23" s="82" t="e">
        <f ca="1">TEXT(Calcu_ADJ!H20,Calcu_ADJ!$I$3)</f>
        <v>#N/A</v>
      </c>
    </row>
    <row r="24" spans="1:14" ht="13.5" customHeight="1">
      <c r="A24" s="42"/>
      <c r="B24" s="83">
        <f>Calcu!C21</f>
        <v>13</v>
      </c>
      <c r="C24" s="82" t="str">
        <f>Calcu!E21</f>
        <v/>
      </c>
      <c r="D24" s="82" t="e">
        <f ca="1">TEXT(Calcu!F21,Calcu!$I$3)</f>
        <v>#N/A</v>
      </c>
      <c r="E24" s="82" t="e">
        <f ca="1">TEXT(Calcu!G21,Calcu!$I$3)</f>
        <v>#N/A</v>
      </c>
      <c r="F24" s="82" t="e">
        <f ca="1">TEXT(Calcu!H21,Calcu!$I$3)</f>
        <v>#N/A</v>
      </c>
      <c r="I24" s="42"/>
      <c r="J24" s="83">
        <f>Calcu_ADJ!C21</f>
        <v>13</v>
      </c>
      <c r="K24" s="82" t="str">
        <f>Calcu_ADJ!E21</f>
        <v/>
      </c>
      <c r="L24" s="82" t="e">
        <f ca="1">TEXT(Calcu_ADJ!F21,Calcu_ADJ!$I$3)</f>
        <v>#N/A</v>
      </c>
      <c r="M24" s="82" t="e">
        <f ca="1">TEXT(Calcu_ADJ!G21,Calcu_ADJ!$I$3)</f>
        <v>#N/A</v>
      </c>
      <c r="N24" s="82" t="e">
        <f ca="1">TEXT(Calcu_ADJ!H21,Calcu_ADJ!$I$3)</f>
        <v>#N/A</v>
      </c>
    </row>
    <row r="25" spans="1:14" ht="13.5" customHeight="1">
      <c r="A25" s="42"/>
      <c r="B25" s="83">
        <f>Calcu!C22</f>
        <v>14</v>
      </c>
      <c r="C25" s="82" t="str">
        <f>Calcu!E22</f>
        <v/>
      </c>
      <c r="D25" s="82" t="e">
        <f ca="1">TEXT(Calcu!F22,Calcu!$I$3)</f>
        <v>#N/A</v>
      </c>
      <c r="E25" s="82" t="e">
        <f ca="1">TEXT(Calcu!G22,Calcu!$I$3)</f>
        <v>#N/A</v>
      </c>
      <c r="F25" s="82" t="e">
        <f ca="1">TEXT(Calcu!H22,Calcu!$I$3)</f>
        <v>#N/A</v>
      </c>
      <c r="I25" s="42"/>
      <c r="J25" s="83">
        <f>Calcu_ADJ!C22</f>
        <v>14</v>
      </c>
      <c r="K25" s="82" t="str">
        <f>Calcu_ADJ!E22</f>
        <v/>
      </c>
      <c r="L25" s="82" t="e">
        <f ca="1">TEXT(Calcu_ADJ!F22,Calcu_ADJ!$I$3)</f>
        <v>#N/A</v>
      </c>
      <c r="M25" s="82" t="e">
        <f ca="1">TEXT(Calcu_ADJ!G22,Calcu_ADJ!$I$3)</f>
        <v>#N/A</v>
      </c>
      <c r="N25" s="82" t="e">
        <f ca="1">TEXT(Calcu_ADJ!H22,Calcu_ADJ!$I$3)</f>
        <v>#N/A</v>
      </c>
    </row>
    <row r="26" spans="1:14" ht="13.5" customHeight="1">
      <c r="A26" s="42"/>
      <c r="B26" s="83">
        <f>Calcu!C23</f>
        <v>15</v>
      </c>
      <c r="C26" s="82" t="str">
        <f>Calcu!E23</f>
        <v/>
      </c>
      <c r="D26" s="82" t="e">
        <f ca="1">TEXT(Calcu!F23,Calcu!$I$3)</f>
        <v>#N/A</v>
      </c>
      <c r="E26" s="82" t="e">
        <f ca="1">TEXT(Calcu!G23,Calcu!$I$3)</f>
        <v>#N/A</v>
      </c>
      <c r="F26" s="82" t="e">
        <f ca="1">TEXT(Calcu!H23,Calcu!$I$3)</f>
        <v>#N/A</v>
      </c>
      <c r="I26" s="42"/>
      <c r="J26" s="83">
        <f>Calcu_ADJ!C23</f>
        <v>15</v>
      </c>
      <c r="K26" s="82" t="str">
        <f>Calcu_ADJ!E23</f>
        <v/>
      </c>
      <c r="L26" s="82" t="e">
        <f ca="1">TEXT(Calcu_ADJ!F23,Calcu_ADJ!$I$3)</f>
        <v>#N/A</v>
      </c>
      <c r="M26" s="82" t="e">
        <f ca="1">TEXT(Calcu_ADJ!G23,Calcu_ADJ!$I$3)</f>
        <v>#N/A</v>
      </c>
      <c r="N26" s="82" t="e">
        <f ca="1">TEXT(Calcu_ADJ!H23,Calcu_ADJ!$I$3)</f>
        <v>#N/A</v>
      </c>
    </row>
    <row r="27" spans="1:14" ht="13.5" customHeight="1">
      <c r="A27" s="42"/>
      <c r="B27" s="83">
        <f>Calcu!C24</f>
        <v>16</v>
      </c>
      <c r="C27" s="82" t="str">
        <f>Calcu!E24</f>
        <v/>
      </c>
      <c r="D27" s="82" t="e">
        <f ca="1">TEXT(Calcu!F24,Calcu!$I$3)</f>
        <v>#N/A</v>
      </c>
      <c r="E27" s="82" t="e">
        <f ca="1">TEXT(Calcu!G24,Calcu!$I$3)</f>
        <v>#N/A</v>
      </c>
      <c r="F27" s="82" t="e">
        <f ca="1">TEXT(Calcu!H24,Calcu!$I$3)</f>
        <v>#N/A</v>
      </c>
      <c r="I27" s="42"/>
      <c r="J27" s="83">
        <f>Calcu_ADJ!C24</f>
        <v>16</v>
      </c>
      <c r="K27" s="82" t="str">
        <f>Calcu_ADJ!E24</f>
        <v/>
      </c>
      <c r="L27" s="82" t="e">
        <f ca="1">TEXT(Calcu_ADJ!F24,Calcu_ADJ!$I$3)</f>
        <v>#N/A</v>
      </c>
      <c r="M27" s="82" t="e">
        <f ca="1">TEXT(Calcu_ADJ!G24,Calcu_ADJ!$I$3)</f>
        <v>#N/A</v>
      </c>
      <c r="N27" s="82" t="e">
        <f ca="1">TEXT(Calcu_ADJ!H24,Calcu_ADJ!$I$3)</f>
        <v>#N/A</v>
      </c>
    </row>
    <row r="28" spans="1:14" ht="13.5" customHeight="1">
      <c r="A28" s="42"/>
      <c r="B28" s="83">
        <f>Calcu!C25</f>
        <v>17</v>
      </c>
      <c r="C28" s="82" t="str">
        <f>Calcu!E25</f>
        <v/>
      </c>
      <c r="D28" s="82" t="e">
        <f ca="1">TEXT(Calcu!F25,Calcu!$I$3)</f>
        <v>#N/A</v>
      </c>
      <c r="E28" s="82" t="e">
        <f ca="1">TEXT(Calcu!G25,Calcu!$I$3)</f>
        <v>#N/A</v>
      </c>
      <c r="F28" s="82" t="e">
        <f ca="1">TEXT(Calcu!H25,Calcu!$I$3)</f>
        <v>#N/A</v>
      </c>
      <c r="I28" s="42"/>
      <c r="J28" s="83">
        <f>Calcu_ADJ!C25</f>
        <v>17</v>
      </c>
      <c r="K28" s="82" t="str">
        <f>Calcu_ADJ!E25</f>
        <v/>
      </c>
      <c r="L28" s="82" t="e">
        <f ca="1">TEXT(Calcu_ADJ!F25,Calcu_ADJ!$I$3)</f>
        <v>#N/A</v>
      </c>
      <c r="M28" s="82" t="e">
        <f ca="1">TEXT(Calcu_ADJ!G25,Calcu_ADJ!$I$3)</f>
        <v>#N/A</v>
      </c>
      <c r="N28" s="82" t="e">
        <f ca="1">TEXT(Calcu_ADJ!H25,Calcu_ADJ!$I$3)</f>
        <v>#N/A</v>
      </c>
    </row>
    <row r="29" spans="1:14" ht="13.5" customHeight="1">
      <c r="A29" s="42"/>
      <c r="B29" s="83">
        <f>Calcu!C26</f>
        <v>18</v>
      </c>
      <c r="C29" s="82" t="str">
        <f>Calcu!E26</f>
        <v/>
      </c>
      <c r="D29" s="82" t="e">
        <f ca="1">TEXT(Calcu!F26,Calcu!$I$3)</f>
        <v>#N/A</v>
      </c>
      <c r="E29" s="82" t="e">
        <f ca="1">TEXT(Calcu!G26,Calcu!$I$3)</f>
        <v>#N/A</v>
      </c>
      <c r="F29" s="82" t="e">
        <f ca="1">TEXT(Calcu!H26,Calcu!$I$3)</f>
        <v>#N/A</v>
      </c>
      <c r="I29" s="42"/>
      <c r="J29" s="83">
        <f>Calcu_ADJ!C26</f>
        <v>18</v>
      </c>
      <c r="K29" s="82" t="str">
        <f>Calcu_ADJ!E26</f>
        <v/>
      </c>
      <c r="L29" s="82" t="e">
        <f ca="1">TEXT(Calcu_ADJ!F26,Calcu_ADJ!$I$3)</f>
        <v>#N/A</v>
      </c>
      <c r="M29" s="82" t="e">
        <f ca="1">TEXT(Calcu_ADJ!G26,Calcu_ADJ!$I$3)</f>
        <v>#N/A</v>
      </c>
      <c r="N29" s="82" t="e">
        <f ca="1">TEXT(Calcu_ADJ!H26,Calcu_ADJ!$I$3)</f>
        <v>#N/A</v>
      </c>
    </row>
    <row r="30" spans="1:14" ht="13.5" customHeight="1">
      <c r="A30" s="42"/>
      <c r="B30" s="83">
        <f>Calcu!C27</f>
        <v>19</v>
      </c>
      <c r="C30" s="82" t="str">
        <f>Calcu!E27</f>
        <v/>
      </c>
      <c r="D30" s="82" t="e">
        <f ca="1">TEXT(Calcu!F27,Calcu!$I$3)</f>
        <v>#N/A</v>
      </c>
      <c r="E30" s="82" t="e">
        <f ca="1">TEXT(Calcu!G27,Calcu!$I$3)</f>
        <v>#N/A</v>
      </c>
      <c r="F30" s="82" t="e">
        <f ca="1">TEXT(Calcu!H27,Calcu!$I$3)</f>
        <v>#N/A</v>
      </c>
      <c r="I30" s="42"/>
      <c r="J30" s="83">
        <f>Calcu_ADJ!C27</f>
        <v>19</v>
      </c>
      <c r="K30" s="82" t="str">
        <f>Calcu_ADJ!E27</f>
        <v/>
      </c>
      <c r="L30" s="82" t="e">
        <f ca="1">TEXT(Calcu_ADJ!F27,Calcu_ADJ!$I$3)</f>
        <v>#N/A</v>
      </c>
      <c r="M30" s="82" t="e">
        <f ca="1">TEXT(Calcu_ADJ!G27,Calcu_ADJ!$I$3)</f>
        <v>#N/A</v>
      </c>
      <c r="N30" s="82" t="e">
        <f ca="1">TEXT(Calcu_ADJ!H27,Calcu_ADJ!$I$3)</f>
        <v>#N/A</v>
      </c>
    </row>
    <row r="31" spans="1:14" ht="13.5" customHeight="1">
      <c r="A31" s="42"/>
      <c r="B31" s="83">
        <f>Calcu!C28</f>
        <v>20</v>
      </c>
      <c r="C31" s="82" t="str">
        <f>Calcu!E28</f>
        <v/>
      </c>
      <c r="D31" s="82" t="e">
        <f ca="1">TEXT(Calcu!F28,Calcu!$I$3)</f>
        <v>#N/A</v>
      </c>
      <c r="E31" s="82" t="e">
        <f ca="1">TEXT(Calcu!G28,Calcu!$I$3)</f>
        <v>#N/A</v>
      </c>
      <c r="F31" s="82" t="e">
        <f ca="1">TEXT(Calcu!H28,Calcu!$I$3)</f>
        <v>#N/A</v>
      </c>
      <c r="I31" s="42"/>
      <c r="J31" s="83">
        <f>Calcu_ADJ!C28</f>
        <v>20</v>
      </c>
      <c r="K31" s="82" t="str">
        <f>Calcu_ADJ!E28</f>
        <v/>
      </c>
      <c r="L31" s="82" t="e">
        <f ca="1">TEXT(Calcu_ADJ!F28,Calcu_ADJ!$I$3)</f>
        <v>#N/A</v>
      </c>
      <c r="M31" s="82" t="e">
        <f ca="1">TEXT(Calcu_ADJ!G28,Calcu_ADJ!$I$3)</f>
        <v>#N/A</v>
      </c>
      <c r="N31" s="82" t="e">
        <f ca="1">TEXT(Calcu_ADJ!H28,Calcu_ADJ!$I$3)</f>
        <v>#N/A</v>
      </c>
    </row>
    <row r="32" spans="1:14" ht="13.5" customHeight="1">
      <c r="A32" s="42"/>
      <c r="B32" s="83">
        <f>Calcu!C29</f>
        <v>21</v>
      </c>
      <c r="C32" s="82" t="str">
        <f>Calcu!E29</f>
        <v/>
      </c>
      <c r="D32" s="82" t="e">
        <f ca="1">TEXT(Calcu!F29,Calcu!$I$3)</f>
        <v>#N/A</v>
      </c>
      <c r="E32" s="82" t="e">
        <f ca="1">TEXT(Calcu!G29,Calcu!$I$3)</f>
        <v>#N/A</v>
      </c>
      <c r="F32" s="82" t="e">
        <f ca="1">TEXT(Calcu!H29,Calcu!$I$3)</f>
        <v>#N/A</v>
      </c>
      <c r="I32" s="42"/>
      <c r="J32" s="83">
        <f>Calcu_ADJ!C29</f>
        <v>21</v>
      </c>
      <c r="K32" s="82" t="str">
        <f>Calcu_ADJ!E29</f>
        <v/>
      </c>
      <c r="L32" s="82" t="e">
        <f ca="1">TEXT(Calcu_ADJ!F29,Calcu_ADJ!$I$3)</f>
        <v>#N/A</v>
      </c>
      <c r="M32" s="82" t="e">
        <f ca="1">TEXT(Calcu_ADJ!G29,Calcu_ADJ!$I$3)</f>
        <v>#N/A</v>
      </c>
      <c r="N32" s="82" t="e">
        <f ca="1">TEXT(Calcu_ADJ!H29,Calcu_ADJ!$I$3)</f>
        <v>#N/A</v>
      </c>
    </row>
    <row r="33" spans="1:14" ht="13.5" customHeight="1">
      <c r="A33" s="42"/>
      <c r="B33" s="83">
        <f>Calcu!C30</f>
        <v>22</v>
      </c>
      <c r="C33" s="82" t="str">
        <f>Calcu!E30</f>
        <v/>
      </c>
      <c r="D33" s="82" t="e">
        <f ca="1">TEXT(Calcu!F30,Calcu!$I$3)</f>
        <v>#N/A</v>
      </c>
      <c r="E33" s="82" t="e">
        <f ca="1">TEXT(Calcu!G30,Calcu!$I$3)</f>
        <v>#N/A</v>
      </c>
      <c r="F33" s="82" t="e">
        <f ca="1">TEXT(Calcu!H30,Calcu!$I$3)</f>
        <v>#N/A</v>
      </c>
      <c r="I33" s="42"/>
      <c r="J33" s="83">
        <f>Calcu_ADJ!C30</f>
        <v>22</v>
      </c>
      <c r="K33" s="82" t="str">
        <f>Calcu_ADJ!E30</f>
        <v/>
      </c>
      <c r="L33" s="82" t="e">
        <f ca="1">TEXT(Calcu_ADJ!F30,Calcu_ADJ!$I$3)</f>
        <v>#N/A</v>
      </c>
      <c r="M33" s="82" t="e">
        <f ca="1">TEXT(Calcu_ADJ!G30,Calcu_ADJ!$I$3)</f>
        <v>#N/A</v>
      </c>
      <c r="N33" s="82" t="e">
        <f ca="1">TEXT(Calcu_ADJ!H30,Calcu_ADJ!$I$3)</f>
        <v>#N/A</v>
      </c>
    </row>
    <row r="34" spans="1:14" ht="13.5" customHeight="1">
      <c r="A34" s="42"/>
      <c r="B34" s="83">
        <f>Calcu!C31</f>
        <v>23</v>
      </c>
      <c r="C34" s="82" t="str">
        <f>Calcu!E31</f>
        <v/>
      </c>
      <c r="D34" s="82" t="e">
        <f ca="1">TEXT(Calcu!F31,Calcu!$I$3)</f>
        <v>#N/A</v>
      </c>
      <c r="E34" s="82" t="e">
        <f ca="1">TEXT(Calcu!G31,Calcu!$I$3)</f>
        <v>#N/A</v>
      </c>
      <c r="F34" s="82" t="e">
        <f ca="1">TEXT(Calcu!H31,Calcu!$I$3)</f>
        <v>#N/A</v>
      </c>
      <c r="I34" s="42"/>
      <c r="J34" s="83">
        <f>Calcu_ADJ!C31</f>
        <v>23</v>
      </c>
      <c r="K34" s="82" t="str">
        <f>Calcu_ADJ!E31</f>
        <v/>
      </c>
      <c r="L34" s="82" t="e">
        <f ca="1">TEXT(Calcu_ADJ!F31,Calcu_ADJ!$I$3)</f>
        <v>#N/A</v>
      </c>
      <c r="M34" s="82" t="e">
        <f ca="1">TEXT(Calcu_ADJ!G31,Calcu_ADJ!$I$3)</f>
        <v>#N/A</v>
      </c>
      <c r="N34" s="82" t="e">
        <f ca="1">TEXT(Calcu_ADJ!H31,Calcu_ADJ!$I$3)</f>
        <v>#N/A</v>
      </c>
    </row>
    <row r="35" spans="1:14" ht="13.5" customHeight="1">
      <c r="A35" s="42"/>
      <c r="B35" s="83">
        <f>Calcu!C32</f>
        <v>24</v>
      </c>
      <c r="C35" s="82" t="str">
        <f>Calcu!E32</f>
        <v/>
      </c>
      <c r="D35" s="82" t="e">
        <f ca="1">TEXT(Calcu!F32,Calcu!$I$3)</f>
        <v>#N/A</v>
      </c>
      <c r="E35" s="82" t="e">
        <f ca="1">TEXT(Calcu!G32,Calcu!$I$3)</f>
        <v>#N/A</v>
      </c>
      <c r="F35" s="82" t="e">
        <f ca="1">TEXT(Calcu!H32,Calcu!$I$3)</f>
        <v>#N/A</v>
      </c>
      <c r="I35" s="42"/>
      <c r="J35" s="83">
        <f>Calcu_ADJ!C32</f>
        <v>24</v>
      </c>
      <c r="K35" s="82" t="str">
        <f>Calcu_ADJ!E32</f>
        <v/>
      </c>
      <c r="L35" s="82" t="e">
        <f ca="1">TEXT(Calcu_ADJ!F32,Calcu_ADJ!$I$3)</f>
        <v>#N/A</v>
      </c>
      <c r="M35" s="82" t="e">
        <f ca="1">TEXT(Calcu_ADJ!G32,Calcu_ADJ!$I$3)</f>
        <v>#N/A</v>
      </c>
      <c r="N35" s="82" t="e">
        <f ca="1">TEXT(Calcu_ADJ!H32,Calcu_ADJ!$I$3)</f>
        <v>#N/A</v>
      </c>
    </row>
    <row r="36" spans="1:14" ht="13.5" customHeight="1">
      <c r="A36" s="42"/>
      <c r="B36" s="83">
        <f>Calcu!C33</f>
        <v>25</v>
      </c>
      <c r="C36" s="82" t="str">
        <f>Calcu!E33</f>
        <v/>
      </c>
      <c r="D36" s="82" t="e">
        <f ca="1">TEXT(Calcu!F33,Calcu!$I$3)</f>
        <v>#N/A</v>
      </c>
      <c r="E36" s="82" t="e">
        <f ca="1">TEXT(Calcu!G33,Calcu!$I$3)</f>
        <v>#N/A</v>
      </c>
      <c r="F36" s="82" t="e">
        <f ca="1">TEXT(Calcu!H33,Calcu!$I$3)</f>
        <v>#N/A</v>
      </c>
      <c r="I36" s="42"/>
      <c r="J36" s="83">
        <f>Calcu_ADJ!C33</f>
        <v>25</v>
      </c>
      <c r="K36" s="82" t="str">
        <f>Calcu_ADJ!E33</f>
        <v/>
      </c>
      <c r="L36" s="82" t="e">
        <f ca="1">TEXT(Calcu_ADJ!F33,Calcu_ADJ!$I$3)</f>
        <v>#N/A</v>
      </c>
      <c r="M36" s="82" t="e">
        <f ca="1">TEXT(Calcu_ADJ!G33,Calcu_ADJ!$I$3)</f>
        <v>#N/A</v>
      </c>
      <c r="N36" s="82" t="e">
        <f ca="1">TEXT(Calcu_ADJ!H33,Calcu_ADJ!$I$3)</f>
        <v>#N/A</v>
      </c>
    </row>
    <row r="37" spans="1:14" ht="13.5" customHeight="1">
      <c r="A37" s="42"/>
      <c r="B37" s="83">
        <f>Calcu!C34</f>
        <v>26</v>
      </c>
      <c r="C37" s="82" t="str">
        <f>Calcu!E34</f>
        <v/>
      </c>
      <c r="D37" s="82" t="e">
        <f ca="1">TEXT(Calcu!F34,Calcu!$I$3)</f>
        <v>#N/A</v>
      </c>
      <c r="E37" s="82" t="e">
        <f ca="1">TEXT(Calcu!G34,Calcu!$I$3)</f>
        <v>#N/A</v>
      </c>
      <c r="F37" s="82" t="e">
        <f ca="1">TEXT(Calcu!H34,Calcu!$I$3)</f>
        <v>#N/A</v>
      </c>
      <c r="I37" s="42"/>
      <c r="J37" s="83">
        <f>Calcu_ADJ!C34</f>
        <v>26</v>
      </c>
      <c r="K37" s="82" t="str">
        <f>Calcu_ADJ!E34</f>
        <v/>
      </c>
      <c r="L37" s="82" t="e">
        <f ca="1">TEXT(Calcu_ADJ!F34,Calcu_ADJ!$I$3)</f>
        <v>#N/A</v>
      </c>
      <c r="M37" s="82" t="e">
        <f ca="1">TEXT(Calcu_ADJ!G34,Calcu_ADJ!$I$3)</f>
        <v>#N/A</v>
      </c>
      <c r="N37" s="82" t="e">
        <f ca="1">TEXT(Calcu_ADJ!H34,Calcu_ADJ!$I$3)</f>
        <v>#N/A</v>
      </c>
    </row>
    <row r="38" spans="1:14" ht="13.5" customHeight="1">
      <c r="A38" s="42"/>
      <c r="B38" s="83">
        <f>Calcu!C35</f>
        <v>27</v>
      </c>
      <c r="C38" s="82" t="str">
        <f>Calcu!E35</f>
        <v/>
      </c>
      <c r="D38" s="82" t="e">
        <f ca="1">TEXT(Calcu!F35,Calcu!$I$3)</f>
        <v>#N/A</v>
      </c>
      <c r="E38" s="82" t="e">
        <f ca="1">TEXT(Calcu!G35,Calcu!$I$3)</f>
        <v>#N/A</v>
      </c>
      <c r="F38" s="82" t="e">
        <f ca="1">TEXT(Calcu!H35,Calcu!$I$3)</f>
        <v>#N/A</v>
      </c>
      <c r="I38" s="42"/>
      <c r="J38" s="83">
        <f>Calcu_ADJ!C35</f>
        <v>27</v>
      </c>
      <c r="K38" s="82" t="str">
        <f>Calcu_ADJ!E35</f>
        <v/>
      </c>
      <c r="L38" s="82" t="e">
        <f ca="1">TEXT(Calcu_ADJ!F35,Calcu_ADJ!$I$3)</f>
        <v>#N/A</v>
      </c>
      <c r="M38" s="82" t="e">
        <f ca="1">TEXT(Calcu_ADJ!G35,Calcu_ADJ!$I$3)</f>
        <v>#N/A</v>
      </c>
      <c r="N38" s="82" t="e">
        <f ca="1">TEXT(Calcu_ADJ!H35,Calcu_ADJ!$I$3)</f>
        <v>#N/A</v>
      </c>
    </row>
    <row r="39" spans="1:14" ht="13.5" customHeight="1">
      <c r="A39" s="42"/>
      <c r="B39" s="83">
        <f>Calcu!C36</f>
        <v>28</v>
      </c>
      <c r="C39" s="82" t="str">
        <f>Calcu!E36</f>
        <v/>
      </c>
      <c r="D39" s="82" t="e">
        <f ca="1">TEXT(Calcu!F36,Calcu!$I$3)</f>
        <v>#N/A</v>
      </c>
      <c r="E39" s="82" t="e">
        <f ca="1">TEXT(Calcu!G36,Calcu!$I$3)</f>
        <v>#N/A</v>
      </c>
      <c r="F39" s="82" t="e">
        <f ca="1">TEXT(Calcu!H36,Calcu!$I$3)</f>
        <v>#N/A</v>
      </c>
      <c r="I39" s="42"/>
      <c r="J39" s="83">
        <f>Calcu_ADJ!C36</f>
        <v>28</v>
      </c>
      <c r="K39" s="82" t="str">
        <f>Calcu_ADJ!E36</f>
        <v/>
      </c>
      <c r="L39" s="82" t="e">
        <f ca="1">TEXT(Calcu_ADJ!F36,Calcu_ADJ!$I$3)</f>
        <v>#N/A</v>
      </c>
      <c r="M39" s="82" t="e">
        <f ca="1">TEXT(Calcu_ADJ!G36,Calcu_ADJ!$I$3)</f>
        <v>#N/A</v>
      </c>
      <c r="N39" s="82" t="e">
        <f ca="1">TEXT(Calcu_ADJ!H36,Calcu_ADJ!$I$3)</f>
        <v>#N/A</v>
      </c>
    </row>
    <row r="40" spans="1:14" ht="13.5" customHeight="1">
      <c r="A40" s="42"/>
      <c r="B40" s="83">
        <f>Calcu!C37</f>
        <v>29</v>
      </c>
      <c r="C40" s="82" t="str">
        <f>Calcu!E37</f>
        <v/>
      </c>
      <c r="D40" s="82" t="e">
        <f ca="1">TEXT(Calcu!F37,Calcu!$I$3)</f>
        <v>#N/A</v>
      </c>
      <c r="E40" s="82" t="e">
        <f ca="1">TEXT(Calcu!G37,Calcu!$I$3)</f>
        <v>#N/A</v>
      </c>
      <c r="F40" s="82" t="e">
        <f ca="1">TEXT(Calcu!H37,Calcu!$I$3)</f>
        <v>#N/A</v>
      </c>
      <c r="I40" s="42"/>
      <c r="J40" s="83">
        <f>Calcu_ADJ!C37</f>
        <v>29</v>
      </c>
      <c r="K40" s="82" t="str">
        <f>Calcu_ADJ!E37</f>
        <v/>
      </c>
      <c r="L40" s="82" t="e">
        <f ca="1">TEXT(Calcu_ADJ!F37,Calcu_ADJ!$I$3)</f>
        <v>#N/A</v>
      </c>
      <c r="M40" s="82" t="e">
        <f ca="1">TEXT(Calcu_ADJ!G37,Calcu_ADJ!$I$3)</f>
        <v>#N/A</v>
      </c>
      <c r="N40" s="82" t="e">
        <f ca="1">TEXT(Calcu_ADJ!H37,Calcu_ADJ!$I$3)</f>
        <v>#N/A</v>
      </c>
    </row>
    <row r="41" spans="1:14" ht="13.5" customHeight="1">
      <c r="A41" s="42"/>
      <c r="B41" s="83">
        <f>Calcu!C38</f>
        <v>30</v>
      </c>
      <c r="C41" s="82" t="str">
        <f>Calcu!E38</f>
        <v/>
      </c>
      <c r="D41" s="82" t="e">
        <f ca="1">TEXT(Calcu!F38,Calcu!$I$3)</f>
        <v>#N/A</v>
      </c>
      <c r="E41" s="82" t="e">
        <f ca="1">TEXT(Calcu!G38,Calcu!$I$3)</f>
        <v>#N/A</v>
      </c>
      <c r="F41" s="82" t="e">
        <f ca="1">TEXT(Calcu!H38,Calcu!$I$3)</f>
        <v>#N/A</v>
      </c>
      <c r="I41" s="42"/>
      <c r="J41" s="83">
        <f>Calcu_ADJ!C38</f>
        <v>30</v>
      </c>
      <c r="K41" s="82" t="str">
        <f>Calcu_ADJ!E38</f>
        <v/>
      </c>
      <c r="L41" s="82" t="e">
        <f ca="1">TEXT(Calcu_ADJ!F38,Calcu_ADJ!$I$3)</f>
        <v>#N/A</v>
      </c>
      <c r="M41" s="82" t="e">
        <f ca="1">TEXT(Calcu_ADJ!G38,Calcu_ADJ!$I$3)</f>
        <v>#N/A</v>
      </c>
      <c r="N41" s="82" t="e">
        <f ca="1">TEXT(Calcu_ADJ!H38,Calcu_ADJ!$I$3)</f>
        <v>#N/A</v>
      </c>
    </row>
    <row r="42" spans="1:14" ht="13.5" customHeight="1">
      <c r="A42" s="42"/>
      <c r="B42" s="83">
        <f>Calcu!C39</f>
        <v>31</v>
      </c>
      <c r="C42" s="82" t="str">
        <f>Calcu!E39</f>
        <v/>
      </c>
      <c r="D42" s="82" t="e">
        <f ca="1">TEXT(Calcu!F39,Calcu!$I$3)</f>
        <v>#N/A</v>
      </c>
      <c r="E42" s="82" t="e">
        <f ca="1">TEXT(Calcu!G39,Calcu!$I$3)</f>
        <v>#N/A</v>
      </c>
      <c r="F42" s="82" t="e">
        <f ca="1">TEXT(Calcu!H39,Calcu!$I$3)</f>
        <v>#N/A</v>
      </c>
      <c r="I42" s="42"/>
      <c r="J42" s="83">
        <f>Calcu_ADJ!C39</f>
        <v>31</v>
      </c>
      <c r="K42" s="82" t="str">
        <f>Calcu_ADJ!E39</f>
        <v/>
      </c>
      <c r="L42" s="82" t="e">
        <f ca="1">TEXT(Calcu_ADJ!F39,Calcu_ADJ!$I$3)</f>
        <v>#N/A</v>
      </c>
      <c r="M42" s="82" t="e">
        <f ca="1">TEXT(Calcu_ADJ!G39,Calcu_ADJ!$I$3)</f>
        <v>#N/A</v>
      </c>
      <c r="N42" s="82" t="e">
        <f ca="1">TEXT(Calcu_ADJ!H39,Calcu_ADJ!$I$3)</f>
        <v>#N/A</v>
      </c>
    </row>
    <row r="43" spans="1:14" ht="13.5" customHeight="1">
      <c r="A43" s="42"/>
      <c r="B43" s="83">
        <f>Calcu!C40</f>
        <v>32</v>
      </c>
      <c r="C43" s="82" t="str">
        <f>Calcu!E40</f>
        <v/>
      </c>
      <c r="D43" s="82" t="e">
        <f ca="1">TEXT(Calcu!F40,Calcu!$I$3)</f>
        <v>#N/A</v>
      </c>
      <c r="E43" s="82" t="e">
        <f ca="1">TEXT(Calcu!G40,Calcu!$I$3)</f>
        <v>#N/A</v>
      </c>
      <c r="F43" s="82" t="e">
        <f ca="1">TEXT(Calcu!H40,Calcu!$I$3)</f>
        <v>#N/A</v>
      </c>
      <c r="I43" s="42"/>
      <c r="J43" s="83">
        <f>Calcu_ADJ!C40</f>
        <v>32</v>
      </c>
      <c r="K43" s="82" t="str">
        <f>Calcu_ADJ!E40</f>
        <v/>
      </c>
      <c r="L43" s="82" t="e">
        <f ca="1">TEXT(Calcu_ADJ!F40,Calcu_ADJ!$I$3)</f>
        <v>#N/A</v>
      </c>
      <c r="M43" s="82" t="e">
        <f ca="1">TEXT(Calcu_ADJ!G40,Calcu_ADJ!$I$3)</f>
        <v>#N/A</v>
      </c>
      <c r="N43" s="82" t="e">
        <f ca="1">TEXT(Calcu_ADJ!H40,Calcu_ADJ!$I$3)</f>
        <v>#N/A</v>
      </c>
    </row>
    <row r="44" spans="1:14" ht="13.5" customHeight="1">
      <c r="A44" s="42"/>
      <c r="B44" s="83">
        <f>Calcu!C41</f>
        <v>33</v>
      </c>
      <c r="C44" s="82" t="str">
        <f>Calcu!E41</f>
        <v/>
      </c>
      <c r="D44" s="82" t="e">
        <f ca="1">TEXT(Calcu!F41,Calcu!$I$3)</f>
        <v>#N/A</v>
      </c>
      <c r="E44" s="82" t="e">
        <f ca="1">TEXT(Calcu!G41,Calcu!$I$3)</f>
        <v>#N/A</v>
      </c>
      <c r="F44" s="82" t="e">
        <f ca="1">TEXT(Calcu!H41,Calcu!$I$3)</f>
        <v>#N/A</v>
      </c>
      <c r="I44" s="42"/>
      <c r="J44" s="83">
        <f>Calcu_ADJ!C41</f>
        <v>33</v>
      </c>
      <c r="K44" s="82" t="str">
        <f>Calcu_ADJ!E41</f>
        <v/>
      </c>
      <c r="L44" s="82" t="e">
        <f ca="1">TEXT(Calcu_ADJ!F41,Calcu_ADJ!$I$3)</f>
        <v>#N/A</v>
      </c>
      <c r="M44" s="82" t="e">
        <f ca="1">TEXT(Calcu_ADJ!G41,Calcu_ADJ!$I$3)</f>
        <v>#N/A</v>
      </c>
      <c r="N44" s="82" t="e">
        <f ca="1">TEXT(Calcu_ADJ!H41,Calcu_ADJ!$I$3)</f>
        <v>#N/A</v>
      </c>
    </row>
    <row r="45" spans="1:14" ht="13.5" customHeight="1">
      <c r="A45" s="42"/>
      <c r="B45" s="83">
        <f>Calcu!C42</f>
        <v>34</v>
      </c>
      <c r="C45" s="82" t="str">
        <f>Calcu!E42</f>
        <v/>
      </c>
      <c r="D45" s="82" t="e">
        <f ca="1">TEXT(Calcu!F42,Calcu!$I$3)</f>
        <v>#N/A</v>
      </c>
      <c r="E45" s="82" t="e">
        <f ca="1">TEXT(Calcu!G42,Calcu!$I$3)</f>
        <v>#N/A</v>
      </c>
      <c r="F45" s="82" t="e">
        <f ca="1">TEXT(Calcu!H42,Calcu!$I$3)</f>
        <v>#N/A</v>
      </c>
      <c r="I45" s="42"/>
      <c r="J45" s="83">
        <f>Calcu_ADJ!C42</f>
        <v>34</v>
      </c>
      <c r="K45" s="82" t="str">
        <f>Calcu_ADJ!E42</f>
        <v/>
      </c>
      <c r="L45" s="82" t="e">
        <f ca="1">TEXT(Calcu_ADJ!F42,Calcu_ADJ!$I$3)</f>
        <v>#N/A</v>
      </c>
      <c r="M45" s="82" t="e">
        <f ca="1">TEXT(Calcu_ADJ!G42,Calcu_ADJ!$I$3)</f>
        <v>#N/A</v>
      </c>
      <c r="N45" s="82" t="e">
        <f ca="1">TEXT(Calcu_ADJ!H42,Calcu_ADJ!$I$3)</f>
        <v>#N/A</v>
      </c>
    </row>
    <row r="46" spans="1:14" ht="13.5" customHeight="1">
      <c r="A46" s="42"/>
      <c r="B46" s="83">
        <f>Calcu!C43</f>
        <v>35</v>
      </c>
      <c r="C46" s="82" t="str">
        <f>Calcu!E43</f>
        <v/>
      </c>
      <c r="D46" s="82" t="e">
        <f ca="1">TEXT(Calcu!F43,Calcu!$I$3)</f>
        <v>#N/A</v>
      </c>
      <c r="E46" s="82" t="e">
        <f ca="1">TEXT(Calcu!G43,Calcu!$I$3)</f>
        <v>#N/A</v>
      </c>
      <c r="F46" s="82" t="e">
        <f ca="1">TEXT(Calcu!H43,Calcu!$I$3)</f>
        <v>#N/A</v>
      </c>
      <c r="I46" s="42"/>
      <c r="J46" s="83">
        <f>Calcu_ADJ!C43</f>
        <v>35</v>
      </c>
      <c r="K46" s="82" t="str">
        <f>Calcu_ADJ!E43</f>
        <v/>
      </c>
      <c r="L46" s="82" t="e">
        <f ca="1">TEXT(Calcu_ADJ!F43,Calcu_ADJ!$I$3)</f>
        <v>#N/A</v>
      </c>
      <c r="M46" s="82" t="e">
        <f ca="1">TEXT(Calcu_ADJ!G43,Calcu_ADJ!$I$3)</f>
        <v>#N/A</v>
      </c>
      <c r="N46" s="82" t="e">
        <f ca="1">TEXT(Calcu_ADJ!H43,Calcu_ADJ!$I$3)</f>
        <v>#N/A</v>
      </c>
    </row>
    <row r="47" spans="1:14" ht="13.5" customHeight="1">
      <c r="A47" s="42"/>
      <c r="B47" s="83">
        <f>Calcu!C44</f>
        <v>36</v>
      </c>
      <c r="C47" s="82" t="str">
        <f>Calcu!E44</f>
        <v/>
      </c>
      <c r="D47" s="82" t="e">
        <f ca="1">TEXT(Calcu!F44,Calcu!$I$3)</f>
        <v>#N/A</v>
      </c>
      <c r="E47" s="82" t="e">
        <f ca="1">TEXT(Calcu!G44,Calcu!$I$3)</f>
        <v>#N/A</v>
      </c>
      <c r="F47" s="82" t="e">
        <f ca="1">TEXT(Calcu!H44,Calcu!$I$3)</f>
        <v>#N/A</v>
      </c>
      <c r="I47" s="42"/>
      <c r="J47" s="83">
        <f>Calcu_ADJ!C44</f>
        <v>36</v>
      </c>
      <c r="K47" s="82" t="str">
        <f>Calcu_ADJ!E44</f>
        <v/>
      </c>
      <c r="L47" s="82" t="e">
        <f ca="1">TEXT(Calcu_ADJ!F44,Calcu_ADJ!$I$3)</f>
        <v>#N/A</v>
      </c>
      <c r="M47" s="82" t="e">
        <f ca="1">TEXT(Calcu_ADJ!G44,Calcu_ADJ!$I$3)</f>
        <v>#N/A</v>
      </c>
      <c r="N47" s="82" t="e">
        <f ca="1">TEXT(Calcu_ADJ!H44,Calcu_ADJ!$I$3)</f>
        <v>#N/A</v>
      </c>
    </row>
    <row r="48" spans="1:14" ht="13.5" customHeight="1">
      <c r="A48" s="42"/>
      <c r="B48" s="83">
        <f>Calcu!C45</f>
        <v>37</v>
      </c>
      <c r="C48" s="82" t="str">
        <f>Calcu!E45</f>
        <v/>
      </c>
      <c r="D48" s="82" t="e">
        <f ca="1">TEXT(Calcu!F45,Calcu!$I$3)</f>
        <v>#N/A</v>
      </c>
      <c r="E48" s="82" t="e">
        <f ca="1">TEXT(Calcu!G45,Calcu!$I$3)</f>
        <v>#N/A</v>
      </c>
      <c r="F48" s="82" t="e">
        <f ca="1">TEXT(Calcu!H45,Calcu!$I$3)</f>
        <v>#N/A</v>
      </c>
      <c r="I48" s="42"/>
      <c r="J48" s="83">
        <f>Calcu_ADJ!C45</f>
        <v>37</v>
      </c>
      <c r="K48" s="82" t="str">
        <f>Calcu_ADJ!E45</f>
        <v/>
      </c>
      <c r="L48" s="82" t="e">
        <f ca="1">TEXT(Calcu_ADJ!F45,Calcu_ADJ!$I$3)</f>
        <v>#N/A</v>
      </c>
      <c r="M48" s="82" t="e">
        <f ca="1">TEXT(Calcu_ADJ!G45,Calcu_ADJ!$I$3)</f>
        <v>#N/A</v>
      </c>
      <c r="N48" s="82" t="e">
        <f ca="1">TEXT(Calcu_ADJ!H45,Calcu_ADJ!$I$3)</f>
        <v>#N/A</v>
      </c>
    </row>
    <row r="49" spans="1:14" ht="13.5" customHeight="1">
      <c r="A49" s="42"/>
      <c r="B49" s="83">
        <f>Calcu!C46</f>
        <v>38</v>
      </c>
      <c r="C49" s="82" t="str">
        <f>Calcu!E46</f>
        <v/>
      </c>
      <c r="D49" s="82" t="e">
        <f ca="1">TEXT(Calcu!F46,Calcu!$I$3)</f>
        <v>#N/A</v>
      </c>
      <c r="E49" s="82" t="e">
        <f ca="1">TEXT(Calcu!G46,Calcu!$I$3)</f>
        <v>#N/A</v>
      </c>
      <c r="F49" s="82" t="e">
        <f ca="1">TEXT(Calcu!H46,Calcu!$I$3)</f>
        <v>#N/A</v>
      </c>
      <c r="I49" s="42"/>
      <c r="J49" s="83">
        <f>Calcu_ADJ!C46</f>
        <v>38</v>
      </c>
      <c r="K49" s="82" t="str">
        <f>Calcu_ADJ!E46</f>
        <v/>
      </c>
      <c r="L49" s="82" t="e">
        <f ca="1">TEXT(Calcu_ADJ!F46,Calcu_ADJ!$I$3)</f>
        <v>#N/A</v>
      </c>
      <c r="M49" s="82" t="e">
        <f ca="1">TEXT(Calcu_ADJ!G46,Calcu_ADJ!$I$3)</f>
        <v>#N/A</v>
      </c>
      <c r="N49" s="82" t="e">
        <f ca="1">TEXT(Calcu_ADJ!H46,Calcu_ADJ!$I$3)</f>
        <v>#N/A</v>
      </c>
    </row>
    <row r="50" spans="1:14" ht="13.5" customHeight="1">
      <c r="A50" s="42"/>
      <c r="B50" s="83">
        <f>Calcu!C47</f>
        <v>39</v>
      </c>
      <c r="C50" s="82" t="str">
        <f>Calcu!E47</f>
        <v/>
      </c>
      <c r="D50" s="82" t="e">
        <f ca="1">TEXT(Calcu!F47,Calcu!$I$3)</f>
        <v>#N/A</v>
      </c>
      <c r="E50" s="82" t="e">
        <f ca="1">TEXT(Calcu!G47,Calcu!$I$3)</f>
        <v>#N/A</v>
      </c>
      <c r="F50" s="82" t="e">
        <f ca="1">TEXT(Calcu!H47,Calcu!$I$3)</f>
        <v>#N/A</v>
      </c>
      <c r="I50" s="42"/>
      <c r="J50" s="83">
        <f>Calcu_ADJ!C47</f>
        <v>39</v>
      </c>
      <c r="K50" s="82" t="str">
        <f>Calcu_ADJ!E47</f>
        <v/>
      </c>
      <c r="L50" s="82" t="e">
        <f ca="1">TEXT(Calcu_ADJ!F47,Calcu_ADJ!$I$3)</f>
        <v>#N/A</v>
      </c>
      <c r="M50" s="82" t="e">
        <f ca="1">TEXT(Calcu_ADJ!G47,Calcu_ADJ!$I$3)</f>
        <v>#N/A</v>
      </c>
      <c r="N50" s="82" t="e">
        <f ca="1">TEXT(Calcu_ADJ!H47,Calcu_ADJ!$I$3)</f>
        <v>#N/A</v>
      </c>
    </row>
    <row r="51" spans="1:14" ht="13.5" customHeight="1">
      <c r="A51" s="42"/>
      <c r="B51" s="83">
        <f>Calcu!C48</f>
        <v>40</v>
      </c>
      <c r="C51" s="82" t="str">
        <f>Calcu!E48</f>
        <v/>
      </c>
      <c r="D51" s="82" t="e">
        <f ca="1">TEXT(Calcu!F48,Calcu!$I$3)</f>
        <v>#N/A</v>
      </c>
      <c r="E51" s="82" t="e">
        <f ca="1">TEXT(Calcu!G48,Calcu!$I$3)</f>
        <v>#N/A</v>
      </c>
      <c r="F51" s="82" t="e">
        <f ca="1">TEXT(Calcu!H48,Calcu!$I$3)</f>
        <v>#N/A</v>
      </c>
      <c r="I51" s="42"/>
      <c r="J51" s="83">
        <f>Calcu_ADJ!C48</f>
        <v>40</v>
      </c>
      <c r="K51" s="82" t="str">
        <f>Calcu_ADJ!E48</f>
        <v/>
      </c>
      <c r="L51" s="82" t="e">
        <f ca="1">TEXT(Calcu_ADJ!F48,Calcu_ADJ!$I$3)</f>
        <v>#N/A</v>
      </c>
      <c r="M51" s="82" t="e">
        <f ca="1">TEXT(Calcu_ADJ!G48,Calcu_ADJ!$I$3)</f>
        <v>#N/A</v>
      </c>
      <c r="N51" s="82" t="e">
        <f ca="1">TEXT(Calcu_ADJ!H48,Calcu_ADJ!$I$3)</f>
        <v>#N/A</v>
      </c>
    </row>
    <row r="52" spans="1:14" ht="13.5" customHeight="1">
      <c r="A52" s="42"/>
      <c r="B52" s="83">
        <f>Calcu!C49</f>
        <v>41</v>
      </c>
      <c r="C52" s="82" t="str">
        <f>Calcu!E49</f>
        <v/>
      </c>
      <c r="D52" s="82" t="e">
        <f ca="1">TEXT(Calcu!F49,Calcu!$I$3)</f>
        <v>#N/A</v>
      </c>
      <c r="E52" s="82" t="e">
        <f ca="1">TEXT(Calcu!G49,Calcu!$I$3)</f>
        <v>#N/A</v>
      </c>
      <c r="F52" s="82" t="e">
        <f ca="1">TEXT(Calcu!H49,Calcu!$I$3)</f>
        <v>#N/A</v>
      </c>
      <c r="I52" s="42"/>
      <c r="J52" s="83">
        <f>Calcu_ADJ!C49</f>
        <v>41</v>
      </c>
      <c r="K52" s="82" t="str">
        <f>Calcu_ADJ!E49</f>
        <v/>
      </c>
      <c r="L52" s="82" t="e">
        <f ca="1">TEXT(Calcu_ADJ!F49,Calcu_ADJ!$I$3)</f>
        <v>#N/A</v>
      </c>
      <c r="M52" s="82" t="e">
        <f ca="1">TEXT(Calcu_ADJ!G49,Calcu_ADJ!$I$3)</f>
        <v>#N/A</v>
      </c>
      <c r="N52" s="82" t="e">
        <f ca="1">TEXT(Calcu_ADJ!H49,Calcu_ADJ!$I$3)</f>
        <v>#N/A</v>
      </c>
    </row>
    <row r="53" spans="1:14" ht="13.5" customHeight="1">
      <c r="A53" s="42"/>
      <c r="B53" s="83">
        <f>Calcu!C50</f>
        <v>42</v>
      </c>
      <c r="C53" s="82" t="str">
        <f>Calcu!E50</f>
        <v/>
      </c>
      <c r="D53" s="82" t="e">
        <f ca="1">TEXT(Calcu!F50,Calcu!$I$3)</f>
        <v>#N/A</v>
      </c>
      <c r="E53" s="82" t="e">
        <f ca="1">TEXT(Calcu!G50,Calcu!$I$3)</f>
        <v>#N/A</v>
      </c>
      <c r="F53" s="82" t="e">
        <f ca="1">TEXT(Calcu!H50,Calcu!$I$3)</f>
        <v>#N/A</v>
      </c>
      <c r="I53" s="42"/>
      <c r="J53" s="83">
        <f>Calcu_ADJ!C50</f>
        <v>42</v>
      </c>
      <c r="K53" s="82" t="str">
        <f>Calcu_ADJ!E50</f>
        <v/>
      </c>
      <c r="L53" s="82" t="e">
        <f ca="1">TEXT(Calcu_ADJ!F50,Calcu_ADJ!$I$3)</f>
        <v>#N/A</v>
      </c>
      <c r="M53" s="82" t="e">
        <f ca="1">TEXT(Calcu_ADJ!G50,Calcu_ADJ!$I$3)</f>
        <v>#N/A</v>
      </c>
      <c r="N53" s="82" t="e">
        <f ca="1">TEXT(Calcu_ADJ!H50,Calcu_ADJ!$I$3)</f>
        <v>#N/A</v>
      </c>
    </row>
    <row r="54" spans="1:14" ht="13.5" customHeight="1">
      <c r="A54" s="42"/>
      <c r="B54" s="83">
        <f>Calcu!C51</f>
        <v>43</v>
      </c>
      <c r="C54" s="82" t="str">
        <f>Calcu!E51</f>
        <v/>
      </c>
      <c r="D54" s="82" t="e">
        <f ca="1">TEXT(Calcu!F51,Calcu!$I$3)</f>
        <v>#N/A</v>
      </c>
      <c r="E54" s="82" t="e">
        <f ca="1">TEXT(Calcu!G51,Calcu!$I$3)</f>
        <v>#N/A</v>
      </c>
      <c r="F54" s="82" t="e">
        <f ca="1">TEXT(Calcu!H51,Calcu!$I$3)</f>
        <v>#N/A</v>
      </c>
      <c r="I54" s="42"/>
      <c r="J54" s="83">
        <f>Calcu_ADJ!C51</f>
        <v>43</v>
      </c>
      <c r="K54" s="82" t="str">
        <f>Calcu_ADJ!E51</f>
        <v/>
      </c>
      <c r="L54" s="82" t="e">
        <f ca="1">TEXT(Calcu_ADJ!F51,Calcu_ADJ!$I$3)</f>
        <v>#N/A</v>
      </c>
      <c r="M54" s="82" t="e">
        <f ca="1">TEXT(Calcu_ADJ!G51,Calcu_ADJ!$I$3)</f>
        <v>#N/A</v>
      </c>
      <c r="N54" s="82" t="e">
        <f ca="1">TEXT(Calcu_ADJ!H51,Calcu_ADJ!$I$3)</f>
        <v>#N/A</v>
      </c>
    </row>
    <row r="55" spans="1:14" ht="13.5" customHeight="1">
      <c r="A55" s="42"/>
      <c r="B55" s="83">
        <f>Calcu!C52</f>
        <v>44</v>
      </c>
      <c r="C55" s="82" t="str">
        <f>Calcu!E52</f>
        <v/>
      </c>
      <c r="D55" s="82" t="e">
        <f ca="1">TEXT(Calcu!F52,Calcu!$I$3)</f>
        <v>#N/A</v>
      </c>
      <c r="E55" s="82" t="e">
        <f ca="1">TEXT(Calcu!G52,Calcu!$I$3)</f>
        <v>#N/A</v>
      </c>
      <c r="F55" s="82" t="e">
        <f ca="1">TEXT(Calcu!H52,Calcu!$I$3)</f>
        <v>#N/A</v>
      </c>
      <c r="I55" s="42"/>
      <c r="J55" s="83">
        <f>Calcu_ADJ!C52</f>
        <v>44</v>
      </c>
      <c r="K55" s="82" t="str">
        <f>Calcu_ADJ!E52</f>
        <v/>
      </c>
      <c r="L55" s="82" t="e">
        <f ca="1">TEXT(Calcu_ADJ!F52,Calcu_ADJ!$I$3)</f>
        <v>#N/A</v>
      </c>
      <c r="M55" s="82" t="e">
        <f ca="1">TEXT(Calcu_ADJ!G52,Calcu_ADJ!$I$3)</f>
        <v>#N/A</v>
      </c>
      <c r="N55" s="82" t="e">
        <f ca="1">TEXT(Calcu_ADJ!H52,Calcu_ADJ!$I$3)</f>
        <v>#N/A</v>
      </c>
    </row>
    <row r="56" spans="1:14" ht="13.5" customHeight="1">
      <c r="A56" s="42"/>
      <c r="B56" s="83">
        <f>Calcu!C53</f>
        <v>45</v>
      </c>
      <c r="C56" s="82" t="str">
        <f>Calcu!E53</f>
        <v/>
      </c>
      <c r="D56" s="82" t="e">
        <f ca="1">TEXT(Calcu!F53,Calcu!$I$3)</f>
        <v>#N/A</v>
      </c>
      <c r="E56" s="82" t="e">
        <f ca="1">TEXT(Calcu!G53,Calcu!$I$3)</f>
        <v>#N/A</v>
      </c>
      <c r="F56" s="82" t="e">
        <f ca="1">TEXT(Calcu!H53,Calcu!$I$3)</f>
        <v>#N/A</v>
      </c>
      <c r="I56" s="42"/>
      <c r="J56" s="83">
        <f>Calcu_ADJ!C53</f>
        <v>45</v>
      </c>
      <c r="K56" s="82" t="str">
        <f>Calcu_ADJ!E53</f>
        <v/>
      </c>
      <c r="L56" s="82" t="e">
        <f ca="1">TEXT(Calcu_ADJ!F53,Calcu_ADJ!$I$3)</f>
        <v>#N/A</v>
      </c>
      <c r="M56" s="82" t="e">
        <f ca="1">TEXT(Calcu_ADJ!G53,Calcu_ADJ!$I$3)</f>
        <v>#N/A</v>
      </c>
      <c r="N56" s="82" t="e">
        <f ca="1">TEXT(Calcu_ADJ!H53,Calcu_ADJ!$I$3)</f>
        <v>#N/A</v>
      </c>
    </row>
    <row r="57" spans="1:14" ht="13.5" customHeight="1">
      <c r="A57" s="42"/>
      <c r="B57" s="83">
        <f>Calcu!C54</f>
        <v>46</v>
      </c>
      <c r="C57" s="82" t="str">
        <f>Calcu!E54</f>
        <v/>
      </c>
      <c r="D57" s="82" t="e">
        <f ca="1">TEXT(Calcu!F54,Calcu!$I$3)</f>
        <v>#N/A</v>
      </c>
      <c r="E57" s="82" t="e">
        <f ca="1">TEXT(Calcu!G54,Calcu!$I$3)</f>
        <v>#N/A</v>
      </c>
      <c r="F57" s="82" t="e">
        <f ca="1">TEXT(Calcu!H54,Calcu!$I$3)</f>
        <v>#N/A</v>
      </c>
      <c r="I57" s="42"/>
      <c r="J57" s="83">
        <f>Calcu_ADJ!C54</f>
        <v>46</v>
      </c>
      <c r="K57" s="82" t="str">
        <f>Calcu_ADJ!E54</f>
        <v/>
      </c>
      <c r="L57" s="82" t="e">
        <f ca="1">TEXT(Calcu_ADJ!F54,Calcu_ADJ!$I$3)</f>
        <v>#N/A</v>
      </c>
      <c r="M57" s="82" t="e">
        <f ca="1">TEXT(Calcu_ADJ!G54,Calcu_ADJ!$I$3)</f>
        <v>#N/A</v>
      </c>
      <c r="N57" s="82" t="e">
        <f ca="1">TEXT(Calcu_ADJ!H54,Calcu_ADJ!$I$3)</f>
        <v>#N/A</v>
      </c>
    </row>
    <row r="58" spans="1:14" ht="13.5" customHeight="1">
      <c r="A58" s="42"/>
      <c r="B58" s="83">
        <f>Calcu!C55</f>
        <v>47</v>
      </c>
      <c r="C58" s="82" t="str">
        <f>Calcu!E55</f>
        <v/>
      </c>
      <c r="D58" s="82" t="e">
        <f ca="1">TEXT(Calcu!F55,Calcu!$I$3)</f>
        <v>#N/A</v>
      </c>
      <c r="E58" s="82" t="e">
        <f ca="1">TEXT(Calcu!G55,Calcu!$I$3)</f>
        <v>#N/A</v>
      </c>
      <c r="F58" s="82" t="e">
        <f ca="1">TEXT(Calcu!H55,Calcu!$I$3)</f>
        <v>#N/A</v>
      </c>
      <c r="I58" s="42"/>
      <c r="J58" s="83">
        <f>Calcu_ADJ!C55</f>
        <v>47</v>
      </c>
      <c r="K58" s="82" t="str">
        <f>Calcu_ADJ!E55</f>
        <v/>
      </c>
      <c r="L58" s="82" t="e">
        <f ca="1">TEXT(Calcu_ADJ!F55,Calcu_ADJ!$I$3)</f>
        <v>#N/A</v>
      </c>
      <c r="M58" s="82" t="e">
        <f ca="1">TEXT(Calcu_ADJ!G55,Calcu_ADJ!$I$3)</f>
        <v>#N/A</v>
      </c>
      <c r="N58" s="82" t="e">
        <f ca="1">TEXT(Calcu_ADJ!H55,Calcu_ADJ!$I$3)</f>
        <v>#N/A</v>
      </c>
    </row>
    <row r="59" spans="1:14" ht="13.5" customHeight="1">
      <c r="A59" s="42"/>
      <c r="B59" s="83">
        <f>Calcu!C56</f>
        <v>48</v>
      </c>
      <c r="C59" s="82" t="str">
        <f>Calcu!E56</f>
        <v/>
      </c>
      <c r="D59" s="82" t="e">
        <f ca="1">TEXT(Calcu!F56,Calcu!$I$3)</f>
        <v>#N/A</v>
      </c>
      <c r="E59" s="82" t="e">
        <f ca="1">TEXT(Calcu!G56,Calcu!$I$3)</f>
        <v>#N/A</v>
      </c>
      <c r="F59" s="82" t="e">
        <f ca="1">TEXT(Calcu!H56,Calcu!$I$3)</f>
        <v>#N/A</v>
      </c>
      <c r="I59" s="42"/>
      <c r="J59" s="83">
        <f>Calcu_ADJ!C56</f>
        <v>48</v>
      </c>
      <c r="K59" s="82" t="str">
        <f>Calcu_ADJ!E56</f>
        <v/>
      </c>
      <c r="L59" s="82" t="e">
        <f ca="1">TEXT(Calcu_ADJ!F56,Calcu_ADJ!$I$3)</f>
        <v>#N/A</v>
      </c>
      <c r="M59" s="82" t="e">
        <f ca="1">TEXT(Calcu_ADJ!G56,Calcu_ADJ!$I$3)</f>
        <v>#N/A</v>
      </c>
      <c r="N59" s="82" t="e">
        <f ca="1">TEXT(Calcu_ADJ!H56,Calcu_ADJ!$I$3)</f>
        <v>#N/A</v>
      </c>
    </row>
    <row r="60" spans="1:14" ht="13.5" customHeight="1">
      <c r="A60" s="42"/>
      <c r="B60" s="83">
        <f>Calcu!C57</f>
        <v>49</v>
      </c>
      <c r="C60" s="82" t="str">
        <f>Calcu!E57</f>
        <v/>
      </c>
      <c r="D60" s="82" t="e">
        <f ca="1">TEXT(Calcu!F57,Calcu!$I$3)</f>
        <v>#N/A</v>
      </c>
      <c r="E60" s="82" t="e">
        <f ca="1">TEXT(Calcu!G57,Calcu!$I$3)</f>
        <v>#N/A</v>
      </c>
      <c r="F60" s="82" t="e">
        <f ca="1">TEXT(Calcu!H57,Calcu!$I$3)</f>
        <v>#N/A</v>
      </c>
      <c r="I60" s="42"/>
      <c r="J60" s="83">
        <f>Calcu_ADJ!C57</f>
        <v>49</v>
      </c>
      <c r="K60" s="82" t="str">
        <f>Calcu_ADJ!E57</f>
        <v/>
      </c>
      <c r="L60" s="82" t="e">
        <f ca="1">TEXT(Calcu_ADJ!F57,Calcu_ADJ!$I$3)</f>
        <v>#N/A</v>
      </c>
      <c r="M60" s="82" t="e">
        <f ca="1">TEXT(Calcu_ADJ!G57,Calcu_ADJ!$I$3)</f>
        <v>#N/A</v>
      </c>
      <c r="N60" s="82" t="e">
        <f ca="1">TEXT(Calcu_ADJ!H57,Calcu_ADJ!$I$3)</f>
        <v>#N/A</v>
      </c>
    </row>
    <row r="61" spans="1:14" ht="13.5" customHeight="1">
      <c r="A61" s="42"/>
      <c r="B61" s="83">
        <f>Calcu!C58</f>
        <v>50</v>
      </c>
      <c r="C61" s="82" t="str">
        <f>Calcu!E58</f>
        <v/>
      </c>
      <c r="D61" s="82" t="e">
        <f ca="1">TEXT(Calcu!F58,Calcu!$I$3)</f>
        <v>#N/A</v>
      </c>
      <c r="E61" s="82" t="e">
        <f ca="1">TEXT(Calcu!G58,Calcu!$I$3)</f>
        <v>#N/A</v>
      </c>
      <c r="F61" s="82" t="e">
        <f ca="1">TEXT(Calcu!H58,Calcu!$I$3)</f>
        <v>#N/A</v>
      </c>
      <c r="I61" s="42"/>
      <c r="J61" s="83">
        <f>Calcu_ADJ!C58</f>
        <v>50</v>
      </c>
      <c r="K61" s="82" t="str">
        <f>Calcu_ADJ!E58</f>
        <v/>
      </c>
      <c r="L61" s="82" t="e">
        <f ca="1">TEXT(Calcu_ADJ!F58,Calcu_ADJ!$I$3)</f>
        <v>#N/A</v>
      </c>
      <c r="M61" s="82" t="e">
        <f ca="1">TEXT(Calcu_ADJ!G58,Calcu_ADJ!$I$3)</f>
        <v>#N/A</v>
      </c>
      <c r="N61" s="82" t="e">
        <f ca="1">TEXT(Calcu_ADJ!H58,Calcu_ADJ!$I$3)</f>
        <v>#N/A</v>
      </c>
    </row>
    <row r="62" spans="1:14" ht="13.5" customHeight="1">
      <c r="A62" s="42"/>
      <c r="B62" s="83">
        <f>Calcu!C59</f>
        <v>51</v>
      </c>
      <c r="C62" s="82" t="str">
        <f>Calcu!E59</f>
        <v/>
      </c>
      <c r="D62" s="82" t="e">
        <f ca="1">TEXT(Calcu!F59,Calcu!$I$3)</f>
        <v>#N/A</v>
      </c>
      <c r="E62" s="82" t="e">
        <f ca="1">TEXT(Calcu!G59,Calcu!$I$3)</f>
        <v>#N/A</v>
      </c>
      <c r="F62" s="82" t="e">
        <f ca="1">TEXT(Calcu!H59,Calcu!$I$3)</f>
        <v>#N/A</v>
      </c>
      <c r="I62" s="42"/>
      <c r="J62" s="83">
        <f>Calcu_ADJ!C59</f>
        <v>51</v>
      </c>
      <c r="K62" s="82" t="str">
        <f>Calcu_ADJ!E59</f>
        <v/>
      </c>
      <c r="L62" s="82" t="e">
        <f ca="1">TEXT(Calcu_ADJ!F59,Calcu_ADJ!$I$3)</f>
        <v>#N/A</v>
      </c>
      <c r="M62" s="82" t="e">
        <f ca="1">TEXT(Calcu_ADJ!G59,Calcu_ADJ!$I$3)</f>
        <v>#N/A</v>
      </c>
      <c r="N62" s="82" t="e">
        <f ca="1">TEXT(Calcu_ADJ!H59,Calcu_ADJ!$I$3)</f>
        <v>#N/A</v>
      </c>
    </row>
    <row r="63" spans="1:14" ht="13.5" customHeight="1">
      <c r="A63" s="42"/>
      <c r="B63" s="83">
        <f>Calcu!C60</f>
        <v>52</v>
      </c>
      <c r="C63" s="82" t="str">
        <f>Calcu!E60</f>
        <v/>
      </c>
      <c r="D63" s="82" t="e">
        <f ca="1">TEXT(Calcu!F60,Calcu!$I$3)</f>
        <v>#N/A</v>
      </c>
      <c r="E63" s="82" t="e">
        <f ca="1">TEXT(Calcu!G60,Calcu!$I$3)</f>
        <v>#N/A</v>
      </c>
      <c r="F63" s="82" t="e">
        <f ca="1">TEXT(Calcu!H60,Calcu!$I$3)</f>
        <v>#N/A</v>
      </c>
      <c r="I63" s="42"/>
      <c r="J63" s="83">
        <f>Calcu_ADJ!C60</f>
        <v>52</v>
      </c>
      <c r="K63" s="82" t="str">
        <f>Calcu_ADJ!E60</f>
        <v/>
      </c>
      <c r="L63" s="82" t="e">
        <f ca="1">TEXT(Calcu_ADJ!F60,Calcu_ADJ!$I$3)</f>
        <v>#N/A</v>
      </c>
      <c r="M63" s="82" t="e">
        <f ca="1">TEXT(Calcu_ADJ!G60,Calcu_ADJ!$I$3)</f>
        <v>#N/A</v>
      </c>
      <c r="N63" s="82" t="e">
        <f ca="1">TEXT(Calcu_ADJ!H60,Calcu_ADJ!$I$3)</f>
        <v>#N/A</v>
      </c>
    </row>
    <row r="64" spans="1:14" ht="13.5" customHeight="1">
      <c r="A64" s="42"/>
      <c r="B64" s="83">
        <f>Calcu!C61</f>
        <v>53</v>
      </c>
      <c r="C64" s="82" t="str">
        <f>Calcu!E61</f>
        <v/>
      </c>
      <c r="D64" s="82" t="e">
        <f ca="1">TEXT(Calcu!F61,Calcu!$I$3)</f>
        <v>#N/A</v>
      </c>
      <c r="E64" s="82" t="e">
        <f ca="1">TEXT(Calcu!G61,Calcu!$I$3)</f>
        <v>#N/A</v>
      </c>
      <c r="F64" s="82" t="e">
        <f ca="1">TEXT(Calcu!H61,Calcu!$I$3)</f>
        <v>#N/A</v>
      </c>
      <c r="I64" s="42"/>
      <c r="J64" s="83">
        <f>Calcu_ADJ!C61</f>
        <v>53</v>
      </c>
      <c r="K64" s="82" t="str">
        <f>Calcu_ADJ!E61</f>
        <v/>
      </c>
      <c r="L64" s="82" t="e">
        <f ca="1">TEXT(Calcu_ADJ!F61,Calcu_ADJ!$I$3)</f>
        <v>#N/A</v>
      </c>
      <c r="M64" s="82" t="e">
        <f ca="1">TEXT(Calcu_ADJ!G61,Calcu_ADJ!$I$3)</f>
        <v>#N/A</v>
      </c>
      <c r="N64" s="82" t="e">
        <f ca="1">TEXT(Calcu_ADJ!H61,Calcu_ADJ!$I$3)</f>
        <v>#N/A</v>
      </c>
    </row>
    <row r="65" spans="1:14" ht="13.5" customHeight="1">
      <c r="A65" s="42"/>
      <c r="B65" s="83">
        <f>Calcu!C62</f>
        <v>54</v>
      </c>
      <c r="C65" s="82" t="str">
        <f>Calcu!E62</f>
        <v/>
      </c>
      <c r="D65" s="82" t="e">
        <f ca="1">TEXT(Calcu!F62,Calcu!$I$3)</f>
        <v>#N/A</v>
      </c>
      <c r="E65" s="82" t="e">
        <f ca="1">TEXT(Calcu!G62,Calcu!$I$3)</f>
        <v>#N/A</v>
      </c>
      <c r="F65" s="82" t="e">
        <f ca="1">TEXT(Calcu!H62,Calcu!$I$3)</f>
        <v>#N/A</v>
      </c>
      <c r="I65" s="42"/>
      <c r="J65" s="83">
        <f>Calcu_ADJ!C62</f>
        <v>54</v>
      </c>
      <c r="K65" s="82" t="str">
        <f>Calcu_ADJ!E62</f>
        <v/>
      </c>
      <c r="L65" s="82" t="e">
        <f ca="1">TEXT(Calcu_ADJ!F62,Calcu_ADJ!$I$3)</f>
        <v>#N/A</v>
      </c>
      <c r="M65" s="82" t="e">
        <f ca="1">TEXT(Calcu_ADJ!G62,Calcu_ADJ!$I$3)</f>
        <v>#N/A</v>
      </c>
      <c r="N65" s="82" t="e">
        <f ca="1">TEXT(Calcu_ADJ!H62,Calcu_ADJ!$I$3)</f>
        <v>#N/A</v>
      </c>
    </row>
    <row r="66" spans="1:14" ht="13.5" customHeight="1">
      <c r="A66" s="42"/>
      <c r="B66" s="83">
        <f>Calcu!C63</f>
        <v>55</v>
      </c>
      <c r="C66" s="82" t="str">
        <f>Calcu!E63</f>
        <v/>
      </c>
      <c r="D66" s="82" t="e">
        <f ca="1">TEXT(Calcu!F63,Calcu!$I$3)</f>
        <v>#N/A</v>
      </c>
      <c r="E66" s="82" t="e">
        <f ca="1">TEXT(Calcu!G63,Calcu!$I$3)</f>
        <v>#N/A</v>
      </c>
      <c r="F66" s="82" t="e">
        <f ca="1">TEXT(Calcu!H63,Calcu!$I$3)</f>
        <v>#N/A</v>
      </c>
      <c r="I66" s="42"/>
      <c r="J66" s="83">
        <f>Calcu_ADJ!C63</f>
        <v>55</v>
      </c>
      <c r="K66" s="82" t="str">
        <f>Calcu_ADJ!E63</f>
        <v/>
      </c>
      <c r="L66" s="82" t="e">
        <f ca="1">TEXT(Calcu_ADJ!F63,Calcu_ADJ!$I$3)</f>
        <v>#N/A</v>
      </c>
      <c r="M66" s="82" t="e">
        <f ca="1">TEXT(Calcu_ADJ!G63,Calcu_ADJ!$I$3)</f>
        <v>#N/A</v>
      </c>
      <c r="N66" s="82" t="e">
        <f ca="1">TEXT(Calcu_ADJ!H63,Calcu_ADJ!$I$3)</f>
        <v>#N/A</v>
      </c>
    </row>
    <row r="67" spans="1:14" ht="13.5" customHeight="1">
      <c r="A67" s="42"/>
      <c r="B67" s="83">
        <f>Calcu!C64</f>
        <v>56</v>
      </c>
      <c r="C67" s="82" t="str">
        <f>Calcu!E64</f>
        <v/>
      </c>
      <c r="D67" s="82" t="e">
        <f ca="1">TEXT(Calcu!F64,Calcu!$I$3)</f>
        <v>#N/A</v>
      </c>
      <c r="E67" s="82" t="e">
        <f ca="1">TEXT(Calcu!G64,Calcu!$I$3)</f>
        <v>#N/A</v>
      </c>
      <c r="F67" s="82" t="e">
        <f ca="1">TEXT(Calcu!H64,Calcu!$I$3)</f>
        <v>#N/A</v>
      </c>
      <c r="I67" s="42"/>
      <c r="J67" s="83">
        <f>Calcu_ADJ!C64</f>
        <v>56</v>
      </c>
      <c r="K67" s="82" t="str">
        <f>Calcu_ADJ!E64</f>
        <v/>
      </c>
      <c r="L67" s="82" t="e">
        <f ca="1">TEXT(Calcu_ADJ!F64,Calcu_ADJ!$I$3)</f>
        <v>#N/A</v>
      </c>
      <c r="M67" s="82" t="e">
        <f ca="1">TEXT(Calcu_ADJ!G64,Calcu_ADJ!$I$3)</f>
        <v>#N/A</v>
      </c>
      <c r="N67" s="82" t="e">
        <f ca="1">TEXT(Calcu_ADJ!H64,Calcu_ADJ!$I$3)</f>
        <v>#N/A</v>
      </c>
    </row>
    <row r="68" spans="1:14" ht="13.5" customHeight="1">
      <c r="A68" s="42"/>
      <c r="B68" s="83">
        <f>Calcu!C65</f>
        <v>57</v>
      </c>
      <c r="C68" s="82" t="str">
        <f>Calcu!E65</f>
        <v/>
      </c>
      <c r="D68" s="82" t="e">
        <f ca="1">TEXT(Calcu!F65,Calcu!$I$3)</f>
        <v>#N/A</v>
      </c>
      <c r="E68" s="82" t="e">
        <f ca="1">TEXT(Calcu!G65,Calcu!$I$3)</f>
        <v>#N/A</v>
      </c>
      <c r="F68" s="82" t="e">
        <f ca="1">TEXT(Calcu!H65,Calcu!$I$3)</f>
        <v>#N/A</v>
      </c>
      <c r="I68" s="42"/>
      <c r="J68" s="83">
        <f>Calcu_ADJ!C65</f>
        <v>57</v>
      </c>
      <c r="K68" s="82" t="str">
        <f>Calcu_ADJ!E65</f>
        <v/>
      </c>
      <c r="L68" s="82" t="e">
        <f ca="1">TEXT(Calcu_ADJ!F65,Calcu_ADJ!$I$3)</f>
        <v>#N/A</v>
      </c>
      <c r="M68" s="82" t="e">
        <f ca="1">TEXT(Calcu_ADJ!G65,Calcu_ADJ!$I$3)</f>
        <v>#N/A</v>
      </c>
      <c r="N68" s="82" t="e">
        <f ca="1">TEXT(Calcu_ADJ!H65,Calcu_ADJ!$I$3)</f>
        <v>#N/A</v>
      </c>
    </row>
    <row r="69" spans="1:14" ht="13.5" customHeight="1">
      <c r="A69" s="42"/>
      <c r="B69" s="83">
        <f>Calcu!C66</f>
        <v>58</v>
      </c>
      <c r="C69" s="82" t="str">
        <f>Calcu!E66</f>
        <v/>
      </c>
      <c r="D69" s="82" t="e">
        <f ca="1">TEXT(Calcu!F66,Calcu!$I$3)</f>
        <v>#N/A</v>
      </c>
      <c r="E69" s="82" t="e">
        <f ca="1">TEXT(Calcu!G66,Calcu!$I$3)</f>
        <v>#N/A</v>
      </c>
      <c r="F69" s="82" t="e">
        <f ca="1">TEXT(Calcu!H66,Calcu!$I$3)</f>
        <v>#N/A</v>
      </c>
      <c r="I69" s="42"/>
      <c r="J69" s="83">
        <f>Calcu_ADJ!C66</f>
        <v>58</v>
      </c>
      <c r="K69" s="82" t="str">
        <f>Calcu_ADJ!E66</f>
        <v/>
      </c>
      <c r="L69" s="82" t="e">
        <f ca="1">TEXT(Calcu_ADJ!F66,Calcu_ADJ!$I$3)</f>
        <v>#N/A</v>
      </c>
      <c r="M69" s="82" t="e">
        <f ca="1">TEXT(Calcu_ADJ!G66,Calcu_ADJ!$I$3)</f>
        <v>#N/A</v>
      </c>
      <c r="N69" s="82" t="e">
        <f ca="1">TEXT(Calcu_ADJ!H66,Calcu_ADJ!$I$3)</f>
        <v>#N/A</v>
      </c>
    </row>
    <row r="70" spans="1:14" ht="13.5" customHeight="1">
      <c r="A70" s="42"/>
      <c r="B70" s="83">
        <f>Calcu!C67</f>
        <v>59</v>
      </c>
      <c r="C70" s="82" t="str">
        <f>Calcu!E67</f>
        <v/>
      </c>
      <c r="D70" s="82" t="e">
        <f ca="1">TEXT(Calcu!F67,Calcu!$I$3)</f>
        <v>#N/A</v>
      </c>
      <c r="E70" s="82" t="e">
        <f ca="1">TEXT(Calcu!G67,Calcu!$I$3)</f>
        <v>#N/A</v>
      </c>
      <c r="F70" s="82" t="e">
        <f ca="1">TEXT(Calcu!H67,Calcu!$I$3)</f>
        <v>#N/A</v>
      </c>
      <c r="I70" s="42"/>
      <c r="J70" s="83">
        <f>Calcu_ADJ!C67</f>
        <v>59</v>
      </c>
      <c r="K70" s="82" t="str">
        <f>Calcu_ADJ!E67</f>
        <v/>
      </c>
      <c r="L70" s="82" t="e">
        <f ca="1">TEXT(Calcu_ADJ!F67,Calcu_ADJ!$I$3)</f>
        <v>#N/A</v>
      </c>
      <c r="M70" s="82" t="e">
        <f ca="1">TEXT(Calcu_ADJ!G67,Calcu_ADJ!$I$3)</f>
        <v>#N/A</v>
      </c>
      <c r="N70" s="82" t="e">
        <f ca="1">TEXT(Calcu_ADJ!H67,Calcu_ADJ!$I$3)</f>
        <v>#N/A</v>
      </c>
    </row>
    <row r="71" spans="1:14" ht="13.5" customHeight="1">
      <c r="A71" s="42"/>
      <c r="B71" s="83">
        <f>Calcu!C68</f>
        <v>60</v>
      </c>
      <c r="C71" s="82" t="str">
        <f>Calcu!E68</f>
        <v/>
      </c>
      <c r="D71" s="82" t="e">
        <f ca="1">TEXT(Calcu!F68,Calcu!$I$3)</f>
        <v>#N/A</v>
      </c>
      <c r="E71" s="82" t="e">
        <f ca="1">TEXT(Calcu!G68,Calcu!$I$3)</f>
        <v>#N/A</v>
      </c>
      <c r="F71" s="82" t="e">
        <f ca="1">TEXT(Calcu!H68,Calcu!$I$3)</f>
        <v>#N/A</v>
      </c>
      <c r="I71" s="42"/>
      <c r="J71" s="83">
        <f>Calcu_ADJ!C68</f>
        <v>60</v>
      </c>
      <c r="K71" s="82" t="str">
        <f>Calcu_ADJ!E68</f>
        <v/>
      </c>
      <c r="L71" s="82" t="e">
        <f ca="1">TEXT(Calcu_ADJ!F68,Calcu_ADJ!$I$3)</f>
        <v>#N/A</v>
      </c>
      <c r="M71" s="82" t="e">
        <f ca="1">TEXT(Calcu_ADJ!G68,Calcu_ADJ!$I$3)</f>
        <v>#N/A</v>
      </c>
      <c r="N71" s="82" t="e">
        <f ca="1">TEXT(Calcu_ADJ!H68,Calcu_ADJ!$I$3)</f>
        <v>#N/A</v>
      </c>
    </row>
    <row r="72" spans="1:14" ht="13.5" customHeight="1">
      <c r="I72" s="44"/>
      <c r="J72" s="45"/>
      <c r="K72" s="45"/>
      <c r="L72" s="40"/>
      <c r="M72" s="41"/>
      <c r="N72" s="41"/>
    </row>
    <row r="73" spans="1:14" ht="13.5" customHeight="1">
      <c r="A73" s="39" t="s">
        <v>189</v>
      </c>
      <c r="B73" s="40"/>
      <c r="C73" s="40"/>
      <c r="D73" s="80"/>
      <c r="E73" s="40"/>
      <c r="I73" s="39" t="s">
        <v>937</v>
      </c>
      <c r="J73" s="40"/>
      <c r="K73" s="40"/>
      <c r="L73" s="80"/>
      <c r="M73" s="40"/>
      <c r="N73" s="41"/>
    </row>
    <row r="74" spans="1:14" ht="13.5" customHeight="1">
      <c r="A74" s="39" t="s">
        <v>190</v>
      </c>
      <c r="B74" s="40"/>
      <c r="C74" s="40"/>
      <c r="D74" s="80"/>
      <c r="E74" s="40"/>
      <c r="I74" s="39" t="s">
        <v>190</v>
      </c>
      <c r="J74" s="40"/>
      <c r="K74" s="40"/>
      <c r="L74" s="80"/>
      <c r="M74" s="40"/>
      <c r="N74" s="41"/>
    </row>
    <row r="75" spans="1:14" ht="13.5" customHeight="1">
      <c r="A75" s="42"/>
      <c r="B75" s="553" t="s">
        <v>191</v>
      </c>
      <c r="C75" s="554" t="s">
        <v>55</v>
      </c>
      <c r="D75" s="553" t="e">
        <f>Calcu!$J$568&amp;" 지시값"</f>
        <v>#N/A</v>
      </c>
      <c r="E75" s="553"/>
      <c r="F75" s="553"/>
      <c r="I75" s="42"/>
      <c r="J75" s="553" t="s">
        <v>191</v>
      </c>
      <c r="K75" s="554" t="s">
        <v>55</v>
      </c>
      <c r="L75" s="553" t="e">
        <f>Calcu_ADJ!#REF!&amp;" 지시값"</f>
        <v>#REF!</v>
      </c>
      <c r="M75" s="553"/>
      <c r="N75" s="553"/>
    </row>
    <row r="76" spans="1:14" ht="13.5" customHeight="1">
      <c r="A76" s="42"/>
      <c r="B76" s="553"/>
      <c r="C76" s="555"/>
      <c r="D76" s="280" t="s">
        <v>194</v>
      </c>
      <c r="E76" s="280" t="s">
        <v>193</v>
      </c>
      <c r="F76" s="280" t="s">
        <v>0</v>
      </c>
      <c r="I76" s="42"/>
      <c r="J76" s="553"/>
      <c r="K76" s="555"/>
      <c r="L76" s="361" t="s">
        <v>194</v>
      </c>
      <c r="M76" s="361" t="s">
        <v>193</v>
      </c>
      <c r="N76" s="361" t="s">
        <v>0</v>
      </c>
    </row>
    <row r="77" spans="1:14" ht="13.5" customHeight="1">
      <c r="A77" s="42"/>
      <c r="B77" s="553"/>
      <c r="C77" s="281">
        <f>Calcu!E150</f>
        <v>0</v>
      </c>
      <c r="D77" s="281">
        <f>Calcu!F150</f>
        <v>0</v>
      </c>
      <c r="E77" s="281">
        <f>Calcu!G150</f>
        <v>0</v>
      </c>
      <c r="F77" s="281">
        <f>Calcu!H150</f>
        <v>0</v>
      </c>
      <c r="I77" s="42"/>
      <c r="J77" s="553"/>
      <c r="K77" s="362">
        <f>Calcu_ADJ!E150</f>
        <v>0</v>
      </c>
      <c r="L77" s="362">
        <f>Calcu_ADJ!F150</f>
        <v>0</v>
      </c>
      <c r="M77" s="362">
        <f>Calcu_ADJ!G150</f>
        <v>0</v>
      </c>
      <c r="N77" s="362">
        <f>Calcu_ADJ!H150</f>
        <v>0</v>
      </c>
    </row>
    <row r="78" spans="1:14" ht="13.5" customHeight="1">
      <c r="A78" s="42"/>
      <c r="B78" s="83">
        <f>Calcu!C151</f>
        <v>1</v>
      </c>
      <c r="C78" s="82" t="str">
        <f>Calcu!E151</f>
        <v/>
      </c>
      <c r="D78" s="82" t="e">
        <f ca="1">TEXT(Calcu!F151,Calcu!$I$145)</f>
        <v>#N/A</v>
      </c>
      <c r="E78" s="82" t="e">
        <f ca="1">TEXT(Calcu!G151,Calcu!$I$145)</f>
        <v>#N/A</v>
      </c>
      <c r="F78" s="82" t="e">
        <f ca="1">TEXT(Calcu!H151,Calcu!$I$145)</f>
        <v>#N/A</v>
      </c>
      <c r="I78" s="42"/>
      <c r="J78" s="83">
        <f>Calcu_ADJ!C151</f>
        <v>1</v>
      </c>
      <c r="K78" s="82" t="str">
        <f>Calcu_ADJ!E151</f>
        <v/>
      </c>
      <c r="L78" s="82" t="e">
        <f ca="1">TEXT(Calcu_ADJ!F151,Calcu_ADJ!$I$145)</f>
        <v>#N/A</v>
      </c>
      <c r="M78" s="82" t="e">
        <f ca="1">TEXT(Calcu_ADJ!G151,Calcu_ADJ!$I$145)</f>
        <v>#N/A</v>
      </c>
      <c r="N78" s="82" t="e">
        <f ca="1">TEXT(Calcu_ADJ!H151,Calcu_ADJ!$I$145)</f>
        <v>#N/A</v>
      </c>
    </row>
    <row r="79" spans="1:14" ht="13.5" customHeight="1">
      <c r="A79" s="42"/>
      <c r="B79" s="83">
        <f>Calcu!C152</f>
        <v>2</v>
      </c>
      <c r="C79" s="82" t="str">
        <f>Calcu!E152</f>
        <v/>
      </c>
      <c r="D79" s="82" t="e">
        <f ca="1">TEXT(Calcu!F152,Calcu!$I$145)</f>
        <v>#N/A</v>
      </c>
      <c r="E79" s="82" t="e">
        <f ca="1">TEXT(Calcu!G152,Calcu!$I$145)</f>
        <v>#N/A</v>
      </c>
      <c r="F79" s="82" t="e">
        <f ca="1">TEXT(Calcu!H152,Calcu!$I$145)</f>
        <v>#N/A</v>
      </c>
      <c r="I79" s="42"/>
      <c r="J79" s="83">
        <f>Calcu_ADJ!C152</f>
        <v>2</v>
      </c>
      <c r="K79" s="82" t="str">
        <f>Calcu_ADJ!E152</f>
        <v/>
      </c>
      <c r="L79" s="82" t="e">
        <f ca="1">TEXT(Calcu_ADJ!F152,Calcu_ADJ!$I$145)</f>
        <v>#N/A</v>
      </c>
      <c r="M79" s="82" t="e">
        <f ca="1">TEXT(Calcu_ADJ!G152,Calcu_ADJ!$I$145)</f>
        <v>#N/A</v>
      </c>
      <c r="N79" s="82" t="e">
        <f ca="1">TEXT(Calcu_ADJ!H152,Calcu_ADJ!$I$145)</f>
        <v>#N/A</v>
      </c>
    </row>
    <row r="80" spans="1:14" ht="13.5" customHeight="1">
      <c r="A80" s="42"/>
      <c r="B80" s="83">
        <f>Calcu!C153</f>
        <v>3</v>
      </c>
      <c r="C80" s="82" t="str">
        <f>Calcu!E153</f>
        <v/>
      </c>
      <c r="D80" s="82" t="e">
        <f ca="1">TEXT(Calcu!F153,Calcu!$I$145)</f>
        <v>#N/A</v>
      </c>
      <c r="E80" s="82" t="e">
        <f ca="1">TEXT(Calcu!G153,Calcu!$I$145)</f>
        <v>#N/A</v>
      </c>
      <c r="F80" s="82" t="e">
        <f ca="1">TEXT(Calcu!H153,Calcu!$I$145)</f>
        <v>#N/A</v>
      </c>
      <c r="I80" s="42"/>
      <c r="J80" s="83">
        <f>Calcu_ADJ!C153</f>
        <v>3</v>
      </c>
      <c r="K80" s="82" t="str">
        <f>Calcu_ADJ!E153</f>
        <v/>
      </c>
      <c r="L80" s="82" t="e">
        <f ca="1">TEXT(Calcu_ADJ!F153,Calcu_ADJ!$I$145)</f>
        <v>#N/A</v>
      </c>
      <c r="M80" s="82" t="e">
        <f ca="1">TEXT(Calcu_ADJ!G153,Calcu_ADJ!$I$145)</f>
        <v>#N/A</v>
      </c>
      <c r="N80" s="82" t="e">
        <f ca="1">TEXT(Calcu_ADJ!H153,Calcu_ADJ!$I$145)</f>
        <v>#N/A</v>
      </c>
    </row>
    <row r="81" spans="1:14" ht="13.5" customHeight="1">
      <c r="A81" s="42"/>
      <c r="B81" s="83">
        <f>Calcu!C154</f>
        <v>4</v>
      </c>
      <c r="C81" s="82" t="str">
        <f>Calcu!E154</f>
        <v/>
      </c>
      <c r="D81" s="82" t="e">
        <f ca="1">TEXT(Calcu!F154,Calcu!$I$145)</f>
        <v>#N/A</v>
      </c>
      <c r="E81" s="82" t="e">
        <f ca="1">TEXT(Calcu!G154,Calcu!$I$145)</f>
        <v>#N/A</v>
      </c>
      <c r="F81" s="82" t="e">
        <f ca="1">TEXT(Calcu!H154,Calcu!$I$145)</f>
        <v>#N/A</v>
      </c>
      <c r="I81" s="42"/>
      <c r="J81" s="83">
        <f>Calcu_ADJ!C154</f>
        <v>4</v>
      </c>
      <c r="K81" s="82" t="str">
        <f>Calcu_ADJ!E154</f>
        <v/>
      </c>
      <c r="L81" s="82" t="e">
        <f ca="1">TEXT(Calcu_ADJ!F154,Calcu_ADJ!$I$145)</f>
        <v>#N/A</v>
      </c>
      <c r="M81" s="82" t="e">
        <f ca="1">TEXT(Calcu_ADJ!G154,Calcu_ADJ!$I$145)</f>
        <v>#N/A</v>
      </c>
      <c r="N81" s="82" t="e">
        <f ca="1">TEXT(Calcu_ADJ!H154,Calcu_ADJ!$I$145)</f>
        <v>#N/A</v>
      </c>
    </row>
    <row r="82" spans="1:14" ht="13.5" customHeight="1">
      <c r="A82" s="42"/>
      <c r="B82" s="83">
        <f>Calcu!C155</f>
        <v>5</v>
      </c>
      <c r="C82" s="82" t="str">
        <f>Calcu!E155</f>
        <v/>
      </c>
      <c r="D82" s="82" t="e">
        <f ca="1">TEXT(Calcu!F155,Calcu!$I$145)</f>
        <v>#N/A</v>
      </c>
      <c r="E82" s="82" t="e">
        <f ca="1">TEXT(Calcu!G155,Calcu!$I$145)</f>
        <v>#N/A</v>
      </c>
      <c r="F82" s="82" t="e">
        <f ca="1">TEXT(Calcu!H155,Calcu!$I$145)</f>
        <v>#N/A</v>
      </c>
      <c r="I82" s="42"/>
      <c r="J82" s="83">
        <f>Calcu_ADJ!C155</f>
        <v>5</v>
      </c>
      <c r="K82" s="82" t="str">
        <f>Calcu_ADJ!E155</f>
        <v/>
      </c>
      <c r="L82" s="82" t="e">
        <f ca="1">TEXT(Calcu_ADJ!F155,Calcu_ADJ!$I$145)</f>
        <v>#N/A</v>
      </c>
      <c r="M82" s="82" t="e">
        <f ca="1">TEXT(Calcu_ADJ!G155,Calcu_ADJ!$I$145)</f>
        <v>#N/A</v>
      </c>
      <c r="N82" s="82" t="e">
        <f ca="1">TEXT(Calcu_ADJ!H155,Calcu_ADJ!$I$145)</f>
        <v>#N/A</v>
      </c>
    </row>
    <row r="83" spans="1:14" ht="13.5" customHeight="1">
      <c r="A83" s="42"/>
      <c r="B83" s="83">
        <f>Calcu!C156</f>
        <v>6</v>
      </c>
      <c r="C83" s="82" t="str">
        <f>Calcu!E156</f>
        <v/>
      </c>
      <c r="D83" s="82" t="e">
        <f ca="1">TEXT(Calcu!F156,Calcu!$I$145)</f>
        <v>#N/A</v>
      </c>
      <c r="E83" s="82" t="e">
        <f ca="1">TEXT(Calcu!G156,Calcu!$I$145)</f>
        <v>#N/A</v>
      </c>
      <c r="F83" s="82" t="e">
        <f ca="1">TEXT(Calcu!H156,Calcu!$I$145)</f>
        <v>#N/A</v>
      </c>
      <c r="I83" s="42"/>
      <c r="J83" s="83">
        <f>Calcu_ADJ!C156</f>
        <v>6</v>
      </c>
      <c r="K83" s="82" t="str">
        <f>Calcu_ADJ!E156</f>
        <v/>
      </c>
      <c r="L83" s="82" t="e">
        <f ca="1">TEXT(Calcu_ADJ!F156,Calcu_ADJ!$I$145)</f>
        <v>#N/A</v>
      </c>
      <c r="M83" s="82" t="e">
        <f ca="1">TEXT(Calcu_ADJ!G156,Calcu_ADJ!$I$145)</f>
        <v>#N/A</v>
      </c>
      <c r="N83" s="82" t="e">
        <f ca="1">TEXT(Calcu_ADJ!H156,Calcu_ADJ!$I$145)</f>
        <v>#N/A</v>
      </c>
    </row>
    <row r="84" spans="1:14" ht="13.5" customHeight="1">
      <c r="A84" s="42"/>
      <c r="B84" s="83">
        <f>Calcu!C157</f>
        <v>7</v>
      </c>
      <c r="C84" s="82" t="str">
        <f>Calcu!E157</f>
        <v/>
      </c>
      <c r="D84" s="82" t="e">
        <f ca="1">TEXT(Calcu!F157,Calcu!$I$145)</f>
        <v>#N/A</v>
      </c>
      <c r="E84" s="82" t="e">
        <f ca="1">TEXT(Calcu!G157,Calcu!$I$145)</f>
        <v>#N/A</v>
      </c>
      <c r="F84" s="82" t="e">
        <f ca="1">TEXT(Calcu!H157,Calcu!$I$145)</f>
        <v>#N/A</v>
      </c>
      <c r="I84" s="42"/>
      <c r="J84" s="83">
        <f>Calcu_ADJ!C157</f>
        <v>7</v>
      </c>
      <c r="K84" s="82" t="str">
        <f>Calcu_ADJ!E157</f>
        <v/>
      </c>
      <c r="L84" s="82" t="e">
        <f ca="1">TEXT(Calcu_ADJ!F157,Calcu_ADJ!$I$145)</f>
        <v>#N/A</v>
      </c>
      <c r="M84" s="82" t="e">
        <f ca="1">TEXT(Calcu_ADJ!G157,Calcu_ADJ!$I$145)</f>
        <v>#N/A</v>
      </c>
      <c r="N84" s="82" t="e">
        <f ca="1">TEXT(Calcu_ADJ!H157,Calcu_ADJ!$I$145)</f>
        <v>#N/A</v>
      </c>
    </row>
    <row r="85" spans="1:14" ht="13.5" customHeight="1">
      <c r="A85" s="42"/>
      <c r="B85" s="83">
        <f>Calcu!C158</f>
        <v>8</v>
      </c>
      <c r="C85" s="82" t="str">
        <f>Calcu!E158</f>
        <v/>
      </c>
      <c r="D85" s="82" t="e">
        <f ca="1">TEXT(Calcu!F158,Calcu!$I$145)</f>
        <v>#N/A</v>
      </c>
      <c r="E85" s="82" t="e">
        <f ca="1">TEXT(Calcu!G158,Calcu!$I$145)</f>
        <v>#N/A</v>
      </c>
      <c r="F85" s="82" t="e">
        <f ca="1">TEXT(Calcu!H158,Calcu!$I$145)</f>
        <v>#N/A</v>
      </c>
      <c r="I85" s="42"/>
      <c r="J85" s="83">
        <f>Calcu_ADJ!C158</f>
        <v>8</v>
      </c>
      <c r="K85" s="82" t="str">
        <f>Calcu_ADJ!E158</f>
        <v/>
      </c>
      <c r="L85" s="82" t="e">
        <f ca="1">TEXT(Calcu_ADJ!F158,Calcu_ADJ!$I$145)</f>
        <v>#N/A</v>
      </c>
      <c r="M85" s="82" t="e">
        <f ca="1">TEXT(Calcu_ADJ!G158,Calcu_ADJ!$I$145)</f>
        <v>#N/A</v>
      </c>
      <c r="N85" s="82" t="e">
        <f ca="1">TEXT(Calcu_ADJ!H158,Calcu_ADJ!$I$145)</f>
        <v>#N/A</v>
      </c>
    </row>
    <row r="86" spans="1:14" ht="13.5" customHeight="1">
      <c r="A86" s="42"/>
      <c r="B86" s="83">
        <f>Calcu!C159</f>
        <v>9</v>
      </c>
      <c r="C86" s="82" t="str">
        <f>Calcu!E159</f>
        <v/>
      </c>
      <c r="D86" s="82" t="e">
        <f ca="1">TEXT(Calcu!F159,Calcu!$I$145)</f>
        <v>#N/A</v>
      </c>
      <c r="E86" s="82" t="e">
        <f ca="1">TEXT(Calcu!G159,Calcu!$I$145)</f>
        <v>#N/A</v>
      </c>
      <c r="F86" s="82" t="e">
        <f ca="1">TEXT(Calcu!H159,Calcu!$I$145)</f>
        <v>#N/A</v>
      </c>
      <c r="I86" s="42"/>
      <c r="J86" s="83">
        <f>Calcu_ADJ!C159</f>
        <v>9</v>
      </c>
      <c r="K86" s="82" t="str">
        <f>Calcu_ADJ!E159</f>
        <v/>
      </c>
      <c r="L86" s="82" t="e">
        <f ca="1">TEXT(Calcu_ADJ!F159,Calcu_ADJ!$I$145)</f>
        <v>#N/A</v>
      </c>
      <c r="M86" s="82" t="e">
        <f ca="1">TEXT(Calcu_ADJ!G159,Calcu_ADJ!$I$145)</f>
        <v>#N/A</v>
      </c>
      <c r="N86" s="82" t="e">
        <f ca="1">TEXT(Calcu_ADJ!H159,Calcu_ADJ!$I$145)</f>
        <v>#N/A</v>
      </c>
    </row>
    <row r="87" spans="1:14" ht="13.5" customHeight="1">
      <c r="A87" s="42"/>
      <c r="B87" s="83">
        <f>Calcu!C160</f>
        <v>10</v>
      </c>
      <c r="C87" s="82" t="str">
        <f>Calcu!E160</f>
        <v/>
      </c>
      <c r="D87" s="82" t="e">
        <f ca="1">TEXT(Calcu!F160,Calcu!$I$145)</f>
        <v>#N/A</v>
      </c>
      <c r="E87" s="82" t="e">
        <f ca="1">TEXT(Calcu!G160,Calcu!$I$145)</f>
        <v>#N/A</v>
      </c>
      <c r="F87" s="82" t="e">
        <f ca="1">TEXT(Calcu!H160,Calcu!$I$145)</f>
        <v>#N/A</v>
      </c>
      <c r="I87" s="42"/>
      <c r="J87" s="83">
        <f>Calcu_ADJ!C160</f>
        <v>10</v>
      </c>
      <c r="K87" s="82" t="str">
        <f>Calcu_ADJ!E160</f>
        <v/>
      </c>
      <c r="L87" s="82" t="e">
        <f ca="1">TEXT(Calcu_ADJ!F160,Calcu_ADJ!$I$145)</f>
        <v>#N/A</v>
      </c>
      <c r="M87" s="82" t="e">
        <f ca="1">TEXT(Calcu_ADJ!G160,Calcu_ADJ!$I$145)</f>
        <v>#N/A</v>
      </c>
      <c r="N87" s="82" t="e">
        <f ca="1">TEXT(Calcu_ADJ!H160,Calcu_ADJ!$I$145)</f>
        <v>#N/A</v>
      </c>
    </row>
    <row r="88" spans="1:14" ht="13.5" customHeight="1">
      <c r="A88" s="42"/>
      <c r="B88" s="83">
        <f>Calcu!C161</f>
        <v>11</v>
      </c>
      <c r="C88" s="82" t="str">
        <f>Calcu!E161</f>
        <v/>
      </c>
      <c r="D88" s="82" t="e">
        <f ca="1">TEXT(Calcu!F161,Calcu!$I$145)</f>
        <v>#N/A</v>
      </c>
      <c r="E88" s="82" t="e">
        <f ca="1">TEXT(Calcu!G161,Calcu!$I$145)</f>
        <v>#N/A</v>
      </c>
      <c r="F88" s="82" t="e">
        <f ca="1">TEXT(Calcu!H161,Calcu!$I$145)</f>
        <v>#N/A</v>
      </c>
      <c r="I88" s="42"/>
      <c r="J88" s="83">
        <f>Calcu_ADJ!C161</f>
        <v>11</v>
      </c>
      <c r="K88" s="82" t="str">
        <f>Calcu_ADJ!E161</f>
        <v/>
      </c>
      <c r="L88" s="82" t="e">
        <f ca="1">TEXT(Calcu_ADJ!F161,Calcu_ADJ!$I$145)</f>
        <v>#N/A</v>
      </c>
      <c r="M88" s="82" t="e">
        <f ca="1">TEXT(Calcu_ADJ!G161,Calcu_ADJ!$I$145)</f>
        <v>#N/A</v>
      </c>
      <c r="N88" s="82" t="e">
        <f ca="1">TEXT(Calcu_ADJ!H161,Calcu_ADJ!$I$145)</f>
        <v>#N/A</v>
      </c>
    </row>
    <row r="89" spans="1:14" ht="13.5" customHeight="1">
      <c r="A89" s="42"/>
      <c r="B89" s="83">
        <f>Calcu!C162</f>
        <v>12</v>
      </c>
      <c r="C89" s="82" t="str">
        <f>Calcu!E162</f>
        <v/>
      </c>
      <c r="D89" s="82" t="e">
        <f ca="1">TEXT(Calcu!F162,Calcu!$I$145)</f>
        <v>#N/A</v>
      </c>
      <c r="E89" s="82" t="e">
        <f ca="1">TEXT(Calcu!G162,Calcu!$I$145)</f>
        <v>#N/A</v>
      </c>
      <c r="F89" s="82" t="e">
        <f ca="1">TEXT(Calcu!H162,Calcu!$I$145)</f>
        <v>#N/A</v>
      </c>
      <c r="I89" s="42"/>
      <c r="J89" s="83">
        <f>Calcu_ADJ!C162</f>
        <v>12</v>
      </c>
      <c r="K89" s="82" t="str">
        <f>Calcu_ADJ!E162</f>
        <v/>
      </c>
      <c r="L89" s="82" t="e">
        <f ca="1">TEXT(Calcu_ADJ!F162,Calcu_ADJ!$I$145)</f>
        <v>#N/A</v>
      </c>
      <c r="M89" s="82" t="e">
        <f ca="1">TEXT(Calcu_ADJ!G162,Calcu_ADJ!$I$145)</f>
        <v>#N/A</v>
      </c>
      <c r="N89" s="82" t="e">
        <f ca="1">TEXT(Calcu_ADJ!H162,Calcu_ADJ!$I$145)</f>
        <v>#N/A</v>
      </c>
    </row>
    <row r="90" spans="1:14" ht="13.5" customHeight="1">
      <c r="A90" s="42"/>
      <c r="B90" s="83">
        <f>Calcu!C163</f>
        <v>13</v>
      </c>
      <c r="C90" s="82" t="str">
        <f>Calcu!E163</f>
        <v/>
      </c>
      <c r="D90" s="82" t="e">
        <f ca="1">TEXT(Calcu!F163,Calcu!$I$145)</f>
        <v>#N/A</v>
      </c>
      <c r="E90" s="82" t="e">
        <f ca="1">TEXT(Calcu!G163,Calcu!$I$145)</f>
        <v>#N/A</v>
      </c>
      <c r="F90" s="82" t="e">
        <f ca="1">TEXT(Calcu!H163,Calcu!$I$145)</f>
        <v>#N/A</v>
      </c>
      <c r="I90" s="42"/>
      <c r="J90" s="83">
        <f>Calcu_ADJ!C163</f>
        <v>13</v>
      </c>
      <c r="K90" s="82" t="str">
        <f>Calcu_ADJ!E163</f>
        <v/>
      </c>
      <c r="L90" s="82" t="e">
        <f ca="1">TEXT(Calcu_ADJ!F163,Calcu_ADJ!$I$145)</f>
        <v>#N/A</v>
      </c>
      <c r="M90" s="82" t="e">
        <f ca="1">TEXT(Calcu_ADJ!G163,Calcu_ADJ!$I$145)</f>
        <v>#N/A</v>
      </c>
      <c r="N90" s="82" t="e">
        <f ca="1">TEXT(Calcu_ADJ!H163,Calcu_ADJ!$I$145)</f>
        <v>#N/A</v>
      </c>
    </row>
    <row r="91" spans="1:14" ht="13.5" customHeight="1">
      <c r="A91" s="42"/>
      <c r="B91" s="83">
        <f>Calcu!C164</f>
        <v>14</v>
      </c>
      <c r="C91" s="82" t="str">
        <f>Calcu!E164</f>
        <v/>
      </c>
      <c r="D91" s="82" t="e">
        <f ca="1">TEXT(Calcu!F164,Calcu!$I$145)</f>
        <v>#N/A</v>
      </c>
      <c r="E91" s="82" t="e">
        <f ca="1">TEXT(Calcu!G164,Calcu!$I$145)</f>
        <v>#N/A</v>
      </c>
      <c r="F91" s="82" t="e">
        <f ca="1">TEXT(Calcu!H164,Calcu!$I$145)</f>
        <v>#N/A</v>
      </c>
      <c r="I91" s="42"/>
      <c r="J91" s="83">
        <f>Calcu_ADJ!C164</f>
        <v>14</v>
      </c>
      <c r="K91" s="82" t="str">
        <f>Calcu_ADJ!E164</f>
        <v/>
      </c>
      <c r="L91" s="82" t="e">
        <f ca="1">TEXT(Calcu_ADJ!F164,Calcu_ADJ!$I$145)</f>
        <v>#N/A</v>
      </c>
      <c r="M91" s="82" t="e">
        <f ca="1">TEXT(Calcu_ADJ!G164,Calcu_ADJ!$I$145)</f>
        <v>#N/A</v>
      </c>
      <c r="N91" s="82" t="e">
        <f ca="1">TEXT(Calcu_ADJ!H164,Calcu_ADJ!$I$145)</f>
        <v>#N/A</v>
      </c>
    </row>
    <row r="92" spans="1:14" ht="13.5" customHeight="1">
      <c r="A92" s="42"/>
      <c r="B92" s="83">
        <f>Calcu!C165</f>
        <v>15</v>
      </c>
      <c r="C92" s="82" t="str">
        <f>Calcu!E165</f>
        <v/>
      </c>
      <c r="D92" s="82" t="e">
        <f ca="1">TEXT(Calcu!F165,Calcu!$I$145)</f>
        <v>#N/A</v>
      </c>
      <c r="E92" s="82" t="e">
        <f ca="1">TEXT(Calcu!G165,Calcu!$I$145)</f>
        <v>#N/A</v>
      </c>
      <c r="F92" s="82" t="e">
        <f ca="1">TEXT(Calcu!H165,Calcu!$I$145)</f>
        <v>#N/A</v>
      </c>
      <c r="I92" s="42"/>
      <c r="J92" s="83">
        <f>Calcu_ADJ!C165</f>
        <v>15</v>
      </c>
      <c r="K92" s="82" t="str">
        <f>Calcu_ADJ!E165</f>
        <v/>
      </c>
      <c r="L92" s="82" t="e">
        <f ca="1">TEXT(Calcu_ADJ!F165,Calcu_ADJ!$I$145)</f>
        <v>#N/A</v>
      </c>
      <c r="M92" s="82" t="e">
        <f ca="1">TEXT(Calcu_ADJ!G165,Calcu_ADJ!$I$145)</f>
        <v>#N/A</v>
      </c>
      <c r="N92" s="82" t="e">
        <f ca="1">TEXT(Calcu_ADJ!H165,Calcu_ADJ!$I$145)</f>
        <v>#N/A</v>
      </c>
    </row>
    <row r="93" spans="1:14" ht="13.5" customHeight="1">
      <c r="A93" s="42"/>
      <c r="B93" s="83">
        <f>Calcu!C166</f>
        <v>16</v>
      </c>
      <c r="C93" s="82" t="str">
        <f>Calcu!E166</f>
        <v/>
      </c>
      <c r="D93" s="82" t="e">
        <f ca="1">TEXT(Calcu!F166,Calcu!$I$145)</f>
        <v>#N/A</v>
      </c>
      <c r="E93" s="82" t="e">
        <f ca="1">TEXT(Calcu!G166,Calcu!$I$145)</f>
        <v>#N/A</v>
      </c>
      <c r="F93" s="82" t="e">
        <f ca="1">TEXT(Calcu!H166,Calcu!$I$145)</f>
        <v>#N/A</v>
      </c>
      <c r="I93" s="42"/>
      <c r="J93" s="83">
        <f>Calcu_ADJ!C166</f>
        <v>16</v>
      </c>
      <c r="K93" s="82" t="str">
        <f>Calcu_ADJ!E166</f>
        <v/>
      </c>
      <c r="L93" s="82" t="e">
        <f ca="1">TEXT(Calcu_ADJ!F166,Calcu_ADJ!$I$145)</f>
        <v>#N/A</v>
      </c>
      <c r="M93" s="82" t="e">
        <f ca="1">TEXT(Calcu_ADJ!G166,Calcu_ADJ!$I$145)</f>
        <v>#N/A</v>
      </c>
      <c r="N93" s="82" t="e">
        <f ca="1">TEXT(Calcu_ADJ!H166,Calcu_ADJ!$I$145)</f>
        <v>#N/A</v>
      </c>
    </row>
    <row r="94" spans="1:14" ht="13.5" customHeight="1">
      <c r="A94" s="42"/>
      <c r="B94" s="83">
        <f>Calcu!C167</f>
        <v>17</v>
      </c>
      <c r="C94" s="82" t="str">
        <f>Calcu!E167</f>
        <v/>
      </c>
      <c r="D94" s="82" t="e">
        <f ca="1">TEXT(Calcu!F167,Calcu!$I$145)</f>
        <v>#N/A</v>
      </c>
      <c r="E94" s="82" t="e">
        <f ca="1">TEXT(Calcu!G167,Calcu!$I$145)</f>
        <v>#N/A</v>
      </c>
      <c r="F94" s="82" t="e">
        <f ca="1">TEXT(Calcu!H167,Calcu!$I$145)</f>
        <v>#N/A</v>
      </c>
      <c r="I94" s="42"/>
      <c r="J94" s="83">
        <f>Calcu_ADJ!C167</f>
        <v>17</v>
      </c>
      <c r="K94" s="82" t="str">
        <f>Calcu_ADJ!E167</f>
        <v/>
      </c>
      <c r="L94" s="82" t="e">
        <f ca="1">TEXT(Calcu_ADJ!F167,Calcu_ADJ!$I$145)</f>
        <v>#N/A</v>
      </c>
      <c r="M94" s="82" t="e">
        <f ca="1">TEXT(Calcu_ADJ!G167,Calcu_ADJ!$I$145)</f>
        <v>#N/A</v>
      </c>
      <c r="N94" s="82" t="e">
        <f ca="1">TEXT(Calcu_ADJ!H167,Calcu_ADJ!$I$145)</f>
        <v>#N/A</v>
      </c>
    </row>
    <row r="95" spans="1:14" ht="13.5" customHeight="1">
      <c r="A95" s="42"/>
      <c r="B95" s="83">
        <f>Calcu!C168</f>
        <v>18</v>
      </c>
      <c r="C95" s="82" t="str">
        <f>Calcu!E168</f>
        <v/>
      </c>
      <c r="D95" s="82" t="e">
        <f ca="1">TEXT(Calcu!F168,Calcu!$I$145)</f>
        <v>#N/A</v>
      </c>
      <c r="E95" s="82" t="e">
        <f ca="1">TEXT(Calcu!G168,Calcu!$I$145)</f>
        <v>#N/A</v>
      </c>
      <c r="F95" s="82" t="e">
        <f ca="1">TEXT(Calcu!H168,Calcu!$I$145)</f>
        <v>#N/A</v>
      </c>
      <c r="I95" s="42"/>
      <c r="J95" s="83">
        <f>Calcu_ADJ!C168</f>
        <v>18</v>
      </c>
      <c r="K95" s="82" t="str">
        <f>Calcu_ADJ!E168</f>
        <v/>
      </c>
      <c r="L95" s="82" t="e">
        <f ca="1">TEXT(Calcu_ADJ!F168,Calcu_ADJ!$I$145)</f>
        <v>#N/A</v>
      </c>
      <c r="M95" s="82" t="e">
        <f ca="1">TEXT(Calcu_ADJ!G168,Calcu_ADJ!$I$145)</f>
        <v>#N/A</v>
      </c>
      <c r="N95" s="82" t="e">
        <f ca="1">TEXT(Calcu_ADJ!H168,Calcu_ADJ!$I$145)</f>
        <v>#N/A</v>
      </c>
    </row>
    <row r="96" spans="1:14" ht="13.5" customHeight="1">
      <c r="A96" s="42"/>
      <c r="B96" s="83">
        <f>Calcu!C169</f>
        <v>19</v>
      </c>
      <c r="C96" s="82" t="str">
        <f>Calcu!E169</f>
        <v/>
      </c>
      <c r="D96" s="82" t="e">
        <f ca="1">TEXT(Calcu!F169,Calcu!$I$145)</f>
        <v>#N/A</v>
      </c>
      <c r="E96" s="82" t="e">
        <f ca="1">TEXT(Calcu!G169,Calcu!$I$145)</f>
        <v>#N/A</v>
      </c>
      <c r="F96" s="82" t="e">
        <f ca="1">TEXT(Calcu!H169,Calcu!$I$145)</f>
        <v>#N/A</v>
      </c>
      <c r="I96" s="42"/>
      <c r="J96" s="83">
        <f>Calcu_ADJ!C169</f>
        <v>19</v>
      </c>
      <c r="K96" s="82" t="str">
        <f>Calcu_ADJ!E169</f>
        <v/>
      </c>
      <c r="L96" s="82" t="e">
        <f ca="1">TEXT(Calcu_ADJ!F169,Calcu_ADJ!$I$145)</f>
        <v>#N/A</v>
      </c>
      <c r="M96" s="82" t="e">
        <f ca="1">TEXT(Calcu_ADJ!G169,Calcu_ADJ!$I$145)</f>
        <v>#N/A</v>
      </c>
      <c r="N96" s="82" t="e">
        <f ca="1">TEXT(Calcu_ADJ!H169,Calcu_ADJ!$I$145)</f>
        <v>#N/A</v>
      </c>
    </row>
    <row r="97" spans="1:14" ht="13.5" customHeight="1">
      <c r="A97" s="42"/>
      <c r="B97" s="83">
        <f>Calcu!C170</f>
        <v>20</v>
      </c>
      <c r="C97" s="82" t="str">
        <f>Calcu!E170</f>
        <v/>
      </c>
      <c r="D97" s="82" t="e">
        <f ca="1">TEXT(Calcu!F170,Calcu!$I$145)</f>
        <v>#N/A</v>
      </c>
      <c r="E97" s="82" t="e">
        <f ca="1">TEXT(Calcu!G170,Calcu!$I$145)</f>
        <v>#N/A</v>
      </c>
      <c r="F97" s="82" t="e">
        <f ca="1">TEXT(Calcu!H170,Calcu!$I$145)</f>
        <v>#N/A</v>
      </c>
      <c r="I97" s="42"/>
      <c r="J97" s="83">
        <f>Calcu_ADJ!C170</f>
        <v>20</v>
      </c>
      <c r="K97" s="82" t="str">
        <f>Calcu_ADJ!E170</f>
        <v/>
      </c>
      <c r="L97" s="82" t="e">
        <f ca="1">TEXT(Calcu_ADJ!F170,Calcu_ADJ!$I$145)</f>
        <v>#N/A</v>
      </c>
      <c r="M97" s="82" t="e">
        <f ca="1">TEXT(Calcu_ADJ!G170,Calcu_ADJ!$I$145)</f>
        <v>#N/A</v>
      </c>
      <c r="N97" s="82" t="e">
        <f ca="1">TEXT(Calcu_ADJ!H170,Calcu_ADJ!$I$145)</f>
        <v>#N/A</v>
      </c>
    </row>
    <row r="98" spans="1:14" ht="13.5" customHeight="1">
      <c r="A98" s="42"/>
      <c r="B98" s="83">
        <f>Calcu!C171</f>
        <v>21</v>
      </c>
      <c r="C98" s="82" t="str">
        <f>Calcu!E171</f>
        <v/>
      </c>
      <c r="D98" s="82" t="e">
        <f ca="1">TEXT(Calcu!F171,Calcu!$I$145)</f>
        <v>#N/A</v>
      </c>
      <c r="E98" s="82" t="e">
        <f ca="1">TEXT(Calcu!G171,Calcu!$I$145)</f>
        <v>#N/A</v>
      </c>
      <c r="F98" s="82" t="e">
        <f ca="1">TEXT(Calcu!H171,Calcu!$I$145)</f>
        <v>#N/A</v>
      </c>
      <c r="I98" s="42"/>
      <c r="J98" s="83">
        <f>Calcu_ADJ!C171</f>
        <v>21</v>
      </c>
      <c r="K98" s="82" t="str">
        <f>Calcu_ADJ!E171</f>
        <v/>
      </c>
      <c r="L98" s="82" t="e">
        <f ca="1">TEXT(Calcu_ADJ!F171,Calcu_ADJ!$I$145)</f>
        <v>#N/A</v>
      </c>
      <c r="M98" s="82" t="e">
        <f ca="1">TEXT(Calcu_ADJ!G171,Calcu_ADJ!$I$145)</f>
        <v>#N/A</v>
      </c>
      <c r="N98" s="82" t="e">
        <f ca="1">TEXT(Calcu_ADJ!H171,Calcu_ADJ!$I$145)</f>
        <v>#N/A</v>
      </c>
    </row>
    <row r="99" spans="1:14" ht="13.5" customHeight="1">
      <c r="A99" s="42"/>
      <c r="B99" s="83">
        <f>Calcu!C172</f>
        <v>22</v>
      </c>
      <c r="C99" s="82" t="str">
        <f>Calcu!E172</f>
        <v/>
      </c>
      <c r="D99" s="82" t="e">
        <f ca="1">TEXT(Calcu!F172,Calcu!$I$145)</f>
        <v>#N/A</v>
      </c>
      <c r="E99" s="82" t="e">
        <f ca="1">TEXT(Calcu!G172,Calcu!$I$145)</f>
        <v>#N/A</v>
      </c>
      <c r="F99" s="82" t="e">
        <f ca="1">TEXT(Calcu!H172,Calcu!$I$145)</f>
        <v>#N/A</v>
      </c>
      <c r="I99" s="42"/>
      <c r="J99" s="83">
        <f>Calcu_ADJ!C172</f>
        <v>22</v>
      </c>
      <c r="K99" s="82" t="str">
        <f>Calcu_ADJ!E172</f>
        <v/>
      </c>
      <c r="L99" s="82" t="e">
        <f ca="1">TEXT(Calcu_ADJ!F172,Calcu_ADJ!$I$145)</f>
        <v>#N/A</v>
      </c>
      <c r="M99" s="82" t="e">
        <f ca="1">TEXT(Calcu_ADJ!G172,Calcu_ADJ!$I$145)</f>
        <v>#N/A</v>
      </c>
      <c r="N99" s="82" t="e">
        <f ca="1">TEXT(Calcu_ADJ!H172,Calcu_ADJ!$I$145)</f>
        <v>#N/A</v>
      </c>
    </row>
    <row r="100" spans="1:14" ht="13.5" customHeight="1">
      <c r="A100" s="42"/>
      <c r="B100" s="83">
        <f>Calcu!C173</f>
        <v>23</v>
      </c>
      <c r="C100" s="82" t="str">
        <f>Calcu!E173</f>
        <v/>
      </c>
      <c r="D100" s="82" t="e">
        <f ca="1">TEXT(Calcu!F173,Calcu!$I$145)</f>
        <v>#N/A</v>
      </c>
      <c r="E100" s="82" t="e">
        <f ca="1">TEXT(Calcu!G173,Calcu!$I$145)</f>
        <v>#N/A</v>
      </c>
      <c r="F100" s="82" t="e">
        <f ca="1">TEXT(Calcu!H173,Calcu!$I$145)</f>
        <v>#N/A</v>
      </c>
      <c r="I100" s="42"/>
      <c r="J100" s="83">
        <f>Calcu_ADJ!C173</f>
        <v>23</v>
      </c>
      <c r="K100" s="82" t="str">
        <f>Calcu_ADJ!E173</f>
        <v/>
      </c>
      <c r="L100" s="82" t="e">
        <f ca="1">TEXT(Calcu_ADJ!F173,Calcu_ADJ!$I$145)</f>
        <v>#N/A</v>
      </c>
      <c r="M100" s="82" t="e">
        <f ca="1">TEXT(Calcu_ADJ!G173,Calcu_ADJ!$I$145)</f>
        <v>#N/A</v>
      </c>
      <c r="N100" s="82" t="e">
        <f ca="1">TEXT(Calcu_ADJ!H173,Calcu_ADJ!$I$145)</f>
        <v>#N/A</v>
      </c>
    </row>
    <row r="101" spans="1:14" ht="13.5" customHeight="1">
      <c r="A101" s="42"/>
      <c r="B101" s="83">
        <f>Calcu!C174</f>
        <v>24</v>
      </c>
      <c r="C101" s="82" t="str">
        <f>Calcu!E174</f>
        <v/>
      </c>
      <c r="D101" s="82" t="e">
        <f ca="1">TEXT(Calcu!F174,Calcu!$I$145)</f>
        <v>#N/A</v>
      </c>
      <c r="E101" s="82" t="e">
        <f ca="1">TEXT(Calcu!G174,Calcu!$I$145)</f>
        <v>#N/A</v>
      </c>
      <c r="F101" s="82" t="e">
        <f ca="1">TEXT(Calcu!H174,Calcu!$I$145)</f>
        <v>#N/A</v>
      </c>
      <c r="I101" s="42"/>
      <c r="J101" s="83">
        <f>Calcu_ADJ!C174</f>
        <v>24</v>
      </c>
      <c r="K101" s="82" t="str">
        <f>Calcu_ADJ!E174</f>
        <v/>
      </c>
      <c r="L101" s="82" t="e">
        <f ca="1">TEXT(Calcu_ADJ!F174,Calcu_ADJ!$I$145)</f>
        <v>#N/A</v>
      </c>
      <c r="M101" s="82" t="e">
        <f ca="1">TEXT(Calcu_ADJ!G174,Calcu_ADJ!$I$145)</f>
        <v>#N/A</v>
      </c>
      <c r="N101" s="82" t="e">
        <f ca="1">TEXT(Calcu_ADJ!H174,Calcu_ADJ!$I$145)</f>
        <v>#N/A</v>
      </c>
    </row>
    <row r="102" spans="1:14" ht="13.5" customHeight="1">
      <c r="A102" s="42"/>
      <c r="B102" s="83">
        <f>Calcu!C175</f>
        <v>25</v>
      </c>
      <c r="C102" s="82" t="str">
        <f>Calcu!E175</f>
        <v/>
      </c>
      <c r="D102" s="82" t="e">
        <f ca="1">TEXT(Calcu!F175,Calcu!$I$145)</f>
        <v>#N/A</v>
      </c>
      <c r="E102" s="82" t="e">
        <f ca="1">TEXT(Calcu!G175,Calcu!$I$145)</f>
        <v>#N/A</v>
      </c>
      <c r="F102" s="82" t="e">
        <f ca="1">TEXT(Calcu!H175,Calcu!$I$145)</f>
        <v>#N/A</v>
      </c>
      <c r="I102" s="42"/>
      <c r="J102" s="83">
        <f>Calcu_ADJ!C175</f>
        <v>25</v>
      </c>
      <c r="K102" s="82" t="str">
        <f>Calcu_ADJ!E175</f>
        <v/>
      </c>
      <c r="L102" s="82" t="e">
        <f ca="1">TEXT(Calcu_ADJ!F175,Calcu_ADJ!$I$145)</f>
        <v>#N/A</v>
      </c>
      <c r="M102" s="82" t="e">
        <f ca="1">TEXT(Calcu_ADJ!G175,Calcu_ADJ!$I$145)</f>
        <v>#N/A</v>
      </c>
      <c r="N102" s="82" t="e">
        <f ca="1">TEXT(Calcu_ADJ!H175,Calcu_ADJ!$I$145)</f>
        <v>#N/A</v>
      </c>
    </row>
    <row r="103" spans="1:14" ht="13.5" customHeight="1">
      <c r="A103" s="42"/>
      <c r="B103" s="83">
        <f>Calcu!C176</f>
        <v>26</v>
      </c>
      <c r="C103" s="82" t="str">
        <f>Calcu!E176</f>
        <v/>
      </c>
      <c r="D103" s="82" t="e">
        <f ca="1">TEXT(Calcu!F176,Calcu!$I$145)</f>
        <v>#N/A</v>
      </c>
      <c r="E103" s="82" t="e">
        <f ca="1">TEXT(Calcu!G176,Calcu!$I$145)</f>
        <v>#N/A</v>
      </c>
      <c r="F103" s="82" t="e">
        <f ca="1">TEXT(Calcu!H176,Calcu!$I$145)</f>
        <v>#N/A</v>
      </c>
      <c r="I103" s="42"/>
      <c r="J103" s="83">
        <f>Calcu_ADJ!C176</f>
        <v>26</v>
      </c>
      <c r="K103" s="82" t="str">
        <f>Calcu_ADJ!E176</f>
        <v/>
      </c>
      <c r="L103" s="82" t="e">
        <f ca="1">TEXT(Calcu_ADJ!F176,Calcu_ADJ!$I$145)</f>
        <v>#N/A</v>
      </c>
      <c r="M103" s="82" t="e">
        <f ca="1">TEXT(Calcu_ADJ!G176,Calcu_ADJ!$I$145)</f>
        <v>#N/A</v>
      </c>
      <c r="N103" s="82" t="e">
        <f ca="1">TEXT(Calcu_ADJ!H176,Calcu_ADJ!$I$145)</f>
        <v>#N/A</v>
      </c>
    </row>
    <row r="104" spans="1:14" ht="13.5" customHeight="1">
      <c r="A104" s="42"/>
      <c r="B104" s="83">
        <f>Calcu!C177</f>
        <v>27</v>
      </c>
      <c r="C104" s="82" t="str">
        <f>Calcu!E177</f>
        <v/>
      </c>
      <c r="D104" s="82" t="e">
        <f ca="1">TEXT(Calcu!F177,Calcu!$I$145)</f>
        <v>#N/A</v>
      </c>
      <c r="E104" s="82" t="e">
        <f ca="1">TEXT(Calcu!G177,Calcu!$I$145)</f>
        <v>#N/A</v>
      </c>
      <c r="F104" s="82" t="e">
        <f ca="1">TEXT(Calcu!H177,Calcu!$I$145)</f>
        <v>#N/A</v>
      </c>
      <c r="I104" s="42"/>
      <c r="J104" s="83">
        <f>Calcu_ADJ!C177</f>
        <v>27</v>
      </c>
      <c r="K104" s="82" t="str">
        <f>Calcu_ADJ!E177</f>
        <v/>
      </c>
      <c r="L104" s="82" t="e">
        <f ca="1">TEXT(Calcu_ADJ!F177,Calcu_ADJ!$I$145)</f>
        <v>#N/A</v>
      </c>
      <c r="M104" s="82" t="e">
        <f ca="1">TEXT(Calcu_ADJ!G177,Calcu_ADJ!$I$145)</f>
        <v>#N/A</v>
      </c>
      <c r="N104" s="82" t="e">
        <f ca="1">TEXT(Calcu_ADJ!H177,Calcu_ADJ!$I$145)</f>
        <v>#N/A</v>
      </c>
    </row>
    <row r="105" spans="1:14" ht="13.5" customHeight="1">
      <c r="A105" s="42"/>
      <c r="B105" s="83">
        <f>Calcu!C178</f>
        <v>28</v>
      </c>
      <c r="C105" s="82" t="str">
        <f>Calcu!E178</f>
        <v/>
      </c>
      <c r="D105" s="82" t="e">
        <f ca="1">TEXT(Calcu!F178,Calcu!$I$145)</f>
        <v>#N/A</v>
      </c>
      <c r="E105" s="82" t="e">
        <f ca="1">TEXT(Calcu!G178,Calcu!$I$145)</f>
        <v>#N/A</v>
      </c>
      <c r="F105" s="82" t="e">
        <f ca="1">TEXT(Calcu!H178,Calcu!$I$145)</f>
        <v>#N/A</v>
      </c>
      <c r="I105" s="42"/>
      <c r="J105" s="83">
        <f>Calcu_ADJ!C178</f>
        <v>28</v>
      </c>
      <c r="K105" s="82" t="str">
        <f>Calcu_ADJ!E178</f>
        <v/>
      </c>
      <c r="L105" s="82" t="e">
        <f ca="1">TEXT(Calcu_ADJ!F178,Calcu_ADJ!$I$145)</f>
        <v>#N/A</v>
      </c>
      <c r="M105" s="82" t="e">
        <f ca="1">TEXT(Calcu_ADJ!G178,Calcu_ADJ!$I$145)</f>
        <v>#N/A</v>
      </c>
      <c r="N105" s="82" t="e">
        <f ca="1">TEXT(Calcu_ADJ!H178,Calcu_ADJ!$I$145)</f>
        <v>#N/A</v>
      </c>
    </row>
    <row r="106" spans="1:14" ht="13.5" customHeight="1">
      <c r="A106" s="42"/>
      <c r="B106" s="83">
        <f>Calcu!C179</f>
        <v>29</v>
      </c>
      <c r="C106" s="82" t="str">
        <f>Calcu!E179</f>
        <v/>
      </c>
      <c r="D106" s="82" t="e">
        <f ca="1">TEXT(Calcu!F179,Calcu!$I$145)</f>
        <v>#N/A</v>
      </c>
      <c r="E106" s="82" t="e">
        <f ca="1">TEXT(Calcu!G179,Calcu!$I$145)</f>
        <v>#N/A</v>
      </c>
      <c r="F106" s="82" t="e">
        <f ca="1">TEXT(Calcu!H179,Calcu!$I$145)</f>
        <v>#N/A</v>
      </c>
      <c r="I106" s="42"/>
      <c r="J106" s="83">
        <f>Calcu_ADJ!C179</f>
        <v>29</v>
      </c>
      <c r="K106" s="82" t="str">
        <f>Calcu_ADJ!E179</f>
        <v/>
      </c>
      <c r="L106" s="82" t="e">
        <f ca="1">TEXT(Calcu_ADJ!F179,Calcu_ADJ!$I$145)</f>
        <v>#N/A</v>
      </c>
      <c r="M106" s="82" t="e">
        <f ca="1">TEXT(Calcu_ADJ!G179,Calcu_ADJ!$I$145)</f>
        <v>#N/A</v>
      </c>
      <c r="N106" s="82" t="e">
        <f ca="1">TEXT(Calcu_ADJ!H179,Calcu_ADJ!$I$145)</f>
        <v>#N/A</v>
      </c>
    </row>
    <row r="107" spans="1:14" ht="13.5" customHeight="1">
      <c r="A107" s="42"/>
      <c r="B107" s="83">
        <f>Calcu!C180</f>
        <v>30</v>
      </c>
      <c r="C107" s="82" t="str">
        <f>Calcu!E180</f>
        <v/>
      </c>
      <c r="D107" s="82" t="e">
        <f ca="1">TEXT(Calcu!F180,Calcu!$I$145)</f>
        <v>#N/A</v>
      </c>
      <c r="E107" s="82" t="e">
        <f ca="1">TEXT(Calcu!G180,Calcu!$I$145)</f>
        <v>#N/A</v>
      </c>
      <c r="F107" s="82" t="e">
        <f ca="1">TEXT(Calcu!H180,Calcu!$I$145)</f>
        <v>#N/A</v>
      </c>
      <c r="I107" s="42"/>
      <c r="J107" s="83">
        <f>Calcu_ADJ!C180</f>
        <v>30</v>
      </c>
      <c r="K107" s="82" t="str">
        <f>Calcu_ADJ!E180</f>
        <v/>
      </c>
      <c r="L107" s="82" t="e">
        <f ca="1">TEXT(Calcu_ADJ!F180,Calcu_ADJ!$I$145)</f>
        <v>#N/A</v>
      </c>
      <c r="M107" s="82" t="e">
        <f ca="1">TEXT(Calcu_ADJ!G180,Calcu_ADJ!$I$145)</f>
        <v>#N/A</v>
      </c>
      <c r="N107" s="82" t="e">
        <f ca="1">TEXT(Calcu_ADJ!H180,Calcu_ADJ!$I$145)</f>
        <v>#N/A</v>
      </c>
    </row>
    <row r="108" spans="1:14" ht="13.5" customHeight="1">
      <c r="A108" s="42"/>
      <c r="B108" s="83">
        <f>Calcu!C181</f>
        <v>31</v>
      </c>
      <c r="C108" s="82" t="str">
        <f>Calcu!E181</f>
        <v/>
      </c>
      <c r="D108" s="82" t="e">
        <f ca="1">TEXT(Calcu!F181,Calcu!$I$145)</f>
        <v>#N/A</v>
      </c>
      <c r="E108" s="82" t="e">
        <f ca="1">TEXT(Calcu!G181,Calcu!$I$145)</f>
        <v>#N/A</v>
      </c>
      <c r="F108" s="82" t="e">
        <f ca="1">TEXT(Calcu!H181,Calcu!$I$145)</f>
        <v>#N/A</v>
      </c>
      <c r="I108" s="42"/>
      <c r="J108" s="83">
        <f>Calcu_ADJ!C181</f>
        <v>31</v>
      </c>
      <c r="K108" s="82" t="str">
        <f>Calcu_ADJ!E181</f>
        <v/>
      </c>
      <c r="L108" s="82" t="e">
        <f ca="1">TEXT(Calcu_ADJ!F181,Calcu_ADJ!$I$145)</f>
        <v>#N/A</v>
      </c>
      <c r="M108" s="82" t="e">
        <f ca="1">TEXT(Calcu_ADJ!G181,Calcu_ADJ!$I$145)</f>
        <v>#N/A</v>
      </c>
      <c r="N108" s="82" t="e">
        <f ca="1">TEXT(Calcu_ADJ!H181,Calcu_ADJ!$I$145)</f>
        <v>#N/A</v>
      </c>
    </row>
    <row r="109" spans="1:14" ht="13.5" customHeight="1">
      <c r="A109" s="42"/>
      <c r="B109" s="83">
        <f>Calcu!C182</f>
        <v>32</v>
      </c>
      <c r="C109" s="82" t="str">
        <f>Calcu!E182</f>
        <v/>
      </c>
      <c r="D109" s="82" t="e">
        <f ca="1">TEXT(Calcu!F182,Calcu!$I$145)</f>
        <v>#N/A</v>
      </c>
      <c r="E109" s="82" t="e">
        <f ca="1">TEXT(Calcu!G182,Calcu!$I$145)</f>
        <v>#N/A</v>
      </c>
      <c r="F109" s="82" t="e">
        <f ca="1">TEXT(Calcu!H182,Calcu!$I$145)</f>
        <v>#N/A</v>
      </c>
      <c r="I109" s="42"/>
      <c r="J109" s="83">
        <f>Calcu_ADJ!C182</f>
        <v>32</v>
      </c>
      <c r="K109" s="82" t="str">
        <f>Calcu_ADJ!E182</f>
        <v/>
      </c>
      <c r="L109" s="82" t="e">
        <f ca="1">TEXT(Calcu_ADJ!F182,Calcu_ADJ!$I$145)</f>
        <v>#N/A</v>
      </c>
      <c r="M109" s="82" t="e">
        <f ca="1">TEXT(Calcu_ADJ!G182,Calcu_ADJ!$I$145)</f>
        <v>#N/A</v>
      </c>
      <c r="N109" s="82" t="e">
        <f ca="1">TEXT(Calcu_ADJ!H182,Calcu_ADJ!$I$145)</f>
        <v>#N/A</v>
      </c>
    </row>
    <row r="110" spans="1:14" ht="13.5" customHeight="1">
      <c r="A110" s="42"/>
      <c r="B110" s="83">
        <f>Calcu!C183</f>
        <v>33</v>
      </c>
      <c r="C110" s="82" t="str">
        <f>Calcu!E183</f>
        <v/>
      </c>
      <c r="D110" s="82" t="e">
        <f ca="1">TEXT(Calcu!F183,Calcu!$I$145)</f>
        <v>#N/A</v>
      </c>
      <c r="E110" s="82" t="e">
        <f ca="1">TEXT(Calcu!G183,Calcu!$I$145)</f>
        <v>#N/A</v>
      </c>
      <c r="F110" s="82" t="e">
        <f ca="1">TEXT(Calcu!H183,Calcu!$I$145)</f>
        <v>#N/A</v>
      </c>
      <c r="I110" s="42"/>
      <c r="J110" s="83">
        <f>Calcu_ADJ!C183</f>
        <v>33</v>
      </c>
      <c r="K110" s="82" t="str">
        <f>Calcu_ADJ!E183</f>
        <v/>
      </c>
      <c r="L110" s="82" t="e">
        <f ca="1">TEXT(Calcu_ADJ!F183,Calcu_ADJ!$I$145)</f>
        <v>#N/A</v>
      </c>
      <c r="M110" s="82" t="e">
        <f ca="1">TEXT(Calcu_ADJ!G183,Calcu_ADJ!$I$145)</f>
        <v>#N/A</v>
      </c>
      <c r="N110" s="82" t="e">
        <f ca="1">TEXT(Calcu_ADJ!H183,Calcu_ADJ!$I$145)</f>
        <v>#N/A</v>
      </c>
    </row>
    <row r="111" spans="1:14" ht="13.5" customHeight="1">
      <c r="A111" s="42"/>
      <c r="B111" s="83">
        <f>Calcu!C184</f>
        <v>34</v>
      </c>
      <c r="C111" s="82" t="str">
        <f>Calcu!E184</f>
        <v/>
      </c>
      <c r="D111" s="82" t="e">
        <f ca="1">TEXT(Calcu!F184,Calcu!$I$145)</f>
        <v>#N/A</v>
      </c>
      <c r="E111" s="82" t="e">
        <f ca="1">TEXT(Calcu!G184,Calcu!$I$145)</f>
        <v>#N/A</v>
      </c>
      <c r="F111" s="82" t="e">
        <f ca="1">TEXT(Calcu!H184,Calcu!$I$145)</f>
        <v>#N/A</v>
      </c>
      <c r="I111" s="42"/>
      <c r="J111" s="83">
        <f>Calcu_ADJ!C184</f>
        <v>34</v>
      </c>
      <c r="K111" s="82" t="str">
        <f>Calcu_ADJ!E184</f>
        <v/>
      </c>
      <c r="L111" s="82" t="e">
        <f ca="1">TEXT(Calcu_ADJ!F184,Calcu_ADJ!$I$145)</f>
        <v>#N/A</v>
      </c>
      <c r="M111" s="82" t="e">
        <f ca="1">TEXT(Calcu_ADJ!G184,Calcu_ADJ!$I$145)</f>
        <v>#N/A</v>
      </c>
      <c r="N111" s="82" t="e">
        <f ca="1">TEXT(Calcu_ADJ!H184,Calcu_ADJ!$I$145)</f>
        <v>#N/A</v>
      </c>
    </row>
    <row r="112" spans="1:14" ht="13.5" customHeight="1">
      <c r="A112" s="42"/>
      <c r="B112" s="83">
        <f>Calcu!C185</f>
        <v>35</v>
      </c>
      <c r="C112" s="82" t="str">
        <f>Calcu!E185</f>
        <v/>
      </c>
      <c r="D112" s="82" t="e">
        <f ca="1">TEXT(Calcu!F185,Calcu!$I$145)</f>
        <v>#N/A</v>
      </c>
      <c r="E112" s="82" t="e">
        <f ca="1">TEXT(Calcu!G185,Calcu!$I$145)</f>
        <v>#N/A</v>
      </c>
      <c r="F112" s="82" t="e">
        <f ca="1">TEXT(Calcu!H185,Calcu!$I$145)</f>
        <v>#N/A</v>
      </c>
      <c r="I112" s="42"/>
      <c r="J112" s="83">
        <f>Calcu_ADJ!C185</f>
        <v>35</v>
      </c>
      <c r="K112" s="82" t="str">
        <f>Calcu_ADJ!E185</f>
        <v/>
      </c>
      <c r="L112" s="82" t="e">
        <f ca="1">TEXT(Calcu_ADJ!F185,Calcu_ADJ!$I$145)</f>
        <v>#N/A</v>
      </c>
      <c r="M112" s="82" t="e">
        <f ca="1">TEXT(Calcu_ADJ!G185,Calcu_ADJ!$I$145)</f>
        <v>#N/A</v>
      </c>
      <c r="N112" s="82" t="e">
        <f ca="1">TEXT(Calcu_ADJ!H185,Calcu_ADJ!$I$145)</f>
        <v>#N/A</v>
      </c>
    </row>
    <row r="113" spans="1:14" ht="13.5" customHeight="1">
      <c r="A113" s="42"/>
      <c r="B113" s="83">
        <f>Calcu!C186</f>
        <v>36</v>
      </c>
      <c r="C113" s="82" t="str">
        <f>Calcu!E186</f>
        <v/>
      </c>
      <c r="D113" s="82" t="e">
        <f ca="1">TEXT(Calcu!F186,Calcu!$I$145)</f>
        <v>#N/A</v>
      </c>
      <c r="E113" s="82" t="e">
        <f ca="1">TEXT(Calcu!G186,Calcu!$I$145)</f>
        <v>#N/A</v>
      </c>
      <c r="F113" s="82" t="e">
        <f ca="1">TEXT(Calcu!H186,Calcu!$I$145)</f>
        <v>#N/A</v>
      </c>
      <c r="I113" s="42"/>
      <c r="J113" s="83">
        <f>Calcu_ADJ!C186</f>
        <v>36</v>
      </c>
      <c r="K113" s="82" t="str">
        <f>Calcu_ADJ!E186</f>
        <v/>
      </c>
      <c r="L113" s="82" t="e">
        <f ca="1">TEXT(Calcu_ADJ!F186,Calcu_ADJ!$I$145)</f>
        <v>#N/A</v>
      </c>
      <c r="M113" s="82" t="e">
        <f ca="1">TEXT(Calcu_ADJ!G186,Calcu_ADJ!$I$145)</f>
        <v>#N/A</v>
      </c>
      <c r="N113" s="82" t="e">
        <f ca="1">TEXT(Calcu_ADJ!H186,Calcu_ADJ!$I$145)</f>
        <v>#N/A</v>
      </c>
    </row>
    <row r="114" spans="1:14" ht="13.5" customHeight="1">
      <c r="A114" s="42"/>
      <c r="B114" s="83">
        <f>Calcu!C187</f>
        <v>37</v>
      </c>
      <c r="C114" s="82" t="str">
        <f>Calcu!E187</f>
        <v/>
      </c>
      <c r="D114" s="82" t="e">
        <f ca="1">TEXT(Calcu!F187,Calcu!$I$145)</f>
        <v>#N/A</v>
      </c>
      <c r="E114" s="82" t="e">
        <f ca="1">TEXT(Calcu!G187,Calcu!$I$145)</f>
        <v>#N/A</v>
      </c>
      <c r="F114" s="82" t="e">
        <f ca="1">TEXT(Calcu!H187,Calcu!$I$145)</f>
        <v>#N/A</v>
      </c>
      <c r="I114" s="42"/>
      <c r="J114" s="83">
        <f>Calcu_ADJ!C187</f>
        <v>37</v>
      </c>
      <c r="K114" s="82" t="str">
        <f>Calcu_ADJ!E187</f>
        <v/>
      </c>
      <c r="L114" s="82" t="e">
        <f ca="1">TEXT(Calcu_ADJ!F187,Calcu_ADJ!$I$145)</f>
        <v>#N/A</v>
      </c>
      <c r="M114" s="82" t="e">
        <f ca="1">TEXT(Calcu_ADJ!G187,Calcu_ADJ!$I$145)</f>
        <v>#N/A</v>
      </c>
      <c r="N114" s="82" t="e">
        <f ca="1">TEXT(Calcu_ADJ!H187,Calcu_ADJ!$I$145)</f>
        <v>#N/A</v>
      </c>
    </row>
    <row r="115" spans="1:14" ht="13.5" customHeight="1">
      <c r="A115" s="42"/>
      <c r="B115" s="83">
        <f>Calcu!C188</f>
        <v>38</v>
      </c>
      <c r="C115" s="82" t="str">
        <f>Calcu!E188</f>
        <v/>
      </c>
      <c r="D115" s="82" t="e">
        <f ca="1">TEXT(Calcu!F188,Calcu!$I$145)</f>
        <v>#N/A</v>
      </c>
      <c r="E115" s="82" t="e">
        <f ca="1">TEXT(Calcu!G188,Calcu!$I$145)</f>
        <v>#N/A</v>
      </c>
      <c r="F115" s="82" t="e">
        <f ca="1">TEXT(Calcu!H188,Calcu!$I$145)</f>
        <v>#N/A</v>
      </c>
      <c r="I115" s="42"/>
      <c r="J115" s="83">
        <f>Calcu_ADJ!C188</f>
        <v>38</v>
      </c>
      <c r="K115" s="82" t="str">
        <f>Calcu_ADJ!E188</f>
        <v/>
      </c>
      <c r="L115" s="82" t="e">
        <f ca="1">TEXT(Calcu_ADJ!F188,Calcu_ADJ!$I$145)</f>
        <v>#N/A</v>
      </c>
      <c r="M115" s="82" t="e">
        <f ca="1">TEXT(Calcu_ADJ!G188,Calcu_ADJ!$I$145)</f>
        <v>#N/A</v>
      </c>
      <c r="N115" s="82" t="e">
        <f ca="1">TEXT(Calcu_ADJ!H188,Calcu_ADJ!$I$145)</f>
        <v>#N/A</v>
      </c>
    </row>
    <row r="116" spans="1:14" ht="13.5" customHeight="1">
      <c r="A116" s="42"/>
      <c r="B116" s="83">
        <f>Calcu!C189</f>
        <v>39</v>
      </c>
      <c r="C116" s="82" t="str">
        <f>Calcu!E189</f>
        <v/>
      </c>
      <c r="D116" s="82" t="e">
        <f ca="1">TEXT(Calcu!F189,Calcu!$I$145)</f>
        <v>#N/A</v>
      </c>
      <c r="E116" s="82" t="e">
        <f ca="1">TEXT(Calcu!G189,Calcu!$I$145)</f>
        <v>#N/A</v>
      </c>
      <c r="F116" s="82" t="e">
        <f ca="1">TEXT(Calcu!H189,Calcu!$I$145)</f>
        <v>#N/A</v>
      </c>
      <c r="I116" s="42"/>
      <c r="J116" s="83">
        <f>Calcu_ADJ!C189</f>
        <v>39</v>
      </c>
      <c r="K116" s="82" t="str">
        <f>Calcu_ADJ!E189</f>
        <v/>
      </c>
      <c r="L116" s="82" t="e">
        <f ca="1">TEXT(Calcu_ADJ!F189,Calcu_ADJ!$I$145)</f>
        <v>#N/A</v>
      </c>
      <c r="M116" s="82" t="e">
        <f ca="1">TEXT(Calcu_ADJ!G189,Calcu_ADJ!$I$145)</f>
        <v>#N/A</v>
      </c>
      <c r="N116" s="82" t="e">
        <f ca="1">TEXT(Calcu_ADJ!H189,Calcu_ADJ!$I$145)</f>
        <v>#N/A</v>
      </c>
    </row>
    <row r="117" spans="1:14" ht="13.5" customHeight="1">
      <c r="A117" s="42"/>
      <c r="B117" s="83">
        <f>Calcu!C190</f>
        <v>40</v>
      </c>
      <c r="C117" s="82" t="str">
        <f>Calcu!E190</f>
        <v/>
      </c>
      <c r="D117" s="82" t="e">
        <f ca="1">TEXT(Calcu!F190,Calcu!$I$145)</f>
        <v>#N/A</v>
      </c>
      <c r="E117" s="82" t="e">
        <f ca="1">TEXT(Calcu!G190,Calcu!$I$145)</f>
        <v>#N/A</v>
      </c>
      <c r="F117" s="82" t="e">
        <f ca="1">TEXT(Calcu!H190,Calcu!$I$145)</f>
        <v>#N/A</v>
      </c>
      <c r="I117" s="42"/>
      <c r="J117" s="83">
        <f>Calcu_ADJ!C190</f>
        <v>40</v>
      </c>
      <c r="K117" s="82" t="str">
        <f>Calcu_ADJ!E190</f>
        <v/>
      </c>
      <c r="L117" s="82" t="e">
        <f ca="1">TEXT(Calcu_ADJ!F190,Calcu_ADJ!$I$145)</f>
        <v>#N/A</v>
      </c>
      <c r="M117" s="82" t="e">
        <f ca="1">TEXT(Calcu_ADJ!G190,Calcu_ADJ!$I$145)</f>
        <v>#N/A</v>
      </c>
      <c r="N117" s="82" t="e">
        <f ca="1">TEXT(Calcu_ADJ!H190,Calcu_ADJ!$I$145)</f>
        <v>#N/A</v>
      </c>
    </row>
    <row r="118" spans="1:14" ht="13.5" customHeight="1">
      <c r="A118" s="42"/>
      <c r="B118" s="83">
        <f>Calcu!C191</f>
        <v>41</v>
      </c>
      <c r="C118" s="82" t="str">
        <f>Calcu!E191</f>
        <v/>
      </c>
      <c r="D118" s="82" t="e">
        <f ca="1">TEXT(Calcu!F191,Calcu!$I$145)</f>
        <v>#N/A</v>
      </c>
      <c r="E118" s="82" t="e">
        <f ca="1">TEXT(Calcu!G191,Calcu!$I$145)</f>
        <v>#N/A</v>
      </c>
      <c r="F118" s="82" t="e">
        <f ca="1">TEXT(Calcu!H191,Calcu!$I$145)</f>
        <v>#N/A</v>
      </c>
      <c r="I118" s="42"/>
      <c r="J118" s="83">
        <f>Calcu_ADJ!C191</f>
        <v>41</v>
      </c>
      <c r="K118" s="82" t="str">
        <f>Calcu_ADJ!E191</f>
        <v/>
      </c>
      <c r="L118" s="82" t="e">
        <f ca="1">TEXT(Calcu_ADJ!F191,Calcu_ADJ!$I$145)</f>
        <v>#N/A</v>
      </c>
      <c r="M118" s="82" t="e">
        <f ca="1">TEXT(Calcu_ADJ!G191,Calcu_ADJ!$I$145)</f>
        <v>#N/A</v>
      </c>
      <c r="N118" s="82" t="e">
        <f ca="1">TEXT(Calcu_ADJ!H191,Calcu_ADJ!$I$145)</f>
        <v>#N/A</v>
      </c>
    </row>
    <row r="119" spans="1:14" ht="13.5" customHeight="1">
      <c r="A119" s="42"/>
      <c r="B119" s="83">
        <f>Calcu!C192</f>
        <v>42</v>
      </c>
      <c r="C119" s="82" t="str">
        <f>Calcu!E192</f>
        <v/>
      </c>
      <c r="D119" s="82" t="e">
        <f ca="1">TEXT(Calcu!F192,Calcu!$I$145)</f>
        <v>#N/A</v>
      </c>
      <c r="E119" s="82" t="e">
        <f ca="1">TEXT(Calcu!G192,Calcu!$I$145)</f>
        <v>#N/A</v>
      </c>
      <c r="F119" s="82" t="e">
        <f ca="1">TEXT(Calcu!H192,Calcu!$I$145)</f>
        <v>#N/A</v>
      </c>
      <c r="I119" s="42"/>
      <c r="J119" s="83">
        <f>Calcu_ADJ!C192</f>
        <v>42</v>
      </c>
      <c r="K119" s="82" t="str">
        <f>Calcu_ADJ!E192</f>
        <v/>
      </c>
      <c r="L119" s="82" t="e">
        <f ca="1">TEXT(Calcu_ADJ!F192,Calcu_ADJ!$I$145)</f>
        <v>#N/A</v>
      </c>
      <c r="M119" s="82" t="e">
        <f ca="1">TEXT(Calcu_ADJ!G192,Calcu_ADJ!$I$145)</f>
        <v>#N/A</v>
      </c>
      <c r="N119" s="82" t="e">
        <f ca="1">TEXT(Calcu_ADJ!H192,Calcu_ADJ!$I$145)</f>
        <v>#N/A</v>
      </c>
    </row>
    <row r="120" spans="1:14" ht="13.5" customHeight="1">
      <c r="A120" s="42"/>
      <c r="B120" s="83">
        <f>Calcu!C193</f>
        <v>43</v>
      </c>
      <c r="C120" s="82" t="str">
        <f>Calcu!E193</f>
        <v/>
      </c>
      <c r="D120" s="82" t="e">
        <f ca="1">TEXT(Calcu!F193,Calcu!$I$145)</f>
        <v>#N/A</v>
      </c>
      <c r="E120" s="82" t="e">
        <f ca="1">TEXT(Calcu!G193,Calcu!$I$145)</f>
        <v>#N/A</v>
      </c>
      <c r="F120" s="82" t="e">
        <f ca="1">TEXT(Calcu!H193,Calcu!$I$145)</f>
        <v>#N/A</v>
      </c>
      <c r="I120" s="42"/>
      <c r="J120" s="83">
        <f>Calcu_ADJ!C193</f>
        <v>43</v>
      </c>
      <c r="K120" s="82" t="str">
        <f>Calcu_ADJ!E193</f>
        <v/>
      </c>
      <c r="L120" s="82" t="e">
        <f ca="1">TEXT(Calcu_ADJ!F193,Calcu_ADJ!$I$145)</f>
        <v>#N/A</v>
      </c>
      <c r="M120" s="82" t="e">
        <f ca="1">TEXT(Calcu_ADJ!G193,Calcu_ADJ!$I$145)</f>
        <v>#N/A</v>
      </c>
      <c r="N120" s="82" t="e">
        <f ca="1">TEXT(Calcu_ADJ!H193,Calcu_ADJ!$I$145)</f>
        <v>#N/A</v>
      </c>
    </row>
    <row r="121" spans="1:14" ht="13.5" customHeight="1">
      <c r="A121" s="42"/>
      <c r="B121" s="83">
        <f>Calcu!C194</f>
        <v>44</v>
      </c>
      <c r="C121" s="82" t="str">
        <f>Calcu!E194</f>
        <v/>
      </c>
      <c r="D121" s="82" t="e">
        <f ca="1">TEXT(Calcu!F194,Calcu!$I$145)</f>
        <v>#N/A</v>
      </c>
      <c r="E121" s="82" t="e">
        <f ca="1">TEXT(Calcu!G194,Calcu!$I$145)</f>
        <v>#N/A</v>
      </c>
      <c r="F121" s="82" t="e">
        <f ca="1">TEXT(Calcu!H194,Calcu!$I$145)</f>
        <v>#N/A</v>
      </c>
      <c r="I121" s="42"/>
      <c r="J121" s="83">
        <f>Calcu_ADJ!C194</f>
        <v>44</v>
      </c>
      <c r="K121" s="82" t="str">
        <f>Calcu_ADJ!E194</f>
        <v/>
      </c>
      <c r="L121" s="82" t="e">
        <f ca="1">TEXT(Calcu_ADJ!F194,Calcu_ADJ!$I$145)</f>
        <v>#N/A</v>
      </c>
      <c r="M121" s="82" t="e">
        <f ca="1">TEXT(Calcu_ADJ!G194,Calcu_ADJ!$I$145)</f>
        <v>#N/A</v>
      </c>
      <c r="N121" s="82" t="e">
        <f ca="1">TEXT(Calcu_ADJ!H194,Calcu_ADJ!$I$145)</f>
        <v>#N/A</v>
      </c>
    </row>
    <row r="122" spans="1:14" ht="13.5" customHeight="1">
      <c r="A122" s="42"/>
      <c r="B122" s="83">
        <f>Calcu!C195</f>
        <v>45</v>
      </c>
      <c r="C122" s="82" t="str">
        <f>Calcu!E195</f>
        <v/>
      </c>
      <c r="D122" s="82" t="e">
        <f ca="1">TEXT(Calcu!F195,Calcu!$I$145)</f>
        <v>#N/A</v>
      </c>
      <c r="E122" s="82" t="e">
        <f ca="1">TEXT(Calcu!G195,Calcu!$I$145)</f>
        <v>#N/A</v>
      </c>
      <c r="F122" s="82" t="e">
        <f ca="1">TEXT(Calcu!H195,Calcu!$I$145)</f>
        <v>#N/A</v>
      </c>
      <c r="I122" s="42"/>
      <c r="J122" s="83">
        <f>Calcu_ADJ!C195</f>
        <v>45</v>
      </c>
      <c r="K122" s="82" t="str">
        <f>Calcu_ADJ!E195</f>
        <v/>
      </c>
      <c r="L122" s="82" t="e">
        <f ca="1">TEXT(Calcu_ADJ!F195,Calcu_ADJ!$I$145)</f>
        <v>#N/A</v>
      </c>
      <c r="M122" s="82" t="e">
        <f ca="1">TEXT(Calcu_ADJ!G195,Calcu_ADJ!$I$145)</f>
        <v>#N/A</v>
      </c>
      <c r="N122" s="82" t="e">
        <f ca="1">TEXT(Calcu_ADJ!H195,Calcu_ADJ!$I$145)</f>
        <v>#N/A</v>
      </c>
    </row>
    <row r="123" spans="1:14" ht="13.5" customHeight="1">
      <c r="A123" s="42"/>
      <c r="B123" s="83">
        <f>Calcu!C196</f>
        <v>46</v>
      </c>
      <c r="C123" s="82" t="str">
        <f>Calcu!E196</f>
        <v/>
      </c>
      <c r="D123" s="82" t="e">
        <f ca="1">TEXT(Calcu!F196,Calcu!$I$145)</f>
        <v>#N/A</v>
      </c>
      <c r="E123" s="82" t="e">
        <f ca="1">TEXT(Calcu!G196,Calcu!$I$145)</f>
        <v>#N/A</v>
      </c>
      <c r="F123" s="82" t="e">
        <f ca="1">TEXT(Calcu!H196,Calcu!$I$145)</f>
        <v>#N/A</v>
      </c>
      <c r="I123" s="42"/>
      <c r="J123" s="83">
        <f>Calcu_ADJ!C196</f>
        <v>46</v>
      </c>
      <c r="K123" s="82" t="str">
        <f>Calcu_ADJ!E196</f>
        <v/>
      </c>
      <c r="L123" s="82" t="e">
        <f ca="1">TEXT(Calcu_ADJ!F196,Calcu_ADJ!$I$145)</f>
        <v>#N/A</v>
      </c>
      <c r="M123" s="82" t="e">
        <f ca="1">TEXT(Calcu_ADJ!G196,Calcu_ADJ!$I$145)</f>
        <v>#N/A</v>
      </c>
      <c r="N123" s="82" t="e">
        <f ca="1">TEXT(Calcu_ADJ!H196,Calcu_ADJ!$I$145)</f>
        <v>#N/A</v>
      </c>
    </row>
    <row r="124" spans="1:14" ht="13.5" customHeight="1">
      <c r="A124" s="42"/>
      <c r="B124" s="83">
        <f>Calcu!C197</f>
        <v>47</v>
      </c>
      <c r="C124" s="82" t="str">
        <f>Calcu!E197</f>
        <v/>
      </c>
      <c r="D124" s="82" t="e">
        <f ca="1">TEXT(Calcu!F197,Calcu!$I$145)</f>
        <v>#N/A</v>
      </c>
      <c r="E124" s="82" t="e">
        <f ca="1">TEXT(Calcu!G197,Calcu!$I$145)</f>
        <v>#N/A</v>
      </c>
      <c r="F124" s="82" t="e">
        <f ca="1">TEXT(Calcu!H197,Calcu!$I$145)</f>
        <v>#N/A</v>
      </c>
      <c r="I124" s="42"/>
      <c r="J124" s="83">
        <f>Calcu_ADJ!C197</f>
        <v>47</v>
      </c>
      <c r="K124" s="82" t="str">
        <f>Calcu_ADJ!E197</f>
        <v/>
      </c>
      <c r="L124" s="82" t="e">
        <f ca="1">TEXT(Calcu_ADJ!F197,Calcu_ADJ!$I$145)</f>
        <v>#N/A</v>
      </c>
      <c r="M124" s="82" t="e">
        <f ca="1">TEXT(Calcu_ADJ!G197,Calcu_ADJ!$I$145)</f>
        <v>#N/A</v>
      </c>
      <c r="N124" s="82" t="e">
        <f ca="1">TEXT(Calcu_ADJ!H197,Calcu_ADJ!$I$145)</f>
        <v>#N/A</v>
      </c>
    </row>
    <row r="125" spans="1:14" ht="13.5" customHeight="1">
      <c r="A125" s="42"/>
      <c r="B125" s="83">
        <f>Calcu!C198</f>
        <v>48</v>
      </c>
      <c r="C125" s="82" t="str">
        <f>Calcu!E198</f>
        <v/>
      </c>
      <c r="D125" s="82" t="e">
        <f ca="1">TEXT(Calcu!F198,Calcu!$I$145)</f>
        <v>#N/A</v>
      </c>
      <c r="E125" s="82" t="e">
        <f ca="1">TEXT(Calcu!G198,Calcu!$I$145)</f>
        <v>#N/A</v>
      </c>
      <c r="F125" s="82" t="e">
        <f ca="1">TEXT(Calcu!H198,Calcu!$I$145)</f>
        <v>#N/A</v>
      </c>
      <c r="I125" s="42"/>
      <c r="J125" s="83">
        <f>Calcu_ADJ!C198</f>
        <v>48</v>
      </c>
      <c r="K125" s="82" t="str">
        <f>Calcu_ADJ!E198</f>
        <v/>
      </c>
      <c r="L125" s="82" t="e">
        <f ca="1">TEXT(Calcu_ADJ!F198,Calcu_ADJ!$I$145)</f>
        <v>#N/A</v>
      </c>
      <c r="M125" s="82" t="e">
        <f ca="1">TEXT(Calcu_ADJ!G198,Calcu_ADJ!$I$145)</f>
        <v>#N/A</v>
      </c>
      <c r="N125" s="82" t="e">
        <f ca="1">TEXT(Calcu_ADJ!H198,Calcu_ADJ!$I$145)</f>
        <v>#N/A</v>
      </c>
    </row>
    <row r="126" spans="1:14" ht="13.5" customHeight="1">
      <c r="A126" s="42"/>
      <c r="B126" s="83">
        <f>Calcu!C199</f>
        <v>49</v>
      </c>
      <c r="C126" s="82" t="str">
        <f>Calcu!E199</f>
        <v/>
      </c>
      <c r="D126" s="82" t="e">
        <f ca="1">TEXT(Calcu!F199,Calcu!$I$145)</f>
        <v>#N/A</v>
      </c>
      <c r="E126" s="82" t="e">
        <f ca="1">TEXT(Calcu!G199,Calcu!$I$145)</f>
        <v>#N/A</v>
      </c>
      <c r="F126" s="82" t="e">
        <f ca="1">TEXT(Calcu!H199,Calcu!$I$145)</f>
        <v>#N/A</v>
      </c>
      <c r="I126" s="42"/>
      <c r="J126" s="83">
        <f>Calcu_ADJ!C199</f>
        <v>49</v>
      </c>
      <c r="K126" s="82" t="str">
        <f>Calcu_ADJ!E199</f>
        <v/>
      </c>
      <c r="L126" s="82" t="e">
        <f ca="1">TEXT(Calcu_ADJ!F199,Calcu_ADJ!$I$145)</f>
        <v>#N/A</v>
      </c>
      <c r="M126" s="82" t="e">
        <f ca="1">TEXT(Calcu_ADJ!G199,Calcu_ADJ!$I$145)</f>
        <v>#N/A</v>
      </c>
      <c r="N126" s="82" t="e">
        <f ca="1">TEXT(Calcu_ADJ!H199,Calcu_ADJ!$I$145)</f>
        <v>#N/A</v>
      </c>
    </row>
    <row r="127" spans="1:14" ht="13.5" customHeight="1">
      <c r="A127" s="42"/>
      <c r="B127" s="83">
        <f>Calcu!C200</f>
        <v>50</v>
      </c>
      <c r="C127" s="82" t="str">
        <f>Calcu!E200</f>
        <v/>
      </c>
      <c r="D127" s="82" t="e">
        <f ca="1">TEXT(Calcu!F200,Calcu!$I$145)</f>
        <v>#N/A</v>
      </c>
      <c r="E127" s="82" t="e">
        <f ca="1">TEXT(Calcu!G200,Calcu!$I$145)</f>
        <v>#N/A</v>
      </c>
      <c r="F127" s="82" t="e">
        <f ca="1">TEXT(Calcu!H200,Calcu!$I$145)</f>
        <v>#N/A</v>
      </c>
      <c r="I127" s="42"/>
      <c r="J127" s="83">
        <f>Calcu_ADJ!C200</f>
        <v>50</v>
      </c>
      <c r="K127" s="82" t="str">
        <f>Calcu_ADJ!E200</f>
        <v/>
      </c>
      <c r="L127" s="82" t="e">
        <f ca="1">TEXT(Calcu_ADJ!F200,Calcu_ADJ!$I$145)</f>
        <v>#N/A</v>
      </c>
      <c r="M127" s="82" t="e">
        <f ca="1">TEXT(Calcu_ADJ!G200,Calcu_ADJ!$I$145)</f>
        <v>#N/A</v>
      </c>
      <c r="N127" s="82" t="e">
        <f ca="1">TEXT(Calcu_ADJ!H200,Calcu_ADJ!$I$145)</f>
        <v>#N/A</v>
      </c>
    </row>
    <row r="128" spans="1:14" ht="13.5" customHeight="1">
      <c r="A128" s="42"/>
      <c r="B128" s="83">
        <f>Calcu!C201</f>
        <v>51</v>
      </c>
      <c r="C128" s="82" t="str">
        <f>Calcu!E201</f>
        <v/>
      </c>
      <c r="D128" s="82" t="e">
        <f ca="1">TEXT(Calcu!F201,Calcu!$I$145)</f>
        <v>#N/A</v>
      </c>
      <c r="E128" s="82" t="e">
        <f ca="1">TEXT(Calcu!G201,Calcu!$I$145)</f>
        <v>#N/A</v>
      </c>
      <c r="F128" s="82" t="e">
        <f ca="1">TEXT(Calcu!H201,Calcu!$I$145)</f>
        <v>#N/A</v>
      </c>
      <c r="I128" s="42"/>
      <c r="J128" s="83">
        <f>Calcu_ADJ!C201</f>
        <v>51</v>
      </c>
      <c r="K128" s="82" t="str">
        <f>Calcu_ADJ!E201</f>
        <v/>
      </c>
      <c r="L128" s="82" t="e">
        <f ca="1">TEXT(Calcu_ADJ!F201,Calcu_ADJ!$I$145)</f>
        <v>#N/A</v>
      </c>
      <c r="M128" s="82" t="e">
        <f ca="1">TEXT(Calcu_ADJ!G201,Calcu_ADJ!$I$145)</f>
        <v>#N/A</v>
      </c>
      <c r="N128" s="82" t="e">
        <f ca="1">TEXT(Calcu_ADJ!H201,Calcu_ADJ!$I$145)</f>
        <v>#N/A</v>
      </c>
    </row>
    <row r="129" spans="1:14" ht="13.5" customHeight="1">
      <c r="A129" s="42"/>
      <c r="B129" s="83">
        <f>Calcu!C202</f>
        <v>52</v>
      </c>
      <c r="C129" s="82" t="str">
        <f>Calcu!E202</f>
        <v/>
      </c>
      <c r="D129" s="82" t="e">
        <f ca="1">TEXT(Calcu!F202,Calcu!$I$145)</f>
        <v>#N/A</v>
      </c>
      <c r="E129" s="82" t="e">
        <f ca="1">TEXT(Calcu!G202,Calcu!$I$145)</f>
        <v>#N/A</v>
      </c>
      <c r="F129" s="82" t="e">
        <f ca="1">TEXT(Calcu!H202,Calcu!$I$145)</f>
        <v>#N/A</v>
      </c>
      <c r="I129" s="42"/>
      <c r="J129" s="83">
        <f>Calcu_ADJ!C202</f>
        <v>52</v>
      </c>
      <c r="K129" s="82" t="str">
        <f>Calcu_ADJ!E202</f>
        <v/>
      </c>
      <c r="L129" s="82" t="e">
        <f ca="1">TEXT(Calcu_ADJ!F202,Calcu_ADJ!$I$145)</f>
        <v>#N/A</v>
      </c>
      <c r="M129" s="82" t="e">
        <f ca="1">TEXT(Calcu_ADJ!G202,Calcu_ADJ!$I$145)</f>
        <v>#N/A</v>
      </c>
      <c r="N129" s="82" t="e">
        <f ca="1">TEXT(Calcu_ADJ!H202,Calcu_ADJ!$I$145)</f>
        <v>#N/A</v>
      </c>
    </row>
    <row r="130" spans="1:14" ht="13.5" customHeight="1">
      <c r="A130" s="42"/>
      <c r="B130" s="83">
        <f>Calcu!C203</f>
        <v>53</v>
      </c>
      <c r="C130" s="82" t="str">
        <f>Calcu!E203</f>
        <v/>
      </c>
      <c r="D130" s="82" t="e">
        <f ca="1">TEXT(Calcu!F203,Calcu!$I$145)</f>
        <v>#N/A</v>
      </c>
      <c r="E130" s="82" t="e">
        <f ca="1">TEXT(Calcu!G203,Calcu!$I$145)</f>
        <v>#N/A</v>
      </c>
      <c r="F130" s="82" t="e">
        <f ca="1">TEXT(Calcu!H203,Calcu!$I$145)</f>
        <v>#N/A</v>
      </c>
      <c r="I130" s="42"/>
      <c r="J130" s="83">
        <f>Calcu_ADJ!C203</f>
        <v>53</v>
      </c>
      <c r="K130" s="82" t="str">
        <f>Calcu_ADJ!E203</f>
        <v/>
      </c>
      <c r="L130" s="82" t="e">
        <f ca="1">TEXT(Calcu_ADJ!F203,Calcu_ADJ!$I$145)</f>
        <v>#N/A</v>
      </c>
      <c r="M130" s="82" t="e">
        <f ca="1">TEXT(Calcu_ADJ!G203,Calcu_ADJ!$I$145)</f>
        <v>#N/A</v>
      </c>
      <c r="N130" s="82" t="e">
        <f ca="1">TEXT(Calcu_ADJ!H203,Calcu_ADJ!$I$145)</f>
        <v>#N/A</v>
      </c>
    </row>
    <row r="131" spans="1:14" ht="13.5" customHeight="1">
      <c r="A131" s="42"/>
      <c r="B131" s="83">
        <f>Calcu!C204</f>
        <v>54</v>
      </c>
      <c r="C131" s="82" t="str">
        <f>Calcu!E204</f>
        <v/>
      </c>
      <c r="D131" s="82" t="e">
        <f ca="1">TEXT(Calcu!F204,Calcu!$I$145)</f>
        <v>#N/A</v>
      </c>
      <c r="E131" s="82" t="e">
        <f ca="1">TEXT(Calcu!G204,Calcu!$I$145)</f>
        <v>#N/A</v>
      </c>
      <c r="F131" s="82" t="e">
        <f ca="1">TEXT(Calcu!H204,Calcu!$I$145)</f>
        <v>#N/A</v>
      </c>
      <c r="I131" s="42"/>
      <c r="J131" s="83">
        <f>Calcu_ADJ!C204</f>
        <v>54</v>
      </c>
      <c r="K131" s="82" t="str">
        <f>Calcu_ADJ!E204</f>
        <v/>
      </c>
      <c r="L131" s="82" t="e">
        <f ca="1">TEXT(Calcu_ADJ!F204,Calcu_ADJ!$I$145)</f>
        <v>#N/A</v>
      </c>
      <c r="M131" s="82" t="e">
        <f ca="1">TEXT(Calcu_ADJ!G204,Calcu_ADJ!$I$145)</f>
        <v>#N/A</v>
      </c>
      <c r="N131" s="82" t="e">
        <f ca="1">TEXT(Calcu_ADJ!H204,Calcu_ADJ!$I$145)</f>
        <v>#N/A</v>
      </c>
    </row>
    <row r="132" spans="1:14" ht="13.5" customHeight="1">
      <c r="A132" s="42"/>
      <c r="B132" s="83">
        <f>Calcu!C205</f>
        <v>55</v>
      </c>
      <c r="C132" s="82" t="str">
        <f>Calcu!E205</f>
        <v/>
      </c>
      <c r="D132" s="82" t="e">
        <f ca="1">TEXT(Calcu!F205,Calcu!$I$145)</f>
        <v>#N/A</v>
      </c>
      <c r="E132" s="82" t="e">
        <f ca="1">TEXT(Calcu!G205,Calcu!$I$145)</f>
        <v>#N/A</v>
      </c>
      <c r="F132" s="82" t="e">
        <f ca="1">TEXT(Calcu!H205,Calcu!$I$145)</f>
        <v>#N/A</v>
      </c>
      <c r="I132" s="42"/>
      <c r="J132" s="83">
        <f>Calcu_ADJ!C205</f>
        <v>55</v>
      </c>
      <c r="K132" s="82" t="str">
        <f>Calcu_ADJ!E205</f>
        <v/>
      </c>
      <c r="L132" s="82" t="e">
        <f ca="1">TEXT(Calcu_ADJ!F205,Calcu_ADJ!$I$145)</f>
        <v>#N/A</v>
      </c>
      <c r="M132" s="82" t="e">
        <f ca="1">TEXT(Calcu_ADJ!G205,Calcu_ADJ!$I$145)</f>
        <v>#N/A</v>
      </c>
      <c r="N132" s="82" t="e">
        <f ca="1">TEXT(Calcu_ADJ!H205,Calcu_ADJ!$I$145)</f>
        <v>#N/A</v>
      </c>
    </row>
    <row r="133" spans="1:14" ht="13.5" customHeight="1">
      <c r="A133" s="42"/>
      <c r="B133" s="83">
        <f>Calcu!C206</f>
        <v>56</v>
      </c>
      <c r="C133" s="82" t="str">
        <f>Calcu!E206</f>
        <v/>
      </c>
      <c r="D133" s="82" t="e">
        <f ca="1">TEXT(Calcu!F206,Calcu!$I$145)</f>
        <v>#N/A</v>
      </c>
      <c r="E133" s="82" t="e">
        <f ca="1">TEXT(Calcu!G206,Calcu!$I$145)</f>
        <v>#N/A</v>
      </c>
      <c r="F133" s="82" t="e">
        <f ca="1">TEXT(Calcu!H206,Calcu!$I$145)</f>
        <v>#N/A</v>
      </c>
      <c r="I133" s="42"/>
      <c r="J133" s="83">
        <f>Calcu_ADJ!C206</f>
        <v>56</v>
      </c>
      <c r="K133" s="82" t="str">
        <f>Calcu_ADJ!E206</f>
        <v/>
      </c>
      <c r="L133" s="82" t="e">
        <f ca="1">TEXT(Calcu_ADJ!F206,Calcu_ADJ!$I$145)</f>
        <v>#N/A</v>
      </c>
      <c r="M133" s="82" t="e">
        <f ca="1">TEXT(Calcu_ADJ!G206,Calcu_ADJ!$I$145)</f>
        <v>#N/A</v>
      </c>
      <c r="N133" s="82" t="e">
        <f ca="1">TEXT(Calcu_ADJ!H206,Calcu_ADJ!$I$145)</f>
        <v>#N/A</v>
      </c>
    </row>
    <row r="134" spans="1:14" ht="13.5" customHeight="1">
      <c r="A134" s="42"/>
      <c r="B134" s="83">
        <f>Calcu!C207</f>
        <v>57</v>
      </c>
      <c r="C134" s="82" t="str">
        <f>Calcu!E207</f>
        <v/>
      </c>
      <c r="D134" s="82" t="e">
        <f ca="1">TEXT(Calcu!F207,Calcu!$I$145)</f>
        <v>#N/A</v>
      </c>
      <c r="E134" s="82" t="e">
        <f ca="1">TEXT(Calcu!G207,Calcu!$I$145)</f>
        <v>#N/A</v>
      </c>
      <c r="F134" s="82" t="e">
        <f ca="1">TEXT(Calcu!H207,Calcu!$I$145)</f>
        <v>#N/A</v>
      </c>
      <c r="I134" s="42"/>
      <c r="J134" s="83">
        <f>Calcu_ADJ!C207</f>
        <v>57</v>
      </c>
      <c r="K134" s="82" t="str">
        <f>Calcu_ADJ!E207</f>
        <v/>
      </c>
      <c r="L134" s="82" t="e">
        <f ca="1">TEXT(Calcu_ADJ!F207,Calcu_ADJ!$I$145)</f>
        <v>#N/A</v>
      </c>
      <c r="M134" s="82" t="e">
        <f ca="1">TEXT(Calcu_ADJ!G207,Calcu_ADJ!$I$145)</f>
        <v>#N/A</v>
      </c>
      <c r="N134" s="82" t="e">
        <f ca="1">TEXT(Calcu_ADJ!H207,Calcu_ADJ!$I$145)</f>
        <v>#N/A</v>
      </c>
    </row>
    <row r="135" spans="1:14" ht="13.5" customHeight="1">
      <c r="A135" s="42"/>
      <c r="B135" s="83">
        <f>Calcu!C208</f>
        <v>58</v>
      </c>
      <c r="C135" s="82" t="str">
        <f>Calcu!E208</f>
        <v/>
      </c>
      <c r="D135" s="82" t="e">
        <f ca="1">TEXT(Calcu!F208,Calcu!$I$145)</f>
        <v>#N/A</v>
      </c>
      <c r="E135" s="82" t="e">
        <f ca="1">TEXT(Calcu!G208,Calcu!$I$145)</f>
        <v>#N/A</v>
      </c>
      <c r="F135" s="82" t="e">
        <f ca="1">TEXT(Calcu!H208,Calcu!$I$145)</f>
        <v>#N/A</v>
      </c>
      <c r="I135" s="42"/>
      <c r="J135" s="83">
        <f>Calcu_ADJ!C208</f>
        <v>58</v>
      </c>
      <c r="K135" s="82" t="str">
        <f>Calcu_ADJ!E208</f>
        <v/>
      </c>
      <c r="L135" s="82" t="e">
        <f ca="1">TEXT(Calcu_ADJ!F208,Calcu_ADJ!$I$145)</f>
        <v>#N/A</v>
      </c>
      <c r="M135" s="82" t="e">
        <f ca="1">TEXT(Calcu_ADJ!G208,Calcu_ADJ!$I$145)</f>
        <v>#N/A</v>
      </c>
      <c r="N135" s="82" t="e">
        <f ca="1">TEXT(Calcu_ADJ!H208,Calcu_ADJ!$I$145)</f>
        <v>#N/A</v>
      </c>
    </row>
    <row r="136" spans="1:14" ht="13.5" customHeight="1">
      <c r="A136" s="42"/>
      <c r="B136" s="83">
        <f>Calcu!C209</f>
        <v>59</v>
      </c>
      <c r="C136" s="82" t="str">
        <f>Calcu!E209</f>
        <v/>
      </c>
      <c r="D136" s="82" t="e">
        <f ca="1">TEXT(Calcu!F209,Calcu!$I$145)</f>
        <v>#N/A</v>
      </c>
      <c r="E136" s="82" t="e">
        <f ca="1">TEXT(Calcu!G209,Calcu!$I$145)</f>
        <v>#N/A</v>
      </c>
      <c r="F136" s="82" t="e">
        <f ca="1">TEXT(Calcu!H209,Calcu!$I$145)</f>
        <v>#N/A</v>
      </c>
      <c r="I136" s="42"/>
      <c r="J136" s="83">
        <f>Calcu_ADJ!C209</f>
        <v>59</v>
      </c>
      <c r="K136" s="82" t="str">
        <f>Calcu_ADJ!E209</f>
        <v/>
      </c>
      <c r="L136" s="82" t="e">
        <f ca="1">TEXT(Calcu_ADJ!F209,Calcu_ADJ!$I$145)</f>
        <v>#N/A</v>
      </c>
      <c r="M136" s="82" t="e">
        <f ca="1">TEXT(Calcu_ADJ!G209,Calcu_ADJ!$I$145)</f>
        <v>#N/A</v>
      </c>
      <c r="N136" s="82" t="e">
        <f ca="1">TEXT(Calcu_ADJ!H209,Calcu_ADJ!$I$145)</f>
        <v>#N/A</v>
      </c>
    </row>
    <row r="137" spans="1:14" ht="13.5" customHeight="1">
      <c r="A137" s="42"/>
      <c r="B137" s="83">
        <f>Calcu!C210</f>
        <v>60</v>
      </c>
      <c r="C137" s="82" t="str">
        <f>Calcu!E210</f>
        <v/>
      </c>
      <c r="D137" s="82" t="e">
        <f ca="1">TEXT(Calcu!F210,Calcu!$I$145)</f>
        <v>#N/A</v>
      </c>
      <c r="E137" s="82" t="e">
        <f ca="1">TEXT(Calcu!G210,Calcu!$I$145)</f>
        <v>#N/A</v>
      </c>
      <c r="F137" s="82" t="e">
        <f ca="1">TEXT(Calcu!H210,Calcu!$I$145)</f>
        <v>#N/A</v>
      </c>
      <c r="I137" s="42"/>
      <c r="J137" s="83">
        <f>Calcu_ADJ!C210</f>
        <v>60</v>
      </c>
      <c r="K137" s="82" t="str">
        <f>Calcu_ADJ!E210</f>
        <v/>
      </c>
      <c r="L137" s="82" t="e">
        <f ca="1">TEXT(Calcu_ADJ!F210,Calcu_ADJ!$I$145)</f>
        <v>#N/A</v>
      </c>
      <c r="M137" s="82" t="e">
        <f ca="1">TEXT(Calcu_ADJ!G210,Calcu_ADJ!$I$145)</f>
        <v>#N/A</v>
      </c>
      <c r="N137" s="82" t="e">
        <f ca="1">TEXT(Calcu_ADJ!H210,Calcu_ADJ!$I$145)</f>
        <v>#N/A</v>
      </c>
    </row>
    <row r="138" spans="1:14" ht="13.5" customHeight="1">
      <c r="A138" s="39"/>
      <c r="B138" s="40"/>
      <c r="C138" s="40"/>
      <c r="D138" s="80"/>
      <c r="E138" s="40"/>
      <c r="I138" s="39"/>
      <c r="J138" s="40"/>
      <c r="K138" s="40"/>
      <c r="L138" s="80"/>
      <c r="M138" s="40"/>
      <c r="N138" s="41"/>
    </row>
    <row r="139" spans="1:14" ht="13.5" customHeight="1">
      <c r="A139" s="39" t="s">
        <v>195</v>
      </c>
      <c r="B139" s="40"/>
      <c r="C139" s="40"/>
      <c r="D139" s="80"/>
      <c r="E139" s="40"/>
      <c r="I139" s="39" t="s">
        <v>938</v>
      </c>
      <c r="J139" s="40"/>
      <c r="K139" s="40"/>
      <c r="L139" s="80"/>
      <c r="M139" s="40"/>
      <c r="N139" s="41"/>
    </row>
    <row r="140" spans="1:14" ht="13.5" customHeight="1">
      <c r="A140" s="39" t="s">
        <v>197</v>
      </c>
      <c r="B140" s="40"/>
      <c r="C140" s="40"/>
      <c r="D140" s="80"/>
      <c r="E140" s="40"/>
      <c r="I140" s="39" t="s">
        <v>197</v>
      </c>
      <c r="J140" s="40"/>
      <c r="K140" s="40"/>
      <c r="L140" s="80"/>
      <c r="M140" s="40"/>
      <c r="N140" s="41"/>
    </row>
    <row r="141" spans="1:14" ht="13.5" customHeight="1">
      <c r="A141" s="42"/>
      <c r="B141" s="553" t="s">
        <v>198</v>
      </c>
      <c r="C141" s="554" t="s">
        <v>181</v>
      </c>
      <c r="D141" s="553" t="e">
        <f>Calcu!$J$568&amp;" 지시값"</f>
        <v>#N/A</v>
      </c>
      <c r="E141" s="553"/>
      <c r="F141" s="553"/>
      <c r="I141" s="42"/>
      <c r="J141" s="553" t="s">
        <v>198</v>
      </c>
      <c r="K141" s="554" t="s">
        <v>181</v>
      </c>
      <c r="L141" s="553" t="e">
        <f>Calcu_ADJ!#REF!&amp;" 지시값"</f>
        <v>#REF!</v>
      </c>
      <c r="M141" s="553"/>
      <c r="N141" s="553"/>
    </row>
    <row r="142" spans="1:14" ht="13.5" customHeight="1">
      <c r="A142" s="42"/>
      <c r="B142" s="553"/>
      <c r="C142" s="555"/>
      <c r="D142" s="280" t="s">
        <v>199</v>
      </c>
      <c r="E142" s="280" t="s">
        <v>200</v>
      </c>
      <c r="F142" s="280" t="s">
        <v>0</v>
      </c>
      <c r="I142" s="42"/>
      <c r="J142" s="553"/>
      <c r="K142" s="555"/>
      <c r="L142" s="361" t="s">
        <v>199</v>
      </c>
      <c r="M142" s="361" t="s">
        <v>200</v>
      </c>
      <c r="N142" s="361" t="s">
        <v>0</v>
      </c>
    </row>
    <row r="143" spans="1:14" ht="13.5" customHeight="1">
      <c r="A143" s="42"/>
      <c r="B143" s="553"/>
      <c r="C143" s="281">
        <f>Calcu!E292</f>
        <v>0</v>
      </c>
      <c r="D143" s="281">
        <f>Calcu!F292</f>
        <v>0</v>
      </c>
      <c r="E143" s="281">
        <f>Calcu!G292</f>
        <v>0</v>
      </c>
      <c r="F143" s="281">
        <f>Calcu!H292</f>
        <v>0</v>
      </c>
      <c r="I143" s="42"/>
      <c r="J143" s="553"/>
      <c r="K143" s="362">
        <f>Calcu_ADJ!E292</f>
        <v>0</v>
      </c>
      <c r="L143" s="362">
        <f>Calcu_ADJ!F292</f>
        <v>0</v>
      </c>
      <c r="M143" s="362">
        <f>Calcu_ADJ!G292</f>
        <v>0</v>
      </c>
      <c r="N143" s="362">
        <f>Calcu_ADJ!H292</f>
        <v>0</v>
      </c>
    </row>
    <row r="144" spans="1:14" ht="13.5" customHeight="1">
      <c r="A144" s="42"/>
      <c r="B144" s="83">
        <f>Calcu!C293</f>
        <v>1</v>
      </c>
      <c r="C144" s="82" t="str">
        <f>Calcu!E293</f>
        <v/>
      </c>
      <c r="D144" s="82" t="e">
        <f ca="1">TEXT(Calcu!F293,Calcu!$I$287)</f>
        <v>#N/A</v>
      </c>
      <c r="E144" s="82" t="e">
        <f ca="1">TEXT(Calcu!G293,Calcu!$I$287)</f>
        <v>#N/A</v>
      </c>
      <c r="F144" s="82" t="e">
        <f ca="1">TEXT(Calcu!H293,Calcu!$I$287)</f>
        <v>#N/A</v>
      </c>
      <c r="I144" s="42"/>
      <c r="J144" s="83">
        <f>Calcu_ADJ!C293</f>
        <v>1</v>
      </c>
      <c r="K144" s="82" t="str">
        <f>Calcu_ADJ!E293</f>
        <v/>
      </c>
      <c r="L144" s="82" t="e">
        <f ca="1">TEXT(Calcu_ADJ!F293,Calcu_ADJ!$I$287)</f>
        <v>#N/A</v>
      </c>
      <c r="M144" s="82" t="e">
        <f ca="1">TEXT(Calcu_ADJ!G293,Calcu_ADJ!$I$287)</f>
        <v>#N/A</v>
      </c>
      <c r="N144" s="82" t="e">
        <f ca="1">TEXT(Calcu_ADJ!H293,Calcu_ADJ!$I$287)</f>
        <v>#N/A</v>
      </c>
    </row>
    <row r="145" spans="1:14" ht="13.5" customHeight="1">
      <c r="A145" s="42"/>
      <c r="B145" s="83">
        <f>Calcu!C294</f>
        <v>2</v>
      </c>
      <c r="C145" s="82" t="str">
        <f>Calcu!E294</f>
        <v/>
      </c>
      <c r="D145" s="82" t="e">
        <f ca="1">TEXT(Calcu!F294,Calcu!$I$287)</f>
        <v>#N/A</v>
      </c>
      <c r="E145" s="82" t="e">
        <f ca="1">TEXT(Calcu!G294,Calcu!$I$287)</f>
        <v>#N/A</v>
      </c>
      <c r="F145" s="82" t="e">
        <f ca="1">TEXT(Calcu!H294,Calcu!$I$287)</f>
        <v>#N/A</v>
      </c>
      <c r="I145" s="42"/>
      <c r="J145" s="83">
        <f>Calcu_ADJ!C294</f>
        <v>2</v>
      </c>
      <c r="K145" s="82" t="str">
        <f>Calcu_ADJ!E294</f>
        <v/>
      </c>
      <c r="L145" s="82" t="e">
        <f ca="1">TEXT(Calcu_ADJ!F294,Calcu_ADJ!$I$287)</f>
        <v>#N/A</v>
      </c>
      <c r="M145" s="82" t="e">
        <f ca="1">TEXT(Calcu_ADJ!G294,Calcu_ADJ!$I$287)</f>
        <v>#N/A</v>
      </c>
      <c r="N145" s="82" t="e">
        <f ca="1">TEXT(Calcu_ADJ!H294,Calcu_ADJ!$I$287)</f>
        <v>#N/A</v>
      </c>
    </row>
    <row r="146" spans="1:14" ht="13.5" customHeight="1">
      <c r="A146" s="42"/>
      <c r="B146" s="83">
        <f>Calcu!C295</f>
        <v>3</v>
      </c>
      <c r="C146" s="82" t="str">
        <f>Calcu!E295</f>
        <v/>
      </c>
      <c r="D146" s="82" t="e">
        <f ca="1">TEXT(Calcu!F295,Calcu!$I$287)</f>
        <v>#N/A</v>
      </c>
      <c r="E146" s="82" t="e">
        <f ca="1">TEXT(Calcu!G295,Calcu!$I$287)</f>
        <v>#N/A</v>
      </c>
      <c r="F146" s="82" t="e">
        <f ca="1">TEXT(Calcu!H295,Calcu!$I$287)</f>
        <v>#N/A</v>
      </c>
      <c r="I146" s="42"/>
      <c r="J146" s="83">
        <f>Calcu_ADJ!C295</f>
        <v>3</v>
      </c>
      <c r="K146" s="82" t="str">
        <f>Calcu_ADJ!E295</f>
        <v/>
      </c>
      <c r="L146" s="82" t="e">
        <f ca="1">TEXT(Calcu_ADJ!F295,Calcu_ADJ!$I$287)</f>
        <v>#N/A</v>
      </c>
      <c r="M146" s="82" t="e">
        <f ca="1">TEXT(Calcu_ADJ!G295,Calcu_ADJ!$I$287)</f>
        <v>#N/A</v>
      </c>
      <c r="N146" s="82" t="e">
        <f ca="1">TEXT(Calcu_ADJ!H295,Calcu_ADJ!$I$287)</f>
        <v>#N/A</v>
      </c>
    </row>
    <row r="147" spans="1:14" ht="13.5" customHeight="1">
      <c r="A147" s="42"/>
      <c r="B147" s="83">
        <f>Calcu!C296</f>
        <v>4</v>
      </c>
      <c r="C147" s="82" t="str">
        <f>Calcu!E296</f>
        <v/>
      </c>
      <c r="D147" s="82" t="e">
        <f ca="1">TEXT(Calcu!F296,Calcu!$I$287)</f>
        <v>#N/A</v>
      </c>
      <c r="E147" s="82" t="e">
        <f ca="1">TEXT(Calcu!G296,Calcu!$I$287)</f>
        <v>#N/A</v>
      </c>
      <c r="F147" s="82" t="e">
        <f ca="1">TEXT(Calcu!H296,Calcu!$I$287)</f>
        <v>#N/A</v>
      </c>
      <c r="I147" s="42"/>
      <c r="J147" s="83">
        <f>Calcu_ADJ!C296</f>
        <v>4</v>
      </c>
      <c r="K147" s="82" t="str">
        <f>Calcu_ADJ!E296</f>
        <v/>
      </c>
      <c r="L147" s="82" t="e">
        <f ca="1">TEXT(Calcu_ADJ!F296,Calcu_ADJ!$I$287)</f>
        <v>#N/A</v>
      </c>
      <c r="M147" s="82" t="e">
        <f ca="1">TEXT(Calcu_ADJ!G296,Calcu_ADJ!$I$287)</f>
        <v>#N/A</v>
      </c>
      <c r="N147" s="82" t="e">
        <f ca="1">TEXT(Calcu_ADJ!H296,Calcu_ADJ!$I$287)</f>
        <v>#N/A</v>
      </c>
    </row>
    <row r="148" spans="1:14" ht="13.5" customHeight="1">
      <c r="A148" s="42"/>
      <c r="B148" s="83">
        <f>Calcu!C297</f>
        <v>5</v>
      </c>
      <c r="C148" s="82" t="str">
        <f>Calcu!E297</f>
        <v/>
      </c>
      <c r="D148" s="82" t="e">
        <f ca="1">TEXT(Calcu!F297,Calcu!$I$287)</f>
        <v>#N/A</v>
      </c>
      <c r="E148" s="82" t="e">
        <f ca="1">TEXT(Calcu!G297,Calcu!$I$287)</f>
        <v>#N/A</v>
      </c>
      <c r="F148" s="82" t="e">
        <f ca="1">TEXT(Calcu!H297,Calcu!$I$287)</f>
        <v>#N/A</v>
      </c>
      <c r="I148" s="42"/>
      <c r="J148" s="83">
        <f>Calcu_ADJ!C297</f>
        <v>5</v>
      </c>
      <c r="K148" s="82" t="str">
        <f>Calcu_ADJ!E297</f>
        <v/>
      </c>
      <c r="L148" s="82" t="e">
        <f ca="1">TEXT(Calcu_ADJ!F297,Calcu_ADJ!$I$287)</f>
        <v>#N/A</v>
      </c>
      <c r="M148" s="82" t="e">
        <f ca="1">TEXT(Calcu_ADJ!G297,Calcu_ADJ!$I$287)</f>
        <v>#N/A</v>
      </c>
      <c r="N148" s="82" t="e">
        <f ca="1">TEXT(Calcu_ADJ!H297,Calcu_ADJ!$I$287)</f>
        <v>#N/A</v>
      </c>
    </row>
    <row r="149" spans="1:14" ht="13.5" customHeight="1">
      <c r="A149" s="42"/>
      <c r="B149" s="83">
        <f>Calcu!C298</f>
        <v>6</v>
      </c>
      <c r="C149" s="82" t="str">
        <f>Calcu!E298</f>
        <v/>
      </c>
      <c r="D149" s="82" t="e">
        <f ca="1">TEXT(Calcu!F298,Calcu!$I$287)</f>
        <v>#N/A</v>
      </c>
      <c r="E149" s="82" t="e">
        <f ca="1">TEXT(Calcu!G298,Calcu!$I$287)</f>
        <v>#N/A</v>
      </c>
      <c r="F149" s="82" t="e">
        <f ca="1">TEXT(Calcu!H298,Calcu!$I$287)</f>
        <v>#N/A</v>
      </c>
      <c r="I149" s="42"/>
      <c r="J149" s="83">
        <f>Calcu_ADJ!C298</f>
        <v>6</v>
      </c>
      <c r="K149" s="82" t="str">
        <f>Calcu_ADJ!E298</f>
        <v/>
      </c>
      <c r="L149" s="82" t="e">
        <f ca="1">TEXT(Calcu_ADJ!F298,Calcu_ADJ!$I$287)</f>
        <v>#N/A</v>
      </c>
      <c r="M149" s="82" t="e">
        <f ca="1">TEXT(Calcu_ADJ!G298,Calcu_ADJ!$I$287)</f>
        <v>#N/A</v>
      </c>
      <c r="N149" s="82" t="e">
        <f ca="1">TEXT(Calcu_ADJ!H298,Calcu_ADJ!$I$287)</f>
        <v>#N/A</v>
      </c>
    </row>
    <row r="150" spans="1:14" ht="13.5" customHeight="1">
      <c r="A150" s="42"/>
      <c r="B150" s="83">
        <f>Calcu!C299</f>
        <v>7</v>
      </c>
      <c r="C150" s="82" t="str">
        <f>Calcu!E299</f>
        <v/>
      </c>
      <c r="D150" s="82" t="e">
        <f ca="1">TEXT(Calcu!F299,Calcu!$I$287)</f>
        <v>#N/A</v>
      </c>
      <c r="E150" s="82" t="e">
        <f ca="1">TEXT(Calcu!G299,Calcu!$I$287)</f>
        <v>#N/A</v>
      </c>
      <c r="F150" s="82" t="e">
        <f ca="1">TEXT(Calcu!H299,Calcu!$I$287)</f>
        <v>#N/A</v>
      </c>
      <c r="I150" s="42"/>
      <c r="J150" s="83">
        <f>Calcu_ADJ!C299</f>
        <v>7</v>
      </c>
      <c r="K150" s="82" t="str">
        <f>Calcu_ADJ!E299</f>
        <v/>
      </c>
      <c r="L150" s="82" t="e">
        <f ca="1">TEXT(Calcu_ADJ!F299,Calcu_ADJ!$I$287)</f>
        <v>#N/A</v>
      </c>
      <c r="M150" s="82" t="e">
        <f ca="1">TEXT(Calcu_ADJ!G299,Calcu_ADJ!$I$287)</f>
        <v>#N/A</v>
      </c>
      <c r="N150" s="82" t="e">
        <f ca="1">TEXT(Calcu_ADJ!H299,Calcu_ADJ!$I$287)</f>
        <v>#N/A</v>
      </c>
    </row>
    <row r="151" spans="1:14" ht="13.5" customHeight="1">
      <c r="A151" s="42"/>
      <c r="B151" s="83">
        <f>Calcu!C300</f>
        <v>8</v>
      </c>
      <c r="C151" s="82" t="str">
        <f>Calcu!E300</f>
        <v/>
      </c>
      <c r="D151" s="82" t="e">
        <f ca="1">TEXT(Calcu!F300,Calcu!$I$287)</f>
        <v>#N/A</v>
      </c>
      <c r="E151" s="82" t="e">
        <f ca="1">TEXT(Calcu!G300,Calcu!$I$287)</f>
        <v>#N/A</v>
      </c>
      <c r="F151" s="82" t="e">
        <f ca="1">TEXT(Calcu!H300,Calcu!$I$287)</f>
        <v>#N/A</v>
      </c>
      <c r="I151" s="42"/>
      <c r="J151" s="83">
        <f>Calcu_ADJ!C300</f>
        <v>8</v>
      </c>
      <c r="K151" s="82" t="str">
        <f>Calcu_ADJ!E300</f>
        <v/>
      </c>
      <c r="L151" s="82" t="e">
        <f ca="1">TEXT(Calcu_ADJ!F300,Calcu_ADJ!$I$287)</f>
        <v>#N/A</v>
      </c>
      <c r="M151" s="82" t="e">
        <f ca="1">TEXT(Calcu_ADJ!G300,Calcu_ADJ!$I$287)</f>
        <v>#N/A</v>
      </c>
      <c r="N151" s="82" t="e">
        <f ca="1">TEXT(Calcu_ADJ!H300,Calcu_ADJ!$I$287)</f>
        <v>#N/A</v>
      </c>
    </row>
    <row r="152" spans="1:14" ht="13.5" customHeight="1">
      <c r="A152" s="42"/>
      <c r="B152" s="83">
        <f>Calcu!C301</f>
        <v>9</v>
      </c>
      <c r="C152" s="82" t="str">
        <f>Calcu!E301</f>
        <v/>
      </c>
      <c r="D152" s="82" t="e">
        <f ca="1">TEXT(Calcu!F301,Calcu!$I$287)</f>
        <v>#N/A</v>
      </c>
      <c r="E152" s="82" t="e">
        <f ca="1">TEXT(Calcu!G301,Calcu!$I$287)</f>
        <v>#N/A</v>
      </c>
      <c r="F152" s="82" t="e">
        <f ca="1">TEXT(Calcu!H301,Calcu!$I$287)</f>
        <v>#N/A</v>
      </c>
      <c r="I152" s="42"/>
      <c r="J152" s="83">
        <f>Calcu_ADJ!C301</f>
        <v>9</v>
      </c>
      <c r="K152" s="82" t="str">
        <f>Calcu_ADJ!E301</f>
        <v/>
      </c>
      <c r="L152" s="82" t="e">
        <f ca="1">TEXT(Calcu_ADJ!F301,Calcu_ADJ!$I$287)</f>
        <v>#N/A</v>
      </c>
      <c r="M152" s="82" t="e">
        <f ca="1">TEXT(Calcu_ADJ!G301,Calcu_ADJ!$I$287)</f>
        <v>#N/A</v>
      </c>
      <c r="N152" s="82" t="e">
        <f ca="1">TEXT(Calcu_ADJ!H301,Calcu_ADJ!$I$287)</f>
        <v>#N/A</v>
      </c>
    </row>
    <row r="153" spans="1:14" ht="13.5" customHeight="1">
      <c r="A153" s="42"/>
      <c r="B153" s="83">
        <f>Calcu!C302</f>
        <v>10</v>
      </c>
      <c r="C153" s="82" t="str">
        <f>Calcu!E302</f>
        <v/>
      </c>
      <c r="D153" s="82" t="e">
        <f ca="1">TEXT(Calcu!F302,Calcu!$I$287)</f>
        <v>#N/A</v>
      </c>
      <c r="E153" s="82" t="e">
        <f ca="1">TEXT(Calcu!G302,Calcu!$I$287)</f>
        <v>#N/A</v>
      </c>
      <c r="F153" s="82" t="e">
        <f ca="1">TEXT(Calcu!H302,Calcu!$I$287)</f>
        <v>#N/A</v>
      </c>
      <c r="I153" s="42"/>
      <c r="J153" s="83">
        <f>Calcu_ADJ!C302</f>
        <v>10</v>
      </c>
      <c r="K153" s="82" t="str">
        <f>Calcu_ADJ!E302</f>
        <v/>
      </c>
      <c r="L153" s="82" t="e">
        <f ca="1">TEXT(Calcu_ADJ!F302,Calcu_ADJ!$I$287)</f>
        <v>#N/A</v>
      </c>
      <c r="M153" s="82" t="e">
        <f ca="1">TEXT(Calcu_ADJ!G302,Calcu_ADJ!$I$287)</f>
        <v>#N/A</v>
      </c>
      <c r="N153" s="82" t="e">
        <f ca="1">TEXT(Calcu_ADJ!H302,Calcu_ADJ!$I$287)</f>
        <v>#N/A</v>
      </c>
    </row>
    <row r="154" spans="1:14" ht="13.5" customHeight="1">
      <c r="A154" s="42"/>
      <c r="B154" s="83">
        <f>Calcu!C303</f>
        <v>11</v>
      </c>
      <c r="C154" s="82" t="str">
        <f>Calcu!E303</f>
        <v/>
      </c>
      <c r="D154" s="82" t="e">
        <f ca="1">TEXT(Calcu!F303,Calcu!$I$287)</f>
        <v>#N/A</v>
      </c>
      <c r="E154" s="82" t="e">
        <f ca="1">TEXT(Calcu!G303,Calcu!$I$287)</f>
        <v>#N/A</v>
      </c>
      <c r="F154" s="82" t="e">
        <f ca="1">TEXT(Calcu!H303,Calcu!$I$287)</f>
        <v>#N/A</v>
      </c>
      <c r="I154" s="42"/>
      <c r="J154" s="83">
        <f>Calcu_ADJ!C303</f>
        <v>11</v>
      </c>
      <c r="K154" s="82" t="str">
        <f>Calcu_ADJ!E303</f>
        <v/>
      </c>
      <c r="L154" s="82" t="e">
        <f ca="1">TEXT(Calcu_ADJ!F303,Calcu_ADJ!$I$287)</f>
        <v>#N/A</v>
      </c>
      <c r="M154" s="82" t="e">
        <f ca="1">TEXT(Calcu_ADJ!G303,Calcu_ADJ!$I$287)</f>
        <v>#N/A</v>
      </c>
      <c r="N154" s="82" t="e">
        <f ca="1">TEXT(Calcu_ADJ!H303,Calcu_ADJ!$I$287)</f>
        <v>#N/A</v>
      </c>
    </row>
    <row r="155" spans="1:14" ht="13.5" customHeight="1">
      <c r="A155" s="42"/>
      <c r="B155" s="83">
        <f>Calcu!C304</f>
        <v>12</v>
      </c>
      <c r="C155" s="82" t="str">
        <f>Calcu!E304</f>
        <v/>
      </c>
      <c r="D155" s="82" t="e">
        <f ca="1">TEXT(Calcu!F304,Calcu!$I$287)</f>
        <v>#N/A</v>
      </c>
      <c r="E155" s="82" t="e">
        <f ca="1">TEXT(Calcu!G304,Calcu!$I$287)</f>
        <v>#N/A</v>
      </c>
      <c r="F155" s="82" t="e">
        <f ca="1">TEXT(Calcu!H304,Calcu!$I$287)</f>
        <v>#N/A</v>
      </c>
      <c r="I155" s="42"/>
      <c r="J155" s="83">
        <f>Calcu_ADJ!C304</f>
        <v>12</v>
      </c>
      <c r="K155" s="82" t="str">
        <f>Calcu_ADJ!E304</f>
        <v/>
      </c>
      <c r="L155" s="82" t="e">
        <f ca="1">TEXT(Calcu_ADJ!F304,Calcu_ADJ!$I$287)</f>
        <v>#N/A</v>
      </c>
      <c r="M155" s="82" t="e">
        <f ca="1">TEXT(Calcu_ADJ!G304,Calcu_ADJ!$I$287)</f>
        <v>#N/A</v>
      </c>
      <c r="N155" s="82" t="e">
        <f ca="1">TEXT(Calcu_ADJ!H304,Calcu_ADJ!$I$287)</f>
        <v>#N/A</v>
      </c>
    </row>
    <row r="156" spans="1:14" ht="13.5" customHeight="1">
      <c r="A156" s="42"/>
      <c r="B156" s="83">
        <f>Calcu!C305</f>
        <v>13</v>
      </c>
      <c r="C156" s="82" t="str">
        <f>Calcu!E305</f>
        <v/>
      </c>
      <c r="D156" s="82" t="e">
        <f ca="1">TEXT(Calcu!F305,Calcu!$I$287)</f>
        <v>#N/A</v>
      </c>
      <c r="E156" s="82" t="e">
        <f ca="1">TEXT(Calcu!G305,Calcu!$I$287)</f>
        <v>#N/A</v>
      </c>
      <c r="F156" s="82" t="e">
        <f ca="1">TEXT(Calcu!H305,Calcu!$I$287)</f>
        <v>#N/A</v>
      </c>
      <c r="I156" s="42"/>
      <c r="J156" s="83">
        <f>Calcu_ADJ!C305</f>
        <v>13</v>
      </c>
      <c r="K156" s="82" t="str">
        <f>Calcu_ADJ!E305</f>
        <v/>
      </c>
      <c r="L156" s="82" t="e">
        <f ca="1">TEXT(Calcu_ADJ!F305,Calcu_ADJ!$I$287)</f>
        <v>#N/A</v>
      </c>
      <c r="M156" s="82" t="e">
        <f ca="1">TEXT(Calcu_ADJ!G305,Calcu_ADJ!$I$287)</f>
        <v>#N/A</v>
      </c>
      <c r="N156" s="82" t="e">
        <f ca="1">TEXT(Calcu_ADJ!H305,Calcu_ADJ!$I$287)</f>
        <v>#N/A</v>
      </c>
    </row>
    <row r="157" spans="1:14" ht="13.5" customHeight="1">
      <c r="A157" s="42"/>
      <c r="B157" s="83">
        <f>Calcu!C306</f>
        <v>14</v>
      </c>
      <c r="C157" s="82" t="str">
        <f>Calcu!E306</f>
        <v/>
      </c>
      <c r="D157" s="82" t="e">
        <f ca="1">TEXT(Calcu!F306,Calcu!$I$287)</f>
        <v>#N/A</v>
      </c>
      <c r="E157" s="82" t="e">
        <f ca="1">TEXT(Calcu!G306,Calcu!$I$287)</f>
        <v>#N/A</v>
      </c>
      <c r="F157" s="82" t="e">
        <f ca="1">TEXT(Calcu!H306,Calcu!$I$287)</f>
        <v>#N/A</v>
      </c>
      <c r="I157" s="42"/>
      <c r="J157" s="83">
        <f>Calcu_ADJ!C306</f>
        <v>14</v>
      </c>
      <c r="K157" s="82" t="str">
        <f>Calcu_ADJ!E306</f>
        <v/>
      </c>
      <c r="L157" s="82" t="e">
        <f ca="1">TEXT(Calcu_ADJ!F306,Calcu_ADJ!$I$287)</f>
        <v>#N/A</v>
      </c>
      <c r="M157" s="82" t="e">
        <f ca="1">TEXT(Calcu_ADJ!G306,Calcu_ADJ!$I$287)</f>
        <v>#N/A</v>
      </c>
      <c r="N157" s="82" t="e">
        <f ca="1">TEXT(Calcu_ADJ!H306,Calcu_ADJ!$I$287)</f>
        <v>#N/A</v>
      </c>
    </row>
    <row r="158" spans="1:14" ht="13.5" customHeight="1">
      <c r="A158" s="42"/>
      <c r="B158" s="83">
        <f>Calcu!C307</f>
        <v>15</v>
      </c>
      <c r="C158" s="82" t="str">
        <f>Calcu!E307</f>
        <v/>
      </c>
      <c r="D158" s="82" t="e">
        <f ca="1">TEXT(Calcu!F307,Calcu!$I$287)</f>
        <v>#N/A</v>
      </c>
      <c r="E158" s="82" t="e">
        <f ca="1">TEXT(Calcu!G307,Calcu!$I$287)</f>
        <v>#N/A</v>
      </c>
      <c r="F158" s="82" t="e">
        <f ca="1">TEXT(Calcu!H307,Calcu!$I$287)</f>
        <v>#N/A</v>
      </c>
      <c r="I158" s="42"/>
      <c r="J158" s="83">
        <f>Calcu_ADJ!C307</f>
        <v>15</v>
      </c>
      <c r="K158" s="82" t="str">
        <f>Calcu_ADJ!E307</f>
        <v/>
      </c>
      <c r="L158" s="82" t="e">
        <f ca="1">TEXT(Calcu_ADJ!F307,Calcu_ADJ!$I$287)</f>
        <v>#N/A</v>
      </c>
      <c r="M158" s="82" t="e">
        <f ca="1">TEXT(Calcu_ADJ!G307,Calcu_ADJ!$I$287)</f>
        <v>#N/A</v>
      </c>
      <c r="N158" s="82" t="e">
        <f ca="1">TEXT(Calcu_ADJ!H307,Calcu_ADJ!$I$287)</f>
        <v>#N/A</v>
      </c>
    </row>
    <row r="159" spans="1:14" ht="13.5" customHeight="1">
      <c r="A159" s="42"/>
      <c r="B159" s="83">
        <f>Calcu!C308</f>
        <v>16</v>
      </c>
      <c r="C159" s="82" t="str">
        <f>Calcu!E308</f>
        <v/>
      </c>
      <c r="D159" s="82" t="e">
        <f ca="1">TEXT(Calcu!F308,Calcu!$I$287)</f>
        <v>#N/A</v>
      </c>
      <c r="E159" s="82" t="e">
        <f ca="1">TEXT(Calcu!G308,Calcu!$I$287)</f>
        <v>#N/A</v>
      </c>
      <c r="F159" s="82" t="e">
        <f ca="1">TEXT(Calcu!H308,Calcu!$I$287)</f>
        <v>#N/A</v>
      </c>
      <c r="I159" s="42"/>
      <c r="J159" s="83">
        <f>Calcu_ADJ!C308</f>
        <v>16</v>
      </c>
      <c r="K159" s="82" t="str">
        <f>Calcu_ADJ!E308</f>
        <v/>
      </c>
      <c r="L159" s="82" t="e">
        <f ca="1">TEXT(Calcu_ADJ!F308,Calcu_ADJ!$I$287)</f>
        <v>#N/A</v>
      </c>
      <c r="M159" s="82" t="e">
        <f ca="1">TEXT(Calcu_ADJ!G308,Calcu_ADJ!$I$287)</f>
        <v>#N/A</v>
      </c>
      <c r="N159" s="82" t="e">
        <f ca="1">TEXT(Calcu_ADJ!H308,Calcu_ADJ!$I$287)</f>
        <v>#N/A</v>
      </c>
    </row>
    <row r="160" spans="1:14" ht="13.5" customHeight="1">
      <c r="A160" s="42"/>
      <c r="B160" s="83">
        <f>Calcu!C309</f>
        <v>17</v>
      </c>
      <c r="C160" s="82" t="str">
        <f>Calcu!E309</f>
        <v/>
      </c>
      <c r="D160" s="82" t="e">
        <f ca="1">TEXT(Calcu!F309,Calcu!$I$287)</f>
        <v>#N/A</v>
      </c>
      <c r="E160" s="82" t="e">
        <f ca="1">TEXT(Calcu!G309,Calcu!$I$287)</f>
        <v>#N/A</v>
      </c>
      <c r="F160" s="82" t="e">
        <f ca="1">TEXT(Calcu!H309,Calcu!$I$287)</f>
        <v>#N/A</v>
      </c>
      <c r="I160" s="42"/>
      <c r="J160" s="83">
        <f>Calcu_ADJ!C309</f>
        <v>17</v>
      </c>
      <c r="K160" s="82" t="str">
        <f>Calcu_ADJ!E309</f>
        <v/>
      </c>
      <c r="L160" s="82" t="e">
        <f ca="1">TEXT(Calcu_ADJ!F309,Calcu_ADJ!$I$287)</f>
        <v>#N/A</v>
      </c>
      <c r="M160" s="82" t="e">
        <f ca="1">TEXT(Calcu_ADJ!G309,Calcu_ADJ!$I$287)</f>
        <v>#N/A</v>
      </c>
      <c r="N160" s="82" t="e">
        <f ca="1">TEXT(Calcu_ADJ!H309,Calcu_ADJ!$I$287)</f>
        <v>#N/A</v>
      </c>
    </row>
    <row r="161" spans="1:14" ht="13.5" customHeight="1">
      <c r="A161" s="42"/>
      <c r="B161" s="83">
        <f>Calcu!C310</f>
        <v>18</v>
      </c>
      <c r="C161" s="82" t="str">
        <f>Calcu!E310</f>
        <v/>
      </c>
      <c r="D161" s="82" t="e">
        <f ca="1">TEXT(Calcu!F310,Calcu!$I$287)</f>
        <v>#N/A</v>
      </c>
      <c r="E161" s="82" t="e">
        <f ca="1">TEXT(Calcu!G310,Calcu!$I$287)</f>
        <v>#N/A</v>
      </c>
      <c r="F161" s="82" t="e">
        <f ca="1">TEXT(Calcu!H310,Calcu!$I$287)</f>
        <v>#N/A</v>
      </c>
      <c r="I161" s="42"/>
      <c r="J161" s="83">
        <f>Calcu_ADJ!C310</f>
        <v>18</v>
      </c>
      <c r="K161" s="82" t="str">
        <f>Calcu_ADJ!E310</f>
        <v/>
      </c>
      <c r="L161" s="82" t="e">
        <f ca="1">TEXT(Calcu_ADJ!F310,Calcu_ADJ!$I$287)</f>
        <v>#N/A</v>
      </c>
      <c r="M161" s="82" t="e">
        <f ca="1">TEXT(Calcu_ADJ!G310,Calcu_ADJ!$I$287)</f>
        <v>#N/A</v>
      </c>
      <c r="N161" s="82" t="e">
        <f ca="1">TEXT(Calcu_ADJ!H310,Calcu_ADJ!$I$287)</f>
        <v>#N/A</v>
      </c>
    </row>
    <row r="162" spans="1:14" ht="13.5" customHeight="1">
      <c r="A162" s="42"/>
      <c r="B162" s="83">
        <f>Calcu!C311</f>
        <v>19</v>
      </c>
      <c r="C162" s="82" t="str">
        <f>Calcu!E311</f>
        <v/>
      </c>
      <c r="D162" s="82" t="e">
        <f ca="1">TEXT(Calcu!F311,Calcu!$I$287)</f>
        <v>#N/A</v>
      </c>
      <c r="E162" s="82" t="e">
        <f ca="1">TEXT(Calcu!G311,Calcu!$I$287)</f>
        <v>#N/A</v>
      </c>
      <c r="F162" s="82" t="e">
        <f ca="1">TEXT(Calcu!H311,Calcu!$I$287)</f>
        <v>#N/A</v>
      </c>
      <c r="I162" s="42"/>
      <c r="J162" s="83">
        <f>Calcu_ADJ!C311</f>
        <v>19</v>
      </c>
      <c r="K162" s="82" t="str">
        <f>Calcu_ADJ!E311</f>
        <v/>
      </c>
      <c r="L162" s="82" t="e">
        <f ca="1">TEXT(Calcu_ADJ!F311,Calcu_ADJ!$I$287)</f>
        <v>#N/A</v>
      </c>
      <c r="M162" s="82" t="e">
        <f ca="1">TEXT(Calcu_ADJ!G311,Calcu_ADJ!$I$287)</f>
        <v>#N/A</v>
      </c>
      <c r="N162" s="82" t="e">
        <f ca="1">TEXT(Calcu_ADJ!H311,Calcu_ADJ!$I$287)</f>
        <v>#N/A</v>
      </c>
    </row>
    <row r="163" spans="1:14" ht="13.5" customHeight="1">
      <c r="A163" s="42"/>
      <c r="B163" s="83">
        <f>Calcu!C312</f>
        <v>20</v>
      </c>
      <c r="C163" s="82" t="str">
        <f>Calcu!E312</f>
        <v/>
      </c>
      <c r="D163" s="82" t="e">
        <f ca="1">TEXT(Calcu!F312,Calcu!$I$287)</f>
        <v>#N/A</v>
      </c>
      <c r="E163" s="82" t="e">
        <f ca="1">TEXT(Calcu!G312,Calcu!$I$287)</f>
        <v>#N/A</v>
      </c>
      <c r="F163" s="82" t="e">
        <f ca="1">TEXT(Calcu!H312,Calcu!$I$287)</f>
        <v>#N/A</v>
      </c>
      <c r="I163" s="42"/>
      <c r="J163" s="83">
        <f>Calcu_ADJ!C312</f>
        <v>20</v>
      </c>
      <c r="K163" s="82" t="str">
        <f>Calcu_ADJ!E312</f>
        <v/>
      </c>
      <c r="L163" s="82" t="e">
        <f ca="1">TEXT(Calcu_ADJ!F312,Calcu_ADJ!$I$287)</f>
        <v>#N/A</v>
      </c>
      <c r="M163" s="82" t="e">
        <f ca="1">TEXT(Calcu_ADJ!G312,Calcu_ADJ!$I$287)</f>
        <v>#N/A</v>
      </c>
      <c r="N163" s="82" t="e">
        <f ca="1">TEXT(Calcu_ADJ!H312,Calcu_ADJ!$I$287)</f>
        <v>#N/A</v>
      </c>
    </row>
    <row r="164" spans="1:14" ht="13.5" customHeight="1">
      <c r="A164" s="42"/>
      <c r="B164" s="83">
        <f>Calcu!C313</f>
        <v>21</v>
      </c>
      <c r="C164" s="82" t="str">
        <f>Calcu!E313</f>
        <v/>
      </c>
      <c r="D164" s="82" t="e">
        <f ca="1">TEXT(Calcu!F313,Calcu!$I$287)</f>
        <v>#N/A</v>
      </c>
      <c r="E164" s="82" t="e">
        <f ca="1">TEXT(Calcu!G313,Calcu!$I$287)</f>
        <v>#N/A</v>
      </c>
      <c r="F164" s="82" t="e">
        <f ca="1">TEXT(Calcu!H313,Calcu!$I$287)</f>
        <v>#N/A</v>
      </c>
      <c r="I164" s="42"/>
      <c r="J164" s="83">
        <f>Calcu_ADJ!C313</f>
        <v>21</v>
      </c>
      <c r="K164" s="82" t="str">
        <f>Calcu_ADJ!E313</f>
        <v/>
      </c>
      <c r="L164" s="82" t="e">
        <f ca="1">TEXT(Calcu_ADJ!F313,Calcu_ADJ!$I$287)</f>
        <v>#N/A</v>
      </c>
      <c r="M164" s="82" t="e">
        <f ca="1">TEXT(Calcu_ADJ!G313,Calcu_ADJ!$I$287)</f>
        <v>#N/A</v>
      </c>
      <c r="N164" s="82" t="e">
        <f ca="1">TEXT(Calcu_ADJ!H313,Calcu_ADJ!$I$287)</f>
        <v>#N/A</v>
      </c>
    </row>
    <row r="165" spans="1:14" ht="13.5" customHeight="1">
      <c r="A165" s="42"/>
      <c r="B165" s="83">
        <f>Calcu!C314</f>
        <v>22</v>
      </c>
      <c r="C165" s="82" t="str">
        <f>Calcu!E314</f>
        <v/>
      </c>
      <c r="D165" s="82" t="e">
        <f ca="1">TEXT(Calcu!F314,Calcu!$I$287)</f>
        <v>#N/A</v>
      </c>
      <c r="E165" s="82" t="e">
        <f ca="1">TEXT(Calcu!G314,Calcu!$I$287)</f>
        <v>#N/A</v>
      </c>
      <c r="F165" s="82" t="e">
        <f ca="1">TEXT(Calcu!H314,Calcu!$I$287)</f>
        <v>#N/A</v>
      </c>
      <c r="I165" s="42"/>
      <c r="J165" s="83">
        <f>Calcu_ADJ!C314</f>
        <v>22</v>
      </c>
      <c r="K165" s="82" t="str">
        <f>Calcu_ADJ!E314</f>
        <v/>
      </c>
      <c r="L165" s="82" t="e">
        <f ca="1">TEXT(Calcu_ADJ!F314,Calcu_ADJ!$I$287)</f>
        <v>#N/A</v>
      </c>
      <c r="M165" s="82" t="e">
        <f ca="1">TEXT(Calcu_ADJ!G314,Calcu_ADJ!$I$287)</f>
        <v>#N/A</v>
      </c>
      <c r="N165" s="82" t="e">
        <f ca="1">TEXT(Calcu_ADJ!H314,Calcu_ADJ!$I$287)</f>
        <v>#N/A</v>
      </c>
    </row>
    <row r="166" spans="1:14" ht="13.5" customHeight="1">
      <c r="A166" s="42"/>
      <c r="B166" s="83">
        <f>Calcu!C315</f>
        <v>23</v>
      </c>
      <c r="C166" s="82" t="str">
        <f>Calcu!E315</f>
        <v/>
      </c>
      <c r="D166" s="82" t="e">
        <f ca="1">TEXT(Calcu!F315,Calcu!$I$287)</f>
        <v>#N/A</v>
      </c>
      <c r="E166" s="82" t="e">
        <f ca="1">TEXT(Calcu!G315,Calcu!$I$287)</f>
        <v>#N/A</v>
      </c>
      <c r="F166" s="82" t="e">
        <f ca="1">TEXT(Calcu!H315,Calcu!$I$287)</f>
        <v>#N/A</v>
      </c>
      <c r="I166" s="42"/>
      <c r="J166" s="83">
        <f>Calcu_ADJ!C315</f>
        <v>23</v>
      </c>
      <c r="K166" s="82" t="str">
        <f>Calcu_ADJ!E315</f>
        <v/>
      </c>
      <c r="L166" s="82" t="e">
        <f ca="1">TEXT(Calcu_ADJ!F315,Calcu_ADJ!$I$287)</f>
        <v>#N/A</v>
      </c>
      <c r="M166" s="82" t="e">
        <f ca="1">TEXT(Calcu_ADJ!G315,Calcu_ADJ!$I$287)</f>
        <v>#N/A</v>
      </c>
      <c r="N166" s="82" t="e">
        <f ca="1">TEXT(Calcu_ADJ!H315,Calcu_ADJ!$I$287)</f>
        <v>#N/A</v>
      </c>
    </row>
    <row r="167" spans="1:14" ht="13.5" customHeight="1">
      <c r="A167" s="42"/>
      <c r="B167" s="83">
        <f>Calcu!C316</f>
        <v>24</v>
      </c>
      <c r="C167" s="82" t="str">
        <f>Calcu!E316</f>
        <v/>
      </c>
      <c r="D167" s="82" t="e">
        <f ca="1">TEXT(Calcu!F316,Calcu!$I$287)</f>
        <v>#N/A</v>
      </c>
      <c r="E167" s="82" t="e">
        <f ca="1">TEXT(Calcu!G316,Calcu!$I$287)</f>
        <v>#N/A</v>
      </c>
      <c r="F167" s="82" t="e">
        <f ca="1">TEXT(Calcu!H316,Calcu!$I$287)</f>
        <v>#N/A</v>
      </c>
      <c r="I167" s="42"/>
      <c r="J167" s="83">
        <f>Calcu_ADJ!C316</f>
        <v>24</v>
      </c>
      <c r="K167" s="82" t="str">
        <f>Calcu_ADJ!E316</f>
        <v/>
      </c>
      <c r="L167" s="82" t="e">
        <f ca="1">TEXT(Calcu_ADJ!F316,Calcu_ADJ!$I$287)</f>
        <v>#N/A</v>
      </c>
      <c r="M167" s="82" t="e">
        <f ca="1">TEXT(Calcu_ADJ!G316,Calcu_ADJ!$I$287)</f>
        <v>#N/A</v>
      </c>
      <c r="N167" s="82" t="e">
        <f ca="1">TEXT(Calcu_ADJ!H316,Calcu_ADJ!$I$287)</f>
        <v>#N/A</v>
      </c>
    </row>
    <row r="168" spans="1:14" ht="13.5" customHeight="1">
      <c r="A168" s="42"/>
      <c r="B168" s="83">
        <f>Calcu!C317</f>
        <v>25</v>
      </c>
      <c r="C168" s="82" t="str">
        <f>Calcu!E317</f>
        <v/>
      </c>
      <c r="D168" s="82" t="e">
        <f ca="1">TEXT(Calcu!F317,Calcu!$I$287)</f>
        <v>#N/A</v>
      </c>
      <c r="E168" s="82" t="e">
        <f ca="1">TEXT(Calcu!G317,Calcu!$I$287)</f>
        <v>#N/A</v>
      </c>
      <c r="F168" s="82" t="e">
        <f ca="1">TEXT(Calcu!H317,Calcu!$I$287)</f>
        <v>#N/A</v>
      </c>
      <c r="I168" s="42"/>
      <c r="J168" s="83">
        <f>Calcu_ADJ!C317</f>
        <v>25</v>
      </c>
      <c r="K168" s="82" t="str">
        <f>Calcu_ADJ!E317</f>
        <v/>
      </c>
      <c r="L168" s="82" t="e">
        <f ca="1">TEXT(Calcu_ADJ!F317,Calcu_ADJ!$I$287)</f>
        <v>#N/A</v>
      </c>
      <c r="M168" s="82" t="e">
        <f ca="1">TEXT(Calcu_ADJ!G317,Calcu_ADJ!$I$287)</f>
        <v>#N/A</v>
      </c>
      <c r="N168" s="82" t="e">
        <f ca="1">TEXT(Calcu_ADJ!H317,Calcu_ADJ!$I$287)</f>
        <v>#N/A</v>
      </c>
    </row>
    <row r="169" spans="1:14" ht="13.5" customHeight="1">
      <c r="A169" s="42"/>
      <c r="B169" s="83">
        <f>Calcu!C318</f>
        <v>26</v>
      </c>
      <c r="C169" s="82" t="str">
        <f>Calcu!E318</f>
        <v/>
      </c>
      <c r="D169" s="82" t="e">
        <f ca="1">TEXT(Calcu!F318,Calcu!$I$287)</f>
        <v>#N/A</v>
      </c>
      <c r="E169" s="82" t="e">
        <f ca="1">TEXT(Calcu!G318,Calcu!$I$287)</f>
        <v>#N/A</v>
      </c>
      <c r="F169" s="82" t="e">
        <f ca="1">TEXT(Calcu!H318,Calcu!$I$287)</f>
        <v>#N/A</v>
      </c>
      <c r="I169" s="42"/>
      <c r="J169" s="83">
        <f>Calcu_ADJ!C318</f>
        <v>26</v>
      </c>
      <c r="K169" s="82" t="str">
        <f>Calcu_ADJ!E318</f>
        <v/>
      </c>
      <c r="L169" s="82" t="e">
        <f ca="1">TEXT(Calcu_ADJ!F318,Calcu_ADJ!$I$287)</f>
        <v>#N/A</v>
      </c>
      <c r="M169" s="82" t="e">
        <f ca="1">TEXT(Calcu_ADJ!G318,Calcu_ADJ!$I$287)</f>
        <v>#N/A</v>
      </c>
      <c r="N169" s="82" t="e">
        <f ca="1">TEXT(Calcu_ADJ!H318,Calcu_ADJ!$I$287)</f>
        <v>#N/A</v>
      </c>
    </row>
    <row r="170" spans="1:14" ht="13.5" customHeight="1">
      <c r="A170" s="42"/>
      <c r="B170" s="83">
        <f>Calcu!C319</f>
        <v>27</v>
      </c>
      <c r="C170" s="82" t="str">
        <f>Calcu!E319</f>
        <v/>
      </c>
      <c r="D170" s="82" t="e">
        <f ca="1">TEXT(Calcu!F319,Calcu!$I$287)</f>
        <v>#N/A</v>
      </c>
      <c r="E170" s="82" t="e">
        <f ca="1">TEXT(Calcu!G319,Calcu!$I$287)</f>
        <v>#N/A</v>
      </c>
      <c r="F170" s="82" t="e">
        <f ca="1">TEXT(Calcu!H319,Calcu!$I$287)</f>
        <v>#N/A</v>
      </c>
      <c r="I170" s="42"/>
      <c r="J170" s="83">
        <f>Calcu_ADJ!C319</f>
        <v>27</v>
      </c>
      <c r="K170" s="82" t="str">
        <f>Calcu_ADJ!E319</f>
        <v/>
      </c>
      <c r="L170" s="82" t="e">
        <f ca="1">TEXT(Calcu_ADJ!F319,Calcu_ADJ!$I$287)</f>
        <v>#N/A</v>
      </c>
      <c r="M170" s="82" t="e">
        <f ca="1">TEXT(Calcu_ADJ!G319,Calcu_ADJ!$I$287)</f>
        <v>#N/A</v>
      </c>
      <c r="N170" s="82" t="e">
        <f ca="1">TEXT(Calcu_ADJ!H319,Calcu_ADJ!$I$287)</f>
        <v>#N/A</v>
      </c>
    </row>
    <row r="171" spans="1:14" ht="13.5" customHeight="1">
      <c r="A171" s="42"/>
      <c r="B171" s="83">
        <f>Calcu!C320</f>
        <v>28</v>
      </c>
      <c r="C171" s="82" t="str">
        <f>Calcu!E320</f>
        <v/>
      </c>
      <c r="D171" s="82" t="e">
        <f ca="1">TEXT(Calcu!F320,Calcu!$I$287)</f>
        <v>#N/A</v>
      </c>
      <c r="E171" s="82" t="e">
        <f ca="1">TEXT(Calcu!G320,Calcu!$I$287)</f>
        <v>#N/A</v>
      </c>
      <c r="F171" s="82" t="e">
        <f ca="1">TEXT(Calcu!H320,Calcu!$I$287)</f>
        <v>#N/A</v>
      </c>
      <c r="I171" s="42"/>
      <c r="J171" s="83">
        <f>Calcu_ADJ!C320</f>
        <v>28</v>
      </c>
      <c r="K171" s="82" t="str">
        <f>Calcu_ADJ!E320</f>
        <v/>
      </c>
      <c r="L171" s="82" t="e">
        <f ca="1">TEXT(Calcu_ADJ!F320,Calcu_ADJ!$I$287)</f>
        <v>#N/A</v>
      </c>
      <c r="M171" s="82" t="e">
        <f ca="1">TEXT(Calcu_ADJ!G320,Calcu_ADJ!$I$287)</f>
        <v>#N/A</v>
      </c>
      <c r="N171" s="82" t="e">
        <f ca="1">TEXT(Calcu_ADJ!H320,Calcu_ADJ!$I$287)</f>
        <v>#N/A</v>
      </c>
    </row>
    <row r="172" spans="1:14" ht="13.5" customHeight="1">
      <c r="A172" s="42"/>
      <c r="B172" s="83">
        <f>Calcu!C321</f>
        <v>29</v>
      </c>
      <c r="C172" s="82" t="str">
        <f>Calcu!E321</f>
        <v/>
      </c>
      <c r="D172" s="82" t="e">
        <f ca="1">TEXT(Calcu!F321,Calcu!$I$287)</f>
        <v>#N/A</v>
      </c>
      <c r="E172" s="82" t="e">
        <f ca="1">TEXT(Calcu!G321,Calcu!$I$287)</f>
        <v>#N/A</v>
      </c>
      <c r="F172" s="82" t="e">
        <f ca="1">TEXT(Calcu!H321,Calcu!$I$287)</f>
        <v>#N/A</v>
      </c>
      <c r="I172" s="42"/>
      <c r="J172" s="83">
        <f>Calcu_ADJ!C321</f>
        <v>29</v>
      </c>
      <c r="K172" s="82" t="str">
        <f>Calcu_ADJ!E321</f>
        <v/>
      </c>
      <c r="L172" s="82" t="e">
        <f ca="1">TEXT(Calcu_ADJ!F321,Calcu_ADJ!$I$287)</f>
        <v>#N/A</v>
      </c>
      <c r="M172" s="82" t="e">
        <f ca="1">TEXT(Calcu_ADJ!G321,Calcu_ADJ!$I$287)</f>
        <v>#N/A</v>
      </c>
      <c r="N172" s="82" t="e">
        <f ca="1">TEXT(Calcu_ADJ!H321,Calcu_ADJ!$I$287)</f>
        <v>#N/A</v>
      </c>
    </row>
    <row r="173" spans="1:14" ht="13.5" customHeight="1">
      <c r="A173" s="42"/>
      <c r="B173" s="83">
        <f>Calcu!C322</f>
        <v>30</v>
      </c>
      <c r="C173" s="82" t="str">
        <f>Calcu!E322</f>
        <v/>
      </c>
      <c r="D173" s="82" t="e">
        <f ca="1">TEXT(Calcu!F322,Calcu!$I$287)</f>
        <v>#N/A</v>
      </c>
      <c r="E173" s="82" t="e">
        <f ca="1">TEXT(Calcu!G322,Calcu!$I$287)</f>
        <v>#N/A</v>
      </c>
      <c r="F173" s="82" t="e">
        <f ca="1">TEXT(Calcu!H322,Calcu!$I$287)</f>
        <v>#N/A</v>
      </c>
      <c r="I173" s="42"/>
      <c r="J173" s="83">
        <f>Calcu_ADJ!C322</f>
        <v>30</v>
      </c>
      <c r="K173" s="82" t="str">
        <f>Calcu_ADJ!E322</f>
        <v/>
      </c>
      <c r="L173" s="82" t="e">
        <f ca="1">TEXT(Calcu_ADJ!F322,Calcu_ADJ!$I$287)</f>
        <v>#N/A</v>
      </c>
      <c r="M173" s="82" t="e">
        <f ca="1">TEXT(Calcu_ADJ!G322,Calcu_ADJ!$I$287)</f>
        <v>#N/A</v>
      </c>
      <c r="N173" s="82" t="e">
        <f ca="1">TEXT(Calcu_ADJ!H322,Calcu_ADJ!$I$287)</f>
        <v>#N/A</v>
      </c>
    </row>
    <row r="174" spans="1:14" ht="13.5" customHeight="1">
      <c r="A174" s="42"/>
      <c r="B174" s="83">
        <f>Calcu!C323</f>
        <v>31</v>
      </c>
      <c r="C174" s="82" t="str">
        <f>Calcu!E323</f>
        <v/>
      </c>
      <c r="D174" s="82" t="e">
        <f ca="1">TEXT(Calcu!F323,Calcu!$I$287)</f>
        <v>#N/A</v>
      </c>
      <c r="E174" s="82" t="e">
        <f ca="1">TEXT(Calcu!G323,Calcu!$I$287)</f>
        <v>#N/A</v>
      </c>
      <c r="F174" s="82" t="e">
        <f ca="1">TEXT(Calcu!H323,Calcu!$I$287)</f>
        <v>#N/A</v>
      </c>
      <c r="I174" s="42"/>
      <c r="J174" s="83">
        <f>Calcu_ADJ!C323</f>
        <v>31</v>
      </c>
      <c r="K174" s="82" t="str">
        <f>Calcu_ADJ!E323</f>
        <v/>
      </c>
      <c r="L174" s="82" t="e">
        <f ca="1">TEXT(Calcu_ADJ!F323,Calcu_ADJ!$I$287)</f>
        <v>#N/A</v>
      </c>
      <c r="M174" s="82" t="e">
        <f ca="1">TEXT(Calcu_ADJ!G323,Calcu_ADJ!$I$287)</f>
        <v>#N/A</v>
      </c>
      <c r="N174" s="82" t="e">
        <f ca="1">TEXT(Calcu_ADJ!H323,Calcu_ADJ!$I$287)</f>
        <v>#N/A</v>
      </c>
    </row>
    <row r="175" spans="1:14" ht="13.5" customHeight="1">
      <c r="A175" s="42"/>
      <c r="B175" s="83">
        <f>Calcu!C324</f>
        <v>32</v>
      </c>
      <c r="C175" s="82" t="str">
        <f>Calcu!E324</f>
        <v/>
      </c>
      <c r="D175" s="82" t="e">
        <f ca="1">TEXT(Calcu!F324,Calcu!$I$287)</f>
        <v>#N/A</v>
      </c>
      <c r="E175" s="82" t="e">
        <f ca="1">TEXT(Calcu!G324,Calcu!$I$287)</f>
        <v>#N/A</v>
      </c>
      <c r="F175" s="82" t="e">
        <f ca="1">TEXT(Calcu!H324,Calcu!$I$287)</f>
        <v>#N/A</v>
      </c>
      <c r="I175" s="42"/>
      <c r="J175" s="83">
        <f>Calcu_ADJ!C324</f>
        <v>32</v>
      </c>
      <c r="K175" s="82" t="str">
        <f>Calcu_ADJ!E324</f>
        <v/>
      </c>
      <c r="L175" s="82" t="e">
        <f ca="1">TEXT(Calcu_ADJ!F324,Calcu_ADJ!$I$287)</f>
        <v>#N/A</v>
      </c>
      <c r="M175" s="82" t="e">
        <f ca="1">TEXT(Calcu_ADJ!G324,Calcu_ADJ!$I$287)</f>
        <v>#N/A</v>
      </c>
      <c r="N175" s="82" t="e">
        <f ca="1">TEXT(Calcu_ADJ!H324,Calcu_ADJ!$I$287)</f>
        <v>#N/A</v>
      </c>
    </row>
    <row r="176" spans="1:14" ht="13.5" customHeight="1">
      <c r="A176" s="42"/>
      <c r="B176" s="83">
        <f>Calcu!C325</f>
        <v>33</v>
      </c>
      <c r="C176" s="82" t="str">
        <f>Calcu!E325</f>
        <v/>
      </c>
      <c r="D176" s="82" t="e">
        <f ca="1">TEXT(Calcu!F325,Calcu!$I$287)</f>
        <v>#N/A</v>
      </c>
      <c r="E176" s="82" t="e">
        <f ca="1">TEXT(Calcu!G325,Calcu!$I$287)</f>
        <v>#N/A</v>
      </c>
      <c r="F176" s="82" t="e">
        <f ca="1">TEXT(Calcu!H325,Calcu!$I$287)</f>
        <v>#N/A</v>
      </c>
      <c r="I176" s="42"/>
      <c r="J176" s="83">
        <f>Calcu_ADJ!C325</f>
        <v>33</v>
      </c>
      <c r="K176" s="82" t="str">
        <f>Calcu_ADJ!E325</f>
        <v/>
      </c>
      <c r="L176" s="82" t="e">
        <f ca="1">TEXT(Calcu_ADJ!F325,Calcu_ADJ!$I$287)</f>
        <v>#N/A</v>
      </c>
      <c r="M176" s="82" t="e">
        <f ca="1">TEXT(Calcu_ADJ!G325,Calcu_ADJ!$I$287)</f>
        <v>#N/A</v>
      </c>
      <c r="N176" s="82" t="e">
        <f ca="1">TEXT(Calcu_ADJ!H325,Calcu_ADJ!$I$287)</f>
        <v>#N/A</v>
      </c>
    </row>
    <row r="177" spans="1:14" ht="13.5" customHeight="1">
      <c r="A177" s="42"/>
      <c r="B177" s="83">
        <f>Calcu!C326</f>
        <v>34</v>
      </c>
      <c r="C177" s="82" t="str">
        <f>Calcu!E326</f>
        <v/>
      </c>
      <c r="D177" s="82" t="e">
        <f ca="1">TEXT(Calcu!F326,Calcu!$I$287)</f>
        <v>#N/A</v>
      </c>
      <c r="E177" s="82" t="e">
        <f ca="1">TEXT(Calcu!G326,Calcu!$I$287)</f>
        <v>#N/A</v>
      </c>
      <c r="F177" s="82" t="e">
        <f ca="1">TEXT(Calcu!H326,Calcu!$I$287)</f>
        <v>#N/A</v>
      </c>
      <c r="I177" s="42"/>
      <c r="J177" s="83">
        <f>Calcu_ADJ!C326</f>
        <v>34</v>
      </c>
      <c r="K177" s="82" t="str">
        <f>Calcu_ADJ!E326</f>
        <v/>
      </c>
      <c r="L177" s="82" t="e">
        <f ca="1">TEXT(Calcu_ADJ!F326,Calcu_ADJ!$I$287)</f>
        <v>#N/A</v>
      </c>
      <c r="M177" s="82" t="e">
        <f ca="1">TEXT(Calcu_ADJ!G326,Calcu_ADJ!$I$287)</f>
        <v>#N/A</v>
      </c>
      <c r="N177" s="82" t="e">
        <f ca="1">TEXT(Calcu_ADJ!H326,Calcu_ADJ!$I$287)</f>
        <v>#N/A</v>
      </c>
    </row>
    <row r="178" spans="1:14" ht="13.5" customHeight="1">
      <c r="A178" s="42"/>
      <c r="B178" s="83">
        <f>Calcu!C327</f>
        <v>35</v>
      </c>
      <c r="C178" s="82" t="str">
        <f>Calcu!E327</f>
        <v/>
      </c>
      <c r="D178" s="82" t="e">
        <f ca="1">TEXT(Calcu!F327,Calcu!$I$287)</f>
        <v>#N/A</v>
      </c>
      <c r="E178" s="82" t="e">
        <f ca="1">TEXT(Calcu!G327,Calcu!$I$287)</f>
        <v>#N/A</v>
      </c>
      <c r="F178" s="82" t="e">
        <f ca="1">TEXT(Calcu!H327,Calcu!$I$287)</f>
        <v>#N/A</v>
      </c>
      <c r="I178" s="42"/>
      <c r="J178" s="83">
        <f>Calcu_ADJ!C327</f>
        <v>35</v>
      </c>
      <c r="K178" s="82" t="str">
        <f>Calcu_ADJ!E327</f>
        <v/>
      </c>
      <c r="L178" s="82" t="e">
        <f ca="1">TEXT(Calcu_ADJ!F327,Calcu_ADJ!$I$287)</f>
        <v>#N/A</v>
      </c>
      <c r="M178" s="82" t="e">
        <f ca="1">TEXT(Calcu_ADJ!G327,Calcu_ADJ!$I$287)</f>
        <v>#N/A</v>
      </c>
      <c r="N178" s="82" t="e">
        <f ca="1">TEXT(Calcu_ADJ!H327,Calcu_ADJ!$I$287)</f>
        <v>#N/A</v>
      </c>
    </row>
    <row r="179" spans="1:14" ht="13.5" customHeight="1">
      <c r="A179" s="42"/>
      <c r="B179" s="83">
        <f>Calcu!C328</f>
        <v>36</v>
      </c>
      <c r="C179" s="82" t="str">
        <f>Calcu!E328</f>
        <v/>
      </c>
      <c r="D179" s="82" t="e">
        <f ca="1">TEXT(Calcu!F328,Calcu!$I$287)</f>
        <v>#N/A</v>
      </c>
      <c r="E179" s="82" t="e">
        <f ca="1">TEXT(Calcu!G328,Calcu!$I$287)</f>
        <v>#N/A</v>
      </c>
      <c r="F179" s="82" t="e">
        <f ca="1">TEXT(Calcu!H328,Calcu!$I$287)</f>
        <v>#N/A</v>
      </c>
      <c r="I179" s="42"/>
      <c r="J179" s="83">
        <f>Calcu_ADJ!C328</f>
        <v>36</v>
      </c>
      <c r="K179" s="82" t="str">
        <f>Calcu_ADJ!E328</f>
        <v/>
      </c>
      <c r="L179" s="82" t="e">
        <f ca="1">TEXT(Calcu_ADJ!F328,Calcu_ADJ!$I$287)</f>
        <v>#N/A</v>
      </c>
      <c r="M179" s="82" t="e">
        <f ca="1">TEXT(Calcu_ADJ!G328,Calcu_ADJ!$I$287)</f>
        <v>#N/A</v>
      </c>
      <c r="N179" s="82" t="e">
        <f ca="1">TEXT(Calcu_ADJ!H328,Calcu_ADJ!$I$287)</f>
        <v>#N/A</v>
      </c>
    </row>
    <row r="180" spans="1:14" ht="13.5" customHeight="1">
      <c r="A180" s="42"/>
      <c r="B180" s="83">
        <f>Calcu!C329</f>
        <v>37</v>
      </c>
      <c r="C180" s="82" t="str">
        <f>Calcu!E329</f>
        <v/>
      </c>
      <c r="D180" s="82" t="e">
        <f ca="1">TEXT(Calcu!F329,Calcu!$I$287)</f>
        <v>#N/A</v>
      </c>
      <c r="E180" s="82" t="e">
        <f ca="1">TEXT(Calcu!G329,Calcu!$I$287)</f>
        <v>#N/A</v>
      </c>
      <c r="F180" s="82" t="e">
        <f ca="1">TEXT(Calcu!H329,Calcu!$I$287)</f>
        <v>#N/A</v>
      </c>
      <c r="I180" s="42"/>
      <c r="J180" s="83">
        <f>Calcu_ADJ!C329</f>
        <v>37</v>
      </c>
      <c r="K180" s="82" t="str">
        <f>Calcu_ADJ!E329</f>
        <v/>
      </c>
      <c r="L180" s="82" t="e">
        <f ca="1">TEXT(Calcu_ADJ!F329,Calcu_ADJ!$I$287)</f>
        <v>#N/A</v>
      </c>
      <c r="M180" s="82" t="e">
        <f ca="1">TEXT(Calcu_ADJ!G329,Calcu_ADJ!$I$287)</f>
        <v>#N/A</v>
      </c>
      <c r="N180" s="82" t="e">
        <f ca="1">TEXT(Calcu_ADJ!H329,Calcu_ADJ!$I$287)</f>
        <v>#N/A</v>
      </c>
    </row>
    <row r="181" spans="1:14" ht="13.5" customHeight="1">
      <c r="A181" s="42"/>
      <c r="B181" s="83">
        <f>Calcu!C330</f>
        <v>38</v>
      </c>
      <c r="C181" s="82" t="str">
        <f>Calcu!E330</f>
        <v/>
      </c>
      <c r="D181" s="82" t="e">
        <f ca="1">TEXT(Calcu!F330,Calcu!$I$287)</f>
        <v>#N/A</v>
      </c>
      <c r="E181" s="82" t="e">
        <f ca="1">TEXT(Calcu!G330,Calcu!$I$287)</f>
        <v>#N/A</v>
      </c>
      <c r="F181" s="82" t="e">
        <f ca="1">TEXT(Calcu!H330,Calcu!$I$287)</f>
        <v>#N/A</v>
      </c>
      <c r="I181" s="42"/>
      <c r="J181" s="83">
        <f>Calcu_ADJ!C330</f>
        <v>38</v>
      </c>
      <c r="K181" s="82" t="str">
        <f>Calcu_ADJ!E330</f>
        <v/>
      </c>
      <c r="L181" s="82" t="e">
        <f ca="1">TEXT(Calcu_ADJ!F330,Calcu_ADJ!$I$287)</f>
        <v>#N/A</v>
      </c>
      <c r="M181" s="82" t="e">
        <f ca="1">TEXT(Calcu_ADJ!G330,Calcu_ADJ!$I$287)</f>
        <v>#N/A</v>
      </c>
      <c r="N181" s="82" t="e">
        <f ca="1">TEXT(Calcu_ADJ!H330,Calcu_ADJ!$I$287)</f>
        <v>#N/A</v>
      </c>
    </row>
    <row r="182" spans="1:14" ht="13.5" customHeight="1">
      <c r="A182" s="42"/>
      <c r="B182" s="83">
        <f>Calcu!C331</f>
        <v>39</v>
      </c>
      <c r="C182" s="82" t="str">
        <f>Calcu!E331</f>
        <v/>
      </c>
      <c r="D182" s="82" t="e">
        <f ca="1">TEXT(Calcu!F331,Calcu!$I$287)</f>
        <v>#N/A</v>
      </c>
      <c r="E182" s="82" t="e">
        <f ca="1">TEXT(Calcu!G331,Calcu!$I$287)</f>
        <v>#N/A</v>
      </c>
      <c r="F182" s="82" t="e">
        <f ca="1">TEXT(Calcu!H331,Calcu!$I$287)</f>
        <v>#N/A</v>
      </c>
      <c r="I182" s="42"/>
      <c r="J182" s="83">
        <f>Calcu_ADJ!C331</f>
        <v>39</v>
      </c>
      <c r="K182" s="82" t="str">
        <f>Calcu_ADJ!E331</f>
        <v/>
      </c>
      <c r="L182" s="82" t="e">
        <f ca="1">TEXT(Calcu_ADJ!F331,Calcu_ADJ!$I$287)</f>
        <v>#N/A</v>
      </c>
      <c r="M182" s="82" t="e">
        <f ca="1">TEXT(Calcu_ADJ!G331,Calcu_ADJ!$I$287)</f>
        <v>#N/A</v>
      </c>
      <c r="N182" s="82" t="e">
        <f ca="1">TEXT(Calcu_ADJ!H331,Calcu_ADJ!$I$287)</f>
        <v>#N/A</v>
      </c>
    </row>
    <row r="183" spans="1:14" ht="13.5" customHeight="1">
      <c r="A183" s="42"/>
      <c r="B183" s="83">
        <f>Calcu!C332</f>
        <v>40</v>
      </c>
      <c r="C183" s="82" t="str">
        <f>Calcu!E332</f>
        <v/>
      </c>
      <c r="D183" s="82" t="e">
        <f ca="1">TEXT(Calcu!F332,Calcu!$I$287)</f>
        <v>#N/A</v>
      </c>
      <c r="E183" s="82" t="e">
        <f ca="1">TEXT(Calcu!G332,Calcu!$I$287)</f>
        <v>#N/A</v>
      </c>
      <c r="F183" s="82" t="e">
        <f ca="1">TEXT(Calcu!H332,Calcu!$I$287)</f>
        <v>#N/A</v>
      </c>
      <c r="I183" s="42"/>
      <c r="J183" s="83">
        <f>Calcu_ADJ!C332</f>
        <v>40</v>
      </c>
      <c r="K183" s="82" t="str">
        <f>Calcu_ADJ!E332</f>
        <v/>
      </c>
      <c r="L183" s="82" t="e">
        <f ca="1">TEXT(Calcu_ADJ!F332,Calcu_ADJ!$I$287)</f>
        <v>#N/A</v>
      </c>
      <c r="M183" s="82" t="e">
        <f ca="1">TEXT(Calcu_ADJ!G332,Calcu_ADJ!$I$287)</f>
        <v>#N/A</v>
      </c>
      <c r="N183" s="82" t="e">
        <f ca="1">TEXT(Calcu_ADJ!H332,Calcu_ADJ!$I$287)</f>
        <v>#N/A</v>
      </c>
    </row>
    <row r="184" spans="1:14" ht="13.5" customHeight="1">
      <c r="A184" s="42"/>
      <c r="B184" s="83">
        <f>Calcu!C333</f>
        <v>41</v>
      </c>
      <c r="C184" s="82" t="str">
        <f>Calcu!E333</f>
        <v/>
      </c>
      <c r="D184" s="82" t="e">
        <f ca="1">TEXT(Calcu!F333,Calcu!$I$287)</f>
        <v>#N/A</v>
      </c>
      <c r="E184" s="82" t="e">
        <f ca="1">TEXT(Calcu!G333,Calcu!$I$287)</f>
        <v>#N/A</v>
      </c>
      <c r="F184" s="82" t="e">
        <f ca="1">TEXT(Calcu!H333,Calcu!$I$287)</f>
        <v>#N/A</v>
      </c>
      <c r="I184" s="42"/>
      <c r="J184" s="83">
        <f>Calcu_ADJ!C333</f>
        <v>41</v>
      </c>
      <c r="K184" s="82" t="str">
        <f>Calcu_ADJ!E333</f>
        <v/>
      </c>
      <c r="L184" s="82" t="e">
        <f ca="1">TEXT(Calcu_ADJ!F333,Calcu_ADJ!$I$287)</f>
        <v>#N/A</v>
      </c>
      <c r="M184" s="82" t="e">
        <f ca="1">TEXT(Calcu_ADJ!G333,Calcu_ADJ!$I$287)</f>
        <v>#N/A</v>
      </c>
      <c r="N184" s="82" t="e">
        <f ca="1">TEXT(Calcu_ADJ!H333,Calcu_ADJ!$I$287)</f>
        <v>#N/A</v>
      </c>
    </row>
    <row r="185" spans="1:14" ht="13.5" customHeight="1">
      <c r="A185" s="42"/>
      <c r="B185" s="83">
        <f>Calcu!C334</f>
        <v>42</v>
      </c>
      <c r="C185" s="82" t="str">
        <f>Calcu!E334</f>
        <v/>
      </c>
      <c r="D185" s="82" t="e">
        <f ca="1">TEXT(Calcu!F334,Calcu!$I$287)</f>
        <v>#N/A</v>
      </c>
      <c r="E185" s="82" t="e">
        <f ca="1">TEXT(Calcu!G334,Calcu!$I$287)</f>
        <v>#N/A</v>
      </c>
      <c r="F185" s="82" t="e">
        <f ca="1">TEXT(Calcu!H334,Calcu!$I$287)</f>
        <v>#N/A</v>
      </c>
      <c r="I185" s="42"/>
      <c r="J185" s="83">
        <f>Calcu_ADJ!C334</f>
        <v>42</v>
      </c>
      <c r="K185" s="82" t="str">
        <f>Calcu_ADJ!E334</f>
        <v/>
      </c>
      <c r="L185" s="82" t="e">
        <f ca="1">TEXT(Calcu_ADJ!F334,Calcu_ADJ!$I$287)</f>
        <v>#N/A</v>
      </c>
      <c r="M185" s="82" t="e">
        <f ca="1">TEXT(Calcu_ADJ!G334,Calcu_ADJ!$I$287)</f>
        <v>#N/A</v>
      </c>
      <c r="N185" s="82" t="e">
        <f ca="1">TEXT(Calcu_ADJ!H334,Calcu_ADJ!$I$287)</f>
        <v>#N/A</v>
      </c>
    </row>
    <row r="186" spans="1:14" ht="13.5" customHeight="1">
      <c r="A186" s="42"/>
      <c r="B186" s="83">
        <f>Calcu!C335</f>
        <v>43</v>
      </c>
      <c r="C186" s="82" t="str">
        <f>Calcu!E335</f>
        <v/>
      </c>
      <c r="D186" s="82" t="e">
        <f ca="1">TEXT(Calcu!F335,Calcu!$I$287)</f>
        <v>#N/A</v>
      </c>
      <c r="E186" s="82" t="e">
        <f ca="1">TEXT(Calcu!G335,Calcu!$I$287)</f>
        <v>#N/A</v>
      </c>
      <c r="F186" s="82" t="e">
        <f ca="1">TEXT(Calcu!H335,Calcu!$I$287)</f>
        <v>#N/A</v>
      </c>
      <c r="I186" s="42"/>
      <c r="J186" s="83">
        <f>Calcu_ADJ!C335</f>
        <v>43</v>
      </c>
      <c r="K186" s="82" t="str">
        <f>Calcu_ADJ!E335</f>
        <v/>
      </c>
      <c r="L186" s="82" t="e">
        <f ca="1">TEXT(Calcu_ADJ!F335,Calcu_ADJ!$I$287)</f>
        <v>#N/A</v>
      </c>
      <c r="M186" s="82" t="e">
        <f ca="1">TEXT(Calcu_ADJ!G335,Calcu_ADJ!$I$287)</f>
        <v>#N/A</v>
      </c>
      <c r="N186" s="82" t="e">
        <f ca="1">TEXT(Calcu_ADJ!H335,Calcu_ADJ!$I$287)</f>
        <v>#N/A</v>
      </c>
    </row>
    <row r="187" spans="1:14" ht="13.5" customHeight="1">
      <c r="A187" s="42"/>
      <c r="B187" s="83">
        <f>Calcu!C336</f>
        <v>44</v>
      </c>
      <c r="C187" s="82" t="str">
        <f>Calcu!E336</f>
        <v/>
      </c>
      <c r="D187" s="82" t="e">
        <f ca="1">TEXT(Calcu!F336,Calcu!$I$287)</f>
        <v>#N/A</v>
      </c>
      <c r="E187" s="82" t="e">
        <f ca="1">TEXT(Calcu!G336,Calcu!$I$287)</f>
        <v>#N/A</v>
      </c>
      <c r="F187" s="82" t="e">
        <f ca="1">TEXT(Calcu!H336,Calcu!$I$287)</f>
        <v>#N/A</v>
      </c>
      <c r="I187" s="42"/>
      <c r="J187" s="83">
        <f>Calcu_ADJ!C336</f>
        <v>44</v>
      </c>
      <c r="K187" s="82" t="str">
        <f>Calcu_ADJ!E336</f>
        <v/>
      </c>
      <c r="L187" s="82" t="e">
        <f ca="1">TEXT(Calcu_ADJ!F336,Calcu_ADJ!$I$287)</f>
        <v>#N/A</v>
      </c>
      <c r="M187" s="82" t="e">
        <f ca="1">TEXT(Calcu_ADJ!G336,Calcu_ADJ!$I$287)</f>
        <v>#N/A</v>
      </c>
      <c r="N187" s="82" t="e">
        <f ca="1">TEXT(Calcu_ADJ!H336,Calcu_ADJ!$I$287)</f>
        <v>#N/A</v>
      </c>
    </row>
    <row r="188" spans="1:14" ht="13.5" customHeight="1">
      <c r="A188" s="42"/>
      <c r="B188" s="83">
        <f>Calcu!C337</f>
        <v>45</v>
      </c>
      <c r="C188" s="82" t="str">
        <f>Calcu!E337</f>
        <v/>
      </c>
      <c r="D188" s="82" t="e">
        <f ca="1">TEXT(Calcu!F337,Calcu!$I$287)</f>
        <v>#N/A</v>
      </c>
      <c r="E188" s="82" t="e">
        <f ca="1">TEXT(Calcu!G337,Calcu!$I$287)</f>
        <v>#N/A</v>
      </c>
      <c r="F188" s="82" t="e">
        <f ca="1">TEXT(Calcu!H337,Calcu!$I$287)</f>
        <v>#N/A</v>
      </c>
      <c r="I188" s="42"/>
      <c r="J188" s="83">
        <f>Calcu_ADJ!C337</f>
        <v>45</v>
      </c>
      <c r="K188" s="82" t="str">
        <f>Calcu_ADJ!E337</f>
        <v/>
      </c>
      <c r="L188" s="82" t="e">
        <f ca="1">TEXT(Calcu_ADJ!F337,Calcu_ADJ!$I$287)</f>
        <v>#N/A</v>
      </c>
      <c r="M188" s="82" t="e">
        <f ca="1">TEXT(Calcu_ADJ!G337,Calcu_ADJ!$I$287)</f>
        <v>#N/A</v>
      </c>
      <c r="N188" s="82" t="e">
        <f ca="1">TEXT(Calcu_ADJ!H337,Calcu_ADJ!$I$287)</f>
        <v>#N/A</v>
      </c>
    </row>
    <row r="189" spans="1:14" ht="13.5" customHeight="1">
      <c r="A189" s="42"/>
      <c r="B189" s="83">
        <f>Calcu!C338</f>
        <v>46</v>
      </c>
      <c r="C189" s="82" t="str">
        <f>Calcu!E338</f>
        <v/>
      </c>
      <c r="D189" s="82" t="e">
        <f ca="1">TEXT(Calcu!F338,Calcu!$I$287)</f>
        <v>#N/A</v>
      </c>
      <c r="E189" s="82" t="e">
        <f ca="1">TEXT(Calcu!G338,Calcu!$I$287)</f>
        <v>#N/A</v>
      </c>
      <c r="F189" s="82" t="e">
        <f ca="1">TEXT(Calcu!H338,Calcu!$I$287)</f>
        <v>#N/A</v>
      </c>
      <c r="I189" s="42"/>
      <c r="J189" s="83">
        <f>Calcu_ADJ!C338</f>
        <v>46</v>
      </c>
      <c r="K189" s="82" t="str">
        <f>Calcu_ADJ!E338</f>
        <v/>
      </c>
      <c r="L189" s="82" t="e">
        <f ca="1">TEXT(Calcu_ADJ!F338,Calcu_ADJ!$I$287)</f>
        <v>#N/A</v>
      </c>
      <c r="M189" s="82" t="e">
        <f ca="1">TEXT(Calcu_ADJ!G338,Calcu_ADJ!$I$287)</f>
        <v>#N/A</v>
      </c>
      <c r="N189" s="82" t="e">
        <f ca="1">TEXT(Calcu_ADJ!H338,Calcu_ADJ!$I$287)</f>
        <v>#N/A</v>
      </c>
    </row>
    <row r="190" spans="1:14" ht="13.5" customHeight="1">
      <c r="A190" s="42"/>
      <c r="B190" s="83">
        <f>Calcu!C339</f>
        <v>47</v>
      </c>
      <c r="C190" s="82" t="str">
        <f>Calcu!E339</f>
        <v/>
      </c>
      <c r="D190" s="82" t="e">
        <f ca="1">TEXT(Calcu!F339,Calcu!$I$287)</f>
        <v>#N/A</v>
      </c>
      <c r="E190" s="82" t="e">
        <f ca="1">TEXT(Calcu!G339,Calcu!$I$287)</f>
        <v>#N/A</v>
      </c>
      <c r="F190" s="82" t="e">
        <f ca="1">TEXT(Calcu!H339,Calcu!$I$287)</f>
        <v>#N/A</v>
      </c>
      <c r="I190" s="42"/>
      <c r="J190" s="83">
        <f>Calcu_ADJ!C339</f>
        <v>47</v>
      </c>
      <c r="K190" s="82" t="str">
        <f>Calcu_ADJ!E339</f>
        <v/>
      </c>
      <c r="L190" s="82" t="e">
        <f ca="1">TEXT(Calcu_ADJ!F339,Calcu_ADJ!$I$287)</f>
        <v>#N/A</v>
      </c>
      <c r="M190" s="82" t="e">
        <f ca="1">TEXT(Calcu_ADJ!G339,Calcu_ADJ!$I$287)</f>
        <v>#N/A</v>
      </c>
      <c r="N190" s="82" t="e">
        <f ca="1">TEXT(Calcu_ADJ!H339,Calcu_ADJ!$I$287)</f>
        <v>#N/A</v>
      </c>
    </row>
    <row r="191" spans="1:14" ht="13.5" customHeight="1">
      <c r="A191" s="42"/>
      <c r="B191" s="83">
        <f>Calcu!C340</f>
        <v>48</v>
      </c>
      <c r="C191" s="82" t="str">
        <f>Calcu!E340</f>
        <v/>
      </c>
      <c r="D191" s="82" t="e">
        <f ca="1">TEXT(Calcu!F340,Calcu!$I$287)</f>
        <v>#N/A</v>
      </c>
      <c r="E191" s="82" t="e">
        <f ca="1">TEXT(Calcu!G340,Calcu!$I$287)</f>
        <v>#N/A</v>
      </c>
      <c r="F191" s="82" t="e">
        <f ca="1">TEXT(Calcu!H340,Calcu!$I$287)</f>
        <v>#N/A</v>
      </c>
      <c r="I191" s="42"/>
      <c r="J191" s="83">
        <f>Calcu_ADJ!C340</f>
        <v>48</v>
      </c>
      <c r="K191" s="82" t="str">
        <f>Calcu_ADJ!E340</f>
        <v/>
      </c>
      <c r="L191" s="82" t="e">
        <f ca="1">TEXT(Calcu_ADJ!F340,Calcu_ADJ!$I$287)</f>
        <v>#N/A</v>
      </c>
      <c r="M191" s="82" t="e">
        <f ca="1">TEXT(Calcu_ADJ!G340,Calcu_ADJ!$I$287)</f>
        <v>#N/A</v>
      </c>
      <c r="N191" s="82" t="e">
        <f ca="1">TEXT(Calcu_ADJ!H340,Calcu_ADJ!$I$287)</f>
        <v>#N/A</v>
      </c>
    </row>
    <row r="192" spans="1:14" ht="13.5" customHeight="1">
      <c r="A192" s="42"/>
      <c r="B192" s="83">
        <f>Calcu!C341</f>
        <v>49</v>
      </c>
      <c r="C192" s="82" t="str">
        <f>Calcu!E341</f>
        <v/>
      </c>
      <c r="D192" s="82" t="e">
        <f ca="1">TEXT(Calcu!F341,Calcu!$I$287)</f>
        <v>#N/A</v>
      </c>
      <c r="E192" s="82" t="e">
        <f ca="1">TEXT(Calcu!G341,Calcu!$I$287)</f>
        <v>#N/A</v>
      </c>
      <c r="F192" s="82" t="e">
        <f ca="1">TEXT(Calcu!H341,Calcu!$I$287)</f>
        <v>#N/A</v>
      </c>
      <c r="I192" s="42"/>
      <c r="J192" s="83">
        <f>Calcu_ADJ!C341</f>
        <v>49</v>
      </c>
      <c r="K192" s="82" t="str">
        <f>Calcu_ADJ!E341</f>
        <v/>
      </c>
      <c r="L192" s="82" t="e">
        <f ca="1">TEXT(Calcu_ADJ!F341,Calcu_ADJ!$I$287)</f>
        <v>#N/A</v>
      </c>
      <c r="M192" s="82" t="e">
        <f ca="1">TEXT(Calcu_ADJ!G341,Calcu_ADJ!$I$287)</f>
        <v>#N/A</v>
      </c>
      <c r="N192" s="82" t="e">
        <f ca="1">TEXT(Calcu_ADJ!H341,Calcu_ADJ!$I$287)</f>
        <v>#N/A</v>
      </c>
    </row>
    <row r="193" spans="1:14" ht="13.5" customHeight="1">
      <c r="A193" s="42"/>
      <c r="B193" s="83">
        <f>Calcu!C342</f>
        <v>50</v>
      </c>
      <c r="C193" s="82" t="str">
        <f>Calcu!E342</f>
        <v/>
      </c>
      <c r="D193" s="82" t="e">
        <f ca="1">TEXT(Calcu!F342,Calcu!$I$287)</f>
        <v>#N/A</v>
      </c>
      <c r="E193" s="82" t="e">
        <f ca="1">TEXT(Calcu!G342,Calcu!$I$287)</f>
        <v>#N/A</v>
      </c>
      <c r="F193" s="82" t="e">
        <f ca="1">TEXT(Calcu!H342,Calcu!$I$287)</f>
        <v>#N/A</v>
      </c>
      <c r="I193" s="42"/>
      <c r="J193" s="83">
        <f>Calcu_ADJ!C342</f>
        <v>50</v>
      </c>
      <c r="K193" s="82" t="str">
        <f>Calcu_ADJ!E342</f>
        <v/>
      </c>
      <c r="L193" s="82" t="e">
        <f ca="1">TEXT(Calcu_ADJ!F342,Calcu_ADJ!$I$287)</f>
        <v>#N/A</v>
      </c>
      <c r="M193" s="82" t="e">
        <f ca="1">TEXT(Calcu_ADJ!G342,Calcu_ADJ!$I$287)</f>
        <v>#N/A</v>
      </c>
      <c r="N193" s="82" t="e">
        <f ca="1">TEXT(Calcu_ADJ!H342,Calcu_ADJ!$I$287)</f>
        <v>#N/A</v>
      </c>
    </row>
    <row r="194" spans="1:14" ht="13.5" customHeight="1">
      <c r="A194" s="42"/>
      <c r="B194" s="83">
        <f>Calcu!C343</f>
        <v>51</v>
      </c>
      <c r="C194" s="82" t="str">
        <f>Calcu!E343</f>
        <v/>
      </c>
      <c r="D194" s="82" t="e">
        <f ca="1">TEXT(Calcu!F343,Calcu!$I$287)</f>
        <v>#N/A</v>
      </c>
      <c r="E194" s="82" t="e">
        <f ca="1">TEXT(Calcu!G343,Calcu!$I$287)</f>
        <v>#N/A</v>
      </c>
      <c r="F194" s="82" t="e">
        <f ca="1">TEXT(Calcu!H343,Calcu!$I$287)</f>
        <v>#N/A</v>
      </c>
      <c r="I194" s="42"/>
      <c r="J194" s="83">
        <f>Calcu_ADJ!C343</f>
        <v>51</v>
      </c>
      <c r="K194" s="82" t="str">
        <f>Calcu_ADJ!E343</f>
        <v/>
      </c>
      <c r="L194" s="82" t="e">
        <f ca="1">TEXT(Calcu_ADJ!F343,Calcu_ADJ!$I$287)</f>
        <v>#N/A</v>
      </c>
      <c r="M194" s="82" t="e">
        <f ca="1">TEXT(Calcu_ADJ!G343,Calcu_ADJ!$I$287)</f>
        <v>#N/A</v>
      </c>
      <c r="N194" s="82" t="e">
        <f ca="1">TEXT(Calcu_ADJ!H343,Calcu_ADJ!$I$287)</f>
        <v>#N/A</v>
      </c>
    </row>
    <row r="195" spans="1:14" ht="13.5" customHeight="1">
      <c r="A195" s="42"/>
      <c r="B195" s="83">
        <f>Calcu!C344</f>
        <v>52</v>
      </c>
      <c r="C195" s="82" t="str">
        <f>Calcu!E344</f>
        <v/>
      </c>
      <c r="D195" s="82" t="e">
        <f ca="1">TEXT(Calcu!F344,Calcu!$I$287)</f>
        <v>#N/A</v>
      </c>
      <c r="E195" s="82" t="e">
        <f ca="1">TEXT(Calcu!G344,Calcu!$I$287)</f>
        <v>#N/A</v>
      </c>
      <c r="F195" s="82" t="e">
        <f ca="1">TEXT(Calcu!H344,Calcu!$I$287)</f>
        <v>#N/A</v>
      </c>
      <c r="I195" s="42"/>
      <c r="J195" s="83">
        <f>Calcu_ADJ!C344</f>
        <v>52</v>
      </c>
      <c r="K195" s="82" t="str">
        <f>Calcu_ADJ!E344</f>
        <v/>
      </c>
      <c r="L195" s="82" t="e">
        <f ca="1">TEXT(Calcu_ADJ!F344,Calcu_ADJ!$I$287)</f>
        <v>#N/A</v>
      </c>
      <c r="M195" s="82" t="e">
        <f ca="1">TEXT(Calcu_ADJ!G344,Calcu_ADJ!$I$287)</f>
        <v>#N/A</v>
      </c>
      <c r="N195" s="82" t="e">
        <f ca="1">TEXT(Calcu_ADJ!H344,Calcu_ADJ!$I$287)</f>
        <v>#N/A</v>
      </c>
    </row>
    <row r="196" spans="1:14" ht="13.5" customHeight="1">
      <c r="A196" s="42"/>
      <c r="B196" s="83">
        <f>Calcu!C345</f>
        <v>53</v>
      </c>
      <c r="C196" s="82" t="str">
        <f>Calcu!E345</f>
        <v/>
      </c>
      <c r="D196" s="82" t="e">
        <f ca="1">TEXT(Calcu!F345,Calcu!$I$287)</f>
        <v>#N/A</v>
      </c>
      <c r="E196" s="82" t="e">
        <f ca="1">TEXT(Calcu!G345,Calcu!$I$287)</f>
        <v>#N/A</v>
      </c>
      <c r="F196" s="82" t="e">
        <f ca="1">TEXT(Calcu!H345,Calcu!$I$287)</f>
        <v>#N/A</v>
      </c>
      <c r="I196" s="42"/>
      <c r="J196" s="83">
        <f>Calcu_ADJ!C345</f>
        <v>53</v>
      </c>
      <c r="K196" s="82" t="str">
        <f>Calcu_ADJ!E345</f>
        <v/>
      </c>
      <c r="L196" s="82" t="e">
        <f ca="1">TEXT(Calcu_ADJ!F345,Calcu_ADJ!$I$287)</f>
        <v>#N/A</v>
      </c>
      <c r="M196" s="82" t="e">
        <f ca="1">TEXT(Calcu_ADJ!G345,Calcu_ADJ!$I$287)</f>
        <v>#N/A</v>
      </c>
      <c r="N196" s="82" t="e">
        <f ca="1">TEXT(Calcu_ADJ!H345,Calcu_ADJ!$I$287)</f>
        <v>#N/A</v>
      </c>
    </row>
    <row r="197" spans="1:14" ht="13.5" customHeight="1">
      <c r="A197" s="42"/>
      <c r="B197" s="83">
        <f>Calcu!C346</f>
        <v>54</v>
      </c>
      <c r="C197" s="82" t="str">
        <f>Calcu!E346</f>
        <v/>
      </c>
      <c r="D197" s="82" t="e">
        <f ca="1">TEXT(Calcu!F346,Calcu!$I$287)</f>
        <v>#N/A</v>
      </c>
      <c r="E197" s="82" t="e">
        <f ca="1">TEXT(Calcu!G346,Calcu!$I$287)</f>
        <v>#N/A</v>
      </c>
      <c r="F197" s="82" t="e">
        <f ca="1">TEXT(Calcu!H346,Calcu!$I$287)</f>
        <v>#N/A</v>
      </c>
      <c r="I197" s="42"/>
      <c r="J197" s="83">
        <f>Calcu_ADJ!C346</f>
        <v>54</v>
      </c>
      <c r="K197" s="82" t="str">
        <f>Calcu_ADJ!E346</f>
        <v/>
      </c>
      <c r="L197" s="82" t="e">
        <f ca="1">TEXT(Calcu_ADJ!F346,Calcu_ADJ!$I$287)</f>
        <v>#N/A</v>
      </c>
      <c r="M197" s="82" t="e">
        <f ca="1">TEXT(Calcu_ADJ!G346,Calcu_ADJ!$I$287)</f>
        <v>#N/A</v>
      </c>
      <c r="N197" s="82" t="e">
        <f ca="1">TEXT(Calcu_ADJ!H346,Calcu_ADJ!$I$287)</f>
        <v>#N/A</v>
      </c>
    </row>
    <row r="198" spans="1:14" ht="13.5" customHeight="1">
      <c r="A198" s="42"/>
      <c r="B198" s="83">
        <f>Calcu!C347</f>
        <v>55</v>
      </c>
      <c r="C198" s="82" t="str">
        <f>Calcu!E347</f>
        <v/>
      </c>
      <c r="D198" s="82" t="e">
        <f ca="1">TEXT(Calcu!F347,Calcu!$I$287)</f>
        <v>#N/A</v>
      </c>
      <c r="E198" s="82" t="e">
        <f ca="1">TEXT(Calcu!G347,Calcu!$I$287)</f>
        <v>#N/A</v>
      </c>
      <c r="F198" s="82" t="e">
        <f ca="1">TEXT(Calcu!H347,Calcu!$I$287)</f>
        <v>#N/A</v>
      </c>
      <c r="I198" s="42"/>
      <c r="J198" s="83">
        <f>Calcu_ADJ!C347</f>
        <v>55</v>
      </c>
      <c r="K198" s="82" t="str">
        <f>Calcu_ADJ!E347</f>
        <v/>
      </c>
      <c r="L198" s="82" t="e">
        <f ca="1">TEXT(Calcu_ADJ!F347,Calcu_ADJ!$I$287)</f>
        <v>#N/A</v>
      </c>
      <c r="M198" s="82" t="e">
        <f ca="1">TEXT(Calcu_ADJ!G347,Calcu_ADJ!$I$287)</f>
        <v>#N/A</v>
      </c>
      <c r="N198" s="82" t="e">
        <f ca="1">TEXT(Calcu_ADJ!H347,Calcu_ADJ!$I$287)</f>
        <v>#N/A</v>
      </c>
    </row>
    <row r="199" spans="1:14" ht="13.5" customHeight="1">
      <c r="A199" s="42"/>
      <c r="B199" s="83">
        <f>Calcu!C348</f>
        <v>56</v>
      </c>
      <c r="C199" s="82" t="str">
        <f>Calcu!E348</f>
        <v/>
      </c>
      <c r="D199" s="82" t="e">
        <f ca="1">TEXT(Calcu!F348,Calcu!$I$287)</f>
        <v>#N/A</v>
      </c>
      <c r="E199" s="82" t="e">
        <f ca="1">TEXT(Calcu!G348,Calcu!$I$287)</f>
        <v>#N/A</v>
      </c>
      <c r="F199" s="82" t="e">
        <f ca="1">TEXT(Calcu!H348,Calcu!$I$287)</f>
        <v>#N/A</v>
      </c>
      <c r="I199" s="42"/>
      <c r="J199" s="83">
        <f>Calcu_ADJ!C348</f>
        <v>56</v>
      </c>
      <c r="K199" s="82" t="str">
        <f>Calcu_ADJ!E348</f>
        <v/>
      </c>
      <c r="L199" s="82" t="e">
        <f ca="1">TEXT(Calcu_ADJ!F348,Calcu_ADJ!$I$287)</f>
        <v>#N/A</v>
      </c>
      <c r="M199" s="82" t="e">
        <f ca="1">TEXT(Calcu_ADJ!G348,Calcu_ADJ!$I$287)</f>
        <v>#N/A</v>
      </c>
      <c r="N199" s="82" t="e">
        <f ca="1">TEXT(Calcu_ADJ!H348,Calcu_ADJ!$I$287)</f>
        <v>#N/A</v>
      </c>
    </row>
    <row r="200" spans="1:14" ht="13.5" customHeight="1">
      <c r="A200" s="42"/>
      <c r="B200" s="83">
        <f>Calcu!C349</f>
        <v>57</v>
      </c>
      <c r="C200" s="82" t="str">
        <f>Calcu!E349</f>
        <v/>
      </c>
      <c r="D200" s="82" t="e">
        <f ca="1">TEXT(Calcu!F349,Calcu!$I$287)</f>
        <v>#N/A</v>
      </c>
      <c r="E200" s="82" t="e">
        <f ca="1">TEXT(Calcu!G349,Calcu!$I$287)</f>
        <v>#N/A</v>
      </c>
      <c r="F200" s="82" t="e">
        <f ca="1">TEXT(Calcu!H349,Calcu!$I$287)</f>
        <v>#N/A</v>
      </c>
      <c r="I200" s="42"/>
      <c r="J200" s="83">
        <f>Calcu_ADJ!C349</f>
        <v>57</v>
      </c>
      <c r="K200" s="82" t="str">
        <f>Calcu_ADJ!E349</f>
        <v/>
      </c>
      <c r="L200" s="82" t="e">
        <f ca="1">TEXT(Calcu_ADJ!F349,Calcu_ADJ!$I$287)</f>
        <v>#N/A</v>
      </c>
      <c r="M200" s="82" t="e">
        <f ca="1">TEXT(Calcu_ADJ!G349,Calcu_ADJ!$I$287)</f>
        <v>#N/A</v>
      </c>
      <c r="N200" s="82" t="e">
        <f ca="1">TEXT(Calcu_ADJ!H349,Calcu_ADJ!$I$287)</f>
        <v>#N/A</v>
      </c>
    </row>
    <row r="201" spans="1:14" ht="13.5" customHeight="1">
      <c r="A201" s="42"/>
      <c r="B201" s="83">
        <f>Calcu!C350</f>
        <v>58</v>
      </c>
      <c r="C201" s="82" t="str">
        <f>Calcu!E350</f>
        <v/>
      </c>
      <c r="D201" s="82" t="e">
        <f ca="1">TEXT(Calcu!F350,Calcu!$I$287)</f>
        <v>#N/A</v>
      </c>
      <c r="E201" s="82" t="e">
        <f ca="1">TEXT(Calcu!G350,Calcu!$I$287)</f>
        <v>#N/A</v>
      </c>
      <c r="F201" s="82" t="e">
        <f ca="1">TEXT(Calcu!H350,Calcu!$I$287)</f>
        <v>#N/A</v>
      </c>
      <c r="I201" s="42"/>
      <c r="J201" s="83">
        <f>Calcu_ADJ!C350</f>
        <v>58</v>
      </c>
      <c r="K201" s="82" t="str">
        <f>Calcu_ADJ!E350</f>
        <v/>
      </c>
      <c r="L201" s="82" t="e">
        <f ca="1">TEXT(Calcu_ADJ!F350,Calcu_ADJ!$I$287)</f>
        <v>#N/A</v>
      </c>
      <c r="M201" s="82" t="e">
        <f ca="1">TEXT(Calcu_ADJ!G350,Calcu_ADJ!$I$287)</f>
        <v>#N/A</v>
      </c>
      <c r="N201" s="82" t="e">
        <f ca="1">TEXT(Calcu_ADJ!H350,Calcu_ADJ!$I$287)</f>
        <v>#N/A</v>
      </c>
    </row>
    <row r="202" spans="1:14" ht="13.5" customHeight="1">
      <c r="A202" s="42"/>
      <c r="B202" s="83">
        <f>Calcu!C351</f>
        <v>59</v>
      </c>
      <c r="C202" s="82" t="str">
        <f>Calcu!E351</f>
        <v/>
      </c>
      <c r="D202" s="82" t="e">
        <f ca="1">TEXT(Calcu!F351,Calcu!$I$287)</f>
        <v>#N/A</v>
      </c>
      <c r="E202" s="82" t="e">
        <f ca="1">TEXT(Calcu!G351,Calcu!$I$287)</f>
        <v>#N/A</v>
      </c>
      <c r="F202" s="82" t="e">
        <f ca="1">TEXT(Calcu!H351,Calcu!$I$287)</f>
        <v>#N/A</v>
      </c>
      <c r="I202" s="42"/>
      <c r="J202" s="83">
        <f>Calcu_ADJ!C351</f>
        <v>59</v>
      </c>
      <c r="K202" s="82" t="str">
        <f>Calcu_ADJ!E351</f>
        <v/>
      </c>
      <c r="L202" s="82" t="e">
        <f ca="1">TEXT(Calcu_ADJ!F351,Calcu_ADJ!$I$287)</f>
        <v>#N/A</v>
      </c>
      <c r="M202" s="82" t="e">
        <f ca="1">TEXT(Calcu_ADJ!G351,Calcu_ADJ!$I$287)</f>
        <v>#N/A</v>
      </c>
      <c r="N202" s="82" t="e">
        <f ca="1">TEXT(Calcu_ADJ!H351,Calcu_ADJ!$I$287)</f>
        <v>#N/A</v>
      </c>
    </row>
    <row r="203" spans="1:14" ht="13.5" customHeight="1">
      <c r="A203" s="42"/>
      <c r="B203" s="83">
        <f>Calcu!C352</f>
        <v>60</v>
      </c>
      <c r="C203" s="82" t="str">
        <f>Calcu!E352</f>
        <v/>
      </c>
      <c r="D203" s="82" t="e">
        <f ca="1">TEXT(Calcu!F352,Calcu!$I$287)</f>
        <v>#N/A</v>
      </c>
      <c r="E203" s="82" t="e">
        <f ca="1">TEXT(Calcu!G352,Calcu!$I$287)</f>
        <v>#N/A</v>
      </c>
      <c r="F203" s="82" t="e">
        <f ca="1">TEXT(Calcu!H352,Calcu!$I$287)</f>
        <v>#N/A</v>
      </c>
      <c r="I203" s="42"/>
      <c r="J203" s="83">
        <f>Calcu_ADJ!C352</f>
        <v>60</v>
      </c>
      <c r="K203" s="82" t="str">
        <f>Calcu_ADJ!E352</f>
        <v/>
      </c>
      <c r="L203" s="82" t="e">
        <f ca="1">TEXT(Calcu_ADJ!F352,Calcu_ADJ!$I$287)</f>
        <v>#N/A</v>
      </c>
      <c r="M203" s="82" t="e">
        <f ca="1">TEXT(Calcu_ADJ!G352,Calcu_ADJ!$I$287)</f>
        <v>#N/A</v>
      </c>
      <c r="N203" s="82" t="e">
        <f ca="1">TEXT(Calcu_ADJ!H352,Calcu_ADJ!$I$287)</f>
        <v>#N/A</v>
      </c>
    </row>
    <row r="204" spans="1:14" ht="13.5" customHeight="1">
      <c r="I204" s="44"/>
      <c r="J204" s="45"/>
      <c r="K204" s="45"/>
      <c r="L204" s="40"/>
      <c r="M204" s="41"/>
      <c r="N204" s="41"/>
    </row>
    <row r="205" spans="1:14" ht="13.5" customHeight="1">
      <c r="A205" s="39" t="s">
        <v>196</v>
      </c>
      <c r="B205" s="40"/>
      <c r="C205" s="40"/>
      <c r="D205" s="80"/>
      <c r="E205" s="40"/>
      <c r="I205" s="39" t="s">
        <v>939</v>
      </c>
      <c r="J205" s="40"/>
      <c r="K205" s="40"/>
      <c r="L205" s="80"/>
      <c r="M205" s="40"/>
      <c r="N205" s="41"/>
    </row>
    <row r="206" spans="1:14" ht="13.5" customHeight="1">
      <c r="A206" s="39" t="s">
        <v>197</v>
      </c>
      <c r="B206" s="40"/>
      <c r="C206" s="40"/>
      <c r="D206" s="80"/>
      <c r="E206" s="40"/>
      <c r="I206" s="39" t="s">
        <v>197</v>
      </c>
      <c r="J206" s="40"/>
      <c r="K206" s="40"/>
      <c r="L206" s="80"/>
      <c r="M206" s="40"/>
      <c r="N206" s="41"/>
    </row>
    <row r="207" spans="1:14" ht="13.5" customHeight="1">
      <c r="A207" s="42"/>
      <c r="B207" s="553" t="s">
        <v>198</v>
      </c>
      <c r="C207" s="554" t="s">
        <v>181</v>
      </c>
      <c r="D207" s="553" t="e">
        <f>Calcu!$J$568&amp;" 지시값"</f>
        <v>#N/A</v>
      </c>
      <c r="E207" s="553"/>
      <c r="F207" s="553"/>
      <c r="I207" s="42"/>
      <c r="J207" s="553" t="s">
        <v>198</v>
      </c>
      <c r="K207" s="554" t="s">
        <v>181</v>
      </c>
      <c r="L207" s="553" t="e">
        <f>Calcu_ADJ!#REF!&amp;" 지시값"</f>
        <v>#REF!</v>
      </c>
      <c r="M207" s="553"/>
      <c r="N207" s="553"/>
    </row>
    <row r="208" spans="1:14" ht="13.5" customHeight="1">
      <c r="A208" s="42"/>
      <c r="B208" s="553"/>
      <c r="C208" s="555"/>
      <c r="D208" s="280" t="s">
        <v>201</v>
      </c>
      <c r="E208" s="280" t="s">
        <v>202</v>
      </c>
      <c r="F208" s="280" t="s">
        <v>0</v>
      </c>
      <c r="I208" s="42"/>
      <c r="J208" s="553"/>
      <c r="K208" s="555"/>
      <c r="L208" s="361" t="s">
        <v>201</v>
      </c>
      <c r="M208" s="361" t="s">
        <v>202</v>
      </c>
      <c r="N208" s="361" t="s">
        <v>0</v>
      </c>
    </row>
    <row r="209" spans="1:14" ht="13.5" customHeight="1">
      <c r="A209" s="42"/>
      <c r="B209" s="553"/>
      <c r="C209" s="281">
        <f>Calcu!E434</f>
        <v>0</v>
      </c>
      <c r="D209" s="281">
        <f>Calcu!F434</f>
        <v>0</v>
      </c>
      <c r="E209" s="281">
        <f>Calcu!G434</f>
        <v>0</v>
      </c>
      <c r="F209" s="281">
        <f>Calcu!H434</f>
        <v>0</v>
      </c>
      <c r="I209" s="42"/>
      <c r="J209" s="553"/>
      <c r="K209" s="362">
        <f>Calcu_ADJ!E434</f>
        <v>0</v>
      </c>
      <c r="L209" s="362">
        <f>Calcu_ADJ!F434</f>
        <v>0</v>
      </c>
      <c r="M209" s="362">
        <f>Calcu_ADJ!G434</f>
        <v>0</v>
      </c>
      <c r="N209" s="362">
        <f>Calcu_ADJ!H434</f>
        <v>0</v>
      </c>
    </row>
    <row r="210" spans="1:14" ht="13.5" customHeight="1">
      <c r="A210" s="42"/>
      <c r="B210" s="83">
        <f>Calcu!C435</f>
        <v>1</v>
      </c>
      <c r="C210" s="82" t="str">
        <f>Calcu!E435</f>
        <v/>
      </c>
      <c r="D210" s="82" t="str">
        <f ca="1">TEXT(Calcu!F435,Calcu!$H$429)</f>
        <v/>
      </c>
      <c r="E210" s="82" t="str">
        <f ca="1">TEXT(Calcu!G435,Calcu!$H$429)</f>
        <v/>
      </c>
      <c r="F210" s="82" t="str">
        <f ca="1">TEXT(Calcu!H435,Calcu!$H$429)</f>
        <v/>
      </c>
      <c r="I210" s="42"/>
      <c r="J210" s="83">
        <f>Calcu_ADJ!C435</f>
        <v>1</v>
      </c>
      <c r="K210" s="82" t="str">
        <f>Calcu_ADJ!E435</f>
        <v/>
      </c>
      <c r="L210" s="82" t="str">
        <f ca="1">TEXT(Calcu_ADJ!F435,Calcu_ADJ!$H$429)</f>
        <v/>
      </c>
      <c r="M210" s="82" t="str">
        <f ca="1">TEXT(Calcu_ADJ!G435,Calcu_ADJ!$H$429)</f>
        <v/>
      </c>
      <c r="N210" s="82" t="str">
        <f ca="1">TEXT(Calcu_ADJ!H435,Calcu_ADJ!$H$429)</f>
        <v/>
      </c>
    </row>
    <row r="211" spans="1:14" ht="13.5" customHeight="1">
      <c r="A211" s="42"/>
      <c r="B211" s="83">
        <f>Calcu!C436</f>
        <v>2</v>
      </c>
      <c r="C211" s="82" t="str">
        <f>Calcu!E436</f>
        <v/>
      </c>
      <c r="D211" s="82" t="str">
        <f ca="1">TEXT(Calcu!F436,Calcu!$H$429)</f>
        <v/>
      </c>
      <c r="E211" s="82" t="str">
        <f ca="1">TEXT(Calcu!G436,Calcu!$H$429)</f>
        <v/>
      </c>
      <c r="F211" s="82" t="str">
        <f ca="1">TEXT(Calcu!H436,Calcu!$H$429)</f>
        <v/>
      </c>
      <c r="I211" s="42"/>
      <c r="J211" s="83">
        <f>Calcu_ADJ!C436</f>
        <v>2</v>
      </c>
      <c r="K211" s="82" t="str">
        <f>Calcu_ADJ!E436</f>
        <v/>
      </c>
      <c r="L211" s="82" t="str">
        <f ca="1">TEXT(Calcu_ADJ!F436,Calcu_ADJ!$H$429)</f>
        <v/>
      </c>
      <c r="M211" s="82" t="str">
        <f ca="1">TEXT(Calcu_ADJ!G436,Calcu_ADJ!$H$429)</f>
        <v/>
      </c>
      <c r="N211" s="82" t="str">
        <f ca="1">TEXT(Calcu_ADJ!H436,Calcu_ADJ!$H$429)</f>
        <v/>
      </c>
    </row>
    <row r="212" spans="1:14" ht="13.5" customHeight="1">
      <c r="A212" s="42"/>
      <c r="B212" s="83">
        <f>Calcu!C437</f>
        <v>3</v>
      </c>
      <c r="C212" s="82" t="str">
        <f>Calcu!E437</f>
        <v/>
      </c>
      <c r="D212" s="82" t="str">
        <f ca="1">TEXT(Calcu!F437,Calcu!$H$429)</f>
        <v/>
      </c>
      <c r="E212" s="82" t="str">
        <f ca="1">TEXT(Calcu!G437,Calcu!$H$429)</f>
        <v/>
      </c>
      <c r="F212" s="82" t="str">
        <f ca="1">TEXT(Calcu!H437,Calcu!$H$429)</f>
        <v/>
      </c>
      <c r="I212" s="42"/>
      <c r="J212" s="83">
        <f>Calcu_ADJ!C437</f>
        <v>3</v>
      </c>
      <c r="K212" s="82" t="str">
        <f>Calcu_ADJ!E437</f>
        <v/>
      </c>
      <c r="L212" s="82" t="str">
        <f ca="1">TEXT(Calcu_ADJ!F437,Calcu_ADJ!$H$429)</f>
        <v/>
      </c>
      <c r="M212" s="82" t="str">
        <f ca="1">TEXT(Calcu_ADJ!G437,Calcu_ADJ!$H$429)</f>
        <v/>
      </c>
      <c r="N212" s="82" t="str">
        <f ca="1">TEXT(Calcu_ADJ!H437,Calcu_ADJ!$H$429)</f>
        <v/>
      </c>
    </row>
    <row r="213" spans="1:14" ht="13.5" customHeight="1">
      <c r="A213" s="42"/>
      <c r="B213" s="83">
        <f>Calcu!C438</f>
        <v>4</v>
      </c>
      <c r="C213" s="82" t="str">
        <f>Calcu!E438</f>
        <v/>
      </c>
      <c r="D213" s="82" t="str">
        <f ca="1">TEXT(Calcu!F438,Calcu!$H$429)</f>
        <v/>
      </c>
      <c r="E213" s="82" t="str">
        <f ca="1">TEXT(Calcu!G438,Calcu!$H$429)</f>
        <v/>
      </c>
      <c r="F213" s="82" t="str">
        <f ca="1">TEXT(Calcu!H438,Calcu!$H$429)</f>
        <v/>
      </c>
      <c r="I213" s="42"/>
      <c r="J213" s="83">
        <f>Calcu_ADJ!C438</f>
        <v>4</v>
      </c>
      <c r="K213" s="82" t="str">
        <f>Calcu_ADJ!E438</f>
        <v/>
      </c>
      <c r="L213" s="82" t="str">
        <f ca="1">TEXT(Calcu_ADJ!F438,Calcu_ADJ!$H$429)</f>
        <v/>
      </c>
      <c r="M213" s="82" t="str">
        <f ca="1">TEXT(Calcu_ADJ!G438,Calcu_ADJ!$H$429)</f>
        <v/>
      </c>
      <c r="N213" s="82" t="str">
        <f ca="1">TEXT(Calcu_ADJ!H438,Calcu_ADJ!$H$429)</f>
        <v/>
      </c>
    </row>
    <row r="214" spans="1:14" ht="13.5" customHeight="1">
      <c r="A214" s="42"/>
      <c r="B214" s="83">
        <f>Calcu!C439</f>
        <v>5</v>
      </c>
      <c r="C214" s="82" t="str">
        <f>Calcu!E439</f>
        <v/>
      </c>
      <c r="D214" s="82" t="str">
        <f ca="1">TEXT(Calcu!F439,Calcu!$H$429)</f>
        <v/>
      </c>
      <c r="E214" s="82" t="str">
        <f ca="1">TEXT(Calcu!G439,Calcu!$H$429)</f>
        <v/>
      </c>
      <c r="F214" s="82" t="str">
        <f ca="1">TEXT(Calcu!H439,Calcu!$H$429)</f>
        <v/>
      </c>
      <c r="I214" s="42"/>
      <c r="J214" s="83">
        <f>Calcu_ADJ!C439</f>
        <v>5</v>
      </c>
      <c r="K214" s="82" t="str">
        <f>Calcu_ADJ!E439</f>
        <v/>
      </c>
      <c r="L214" s="82" t="str">
        <f ca="1">TEXT(Calcu_ADJ!F439,Calcu_ADJ!$H$429)</f>
        <v/>
      </c>
      <c r="M214" s="82" t="str">
        <f ca="1">TEXT(Calcu_ADJ!G439,Calcu_ADJ!$H$429)</f>
        <v/>
      </c>
      <c r="N214" s="82" t="str">
        <f ca="1">TEXT(Calcu_ADJ!H439,Calcu_ADJ!$H$429)</f>
        <v/>
      </c>
    </row>
    <row r="215" spans="1:14" ht="13.5" customHeight="1">
      <c r="A215" s="42"/>
      <c r="B215" s="83">
        <f>Calcu!C440</f>
        <v>6</v>
      </c>
      <c r="C215" s="82" t="str">
        <f>Calcu!E440</f>
        <v/>
      </c>
      <c r="D215" s="82" t="str">
        <f ca="1">TEXT(Calcu!F440,Calcu!$H$429)</f>
        <v/>
      </c>
      <c r="E215" s="82" t="str">
        <f ca="1">TEXT(Calcu!G440,Calcu!$H$429)</f>
        <v/>
      </c>
      <c r="F215" s="82" t="str">
        <f ca="1">TEXT(Calcu!H440,Calcu!$H$429)</f>
        <v/>
      </c>
      <c r="I215" s="42"/>
      <c r="J215" s="83">
        <f>Calcu_ADJ!C440</f>
        <v>6</v>
      </c>
      <c r="K215" s="82" t="str">
        <f>Calcu_ADJ!E440</f>
        <v/>
      </c>
      <c r="L215" s="82" t="str">
        <f ca="1">TEXT(Calcu_ADJ!F440,Calcu_ADJ!$H$429)</f>
        <v/>
      </c>
      <c r="M215" s="82" t="str">
        <f ca="1">TEXT(Calcu_ADJ!G440,Calcu_ADJ!$H$429)</f>
        <v/>
      </c>
      <c r="N215" s="82" t="str">
        <f ca="1">TEXT(Calcu_ADJ!H440,Calcu_ADJ!$H$429)</f>
        <v/>
      </c>
    </row>
    <row r="216" spans="1:14" ht="13.5" customHeight="1">
      <c r="A216" s="42"/>
      <c r="B216" s="83">
        <f>Calcu!C441</f>
        <v>7</v>
      </c>
      <c r="C216" s="82" t="str">
        <f>Calcu!E441</f>
        <v/>
      </c>
      <c r="D216" s="82" t="str">
        <f ca="1">TEXT(Calcu!F441,Calcu!$H$429)</f>
        <v/>
      </c>
      <c r="E216" s="82" t="str">
        <f ca="1">TEXT(Calcu!G441,Calcu!$H$429)</f>
        <v/>
      </c>
      <c r="F216" s="82" t="str">
        <f ca="1">TEXT(Calcu!H441,Calcu!$H$429)</f>
        <v/>
      </c>
      <c r="I216" s="42"/>
      <c r="J216" s="83">
        <f>Calcu_ADJ!C441</f>
        <v>7</v>
      </c>
      <c r="K216" s="82" t="str">
        <f>Calcu_ADJ!E441</f>
        <v/>
      </c>
      <c r="L216" s="82" t="str">
        <f ca="1">TEXT(Calcu_ADJ!F441,Calcu_ADJ!$H$429)</f>
        <v/>
      </c>
      <c r="M216" s="82" t="str">
        <f ca="1">TEXT(Calcu_ADJ!G441,Calcu_ADJ!$H$429)</f>
        <v/>
      </c>
      <c r="N216" s="82" t="str">
        <f ca="1">TEXT(Calcu_ADJ!H441,Calcu_ADJ!$H$429)</f>
        <v/>
      </c>
    </row>
    <row r="217" spans="1:14" ht="13.5" customHeight="1">
      <c r="A217" s="42"/>
      <c r="B217" s="83">
        <f>Calcu!C442</f>
        <v>8</v>
      </c>
      <c r="C217" s="82" t="str">
        <f>Calcu!E442</f>
        <v/>
      </c>
      <c r="D217" s="82" t="str">
        <f ca="1">TEXT(Calcu!F442,Calcu!$H$429)</f>
        <v/>
      </c>
      <c r="E217" s="82" t="str">
        <f ca="1">TEXT(Calcu!G442,Calcu!$H$429)</f>
        <v/>
      </c>
      <c r="F217" s="82" t="str">
        <f ca="1">TEXT(Calcu!H442,Calcu!$H$429)</f>
        <v/>
      </c>
      <c r="I217" s="42"/>
      <c r="J217" s="83">
        <f>Calcu_ADJ!C442</f>
        <v>8</v>
      </c>
      <c r="K217" s="82" t="str">
        <f>Calcu_ADJ!E442</f>
        <v/>
      </c>
      <c r="L217" s="82" t="str">
        <f ca="1">TEXT(Calcu_ADJ!F442,Calcu_ADJ!$H$429)</f>
        <v/>
      </c>
      <c r="M217" s="82" t="str">
        <f ca="1">TEXT(Calcu_ADJ!G442,Calcu_ADJ!$H$429)</f>
        <v/>
      </c>
      <c r="N217" s="82" t="str">
        <f ca="1">TEXT(Calcu_ADJ!H442,Calcu_ADJ!$H$429)</f>
        <v/>
      </c>
    </row>
    <row r="218" spans="1:14" ht="13.5" customHeight="1">
      <c r="A218" s="42"/>
      <c r="B218" s="83">
        <f>Calcu!C443</f>
        <v>9</v>
      </c>
      <c r="C218" s="82" t="str">
        <f>Calcu!E443</f>
        <v/>
      </c>
      <c r="D218" s="82" t="str">
        <f ca="1">TEXT(Calcu!F443,Calcu!$H$429)</f>
        <v/>
      </c>
      <c r="E218" s="82" t="str">
        <f ca="1">TEXT(Calcu!G443,Calcu!$H$429)</f>
        <v/>
      </c>
      <c r="F218" s="82" t="str">
        <f ca="1">TEXT(Calcu!H443,Calcu!$H$429)</f>
        <v/>
      </c>
      <c r="I218" s="42"/>
      <c r="J218" s="83">
        <f>Calcu_ADJ!C443</f>
        <v>9</v>
      </c>
      <c r="K218" s="82" t="str">
        <f>Calcu_ADJ!E443</f>
        <v/>
      </c>
      <c r="L218" s="82" t="str">
        <f ca="1">TEXT(Calcu_ADJ!F443,Calcu_ADJ!$H$429)</f>
        <v/>
      </c>
      <c r="M218" s="82" t="str">
        <f ca="1">TEXT(Calcu_ADJ!G443,Calcu_ADJ!$H$429)</f>
        <v/>
      </c>
      <c r="N218" s="82" t="str">
        <f ca="1">TEXT(Calcu_ADJ!H443,Calcu_ADJ!$H$429)</f>
        <v/>
      </c>
    </row>
    <row r="219" spans="1:14" ht="13.5" customHeight="1">
      <c r="A219" s="42"/>
      <c r="B219" s="83">
        <f>Calcu!C444</f>
        <v>10</v>
      </c>
      <c r="C219" s="82" t="str">
        <f>Calcu!E444</f>
        <v/>
      </c>
      <c r="D219" s="82" t="str">
        <f ca="1">TEXT(Calcu!F444,Calcu!$H$429)</f>
        <v/>
      </c>
      <c r="E219" s="82" t="str">
        <f ca="1">TEXT(Calcu!G444,Calcu!$H$429)</f>
        <v/>
      </c>
      <c r="F219" s="82" t="str">
        <f ca="1">TEXT(Calcu!H444,Calcu!$H$429)</f>
        <v/>
      </c>
      <c r="I219" s="42"/>
      <c r="J219" s="83">
        <f>Calcu_ADJ!C444</f>
        <v>10</v>
      </c>
      <c r="K219" s="82" t="str">
        <f>Calcu_ADJ!E444</f>
        <v/>
      </c>
      <c r="L219" s="82" t="str">
        <f ca="1">TEXT(Calcu_ADJ!F444,Calcu_ADJ!$H$429)</f>
        <v/>
      </c>
      <c r="M219" s="82" t="str">
        <f ca="1">TEXT(Calcu_ADJ!G444,Calcu_ADJ!$H$429)</f>
        <v/>
      </c>
      <c r="N219" s="82" t="str">
        <f ca="1">TEXT(Calcu_ADJ!H444,Calcu_ADJ!$H$429)</f>
        <v/>
      </c>
    </row>
    <row r="220" spans="1:14" ht="13.5" customHeight="1">
      <c r="A220" s="42"/>
      <c r="B220" s="83">
        <f>Calcu!C445</f>
        <v>11</v>
      </c>
      <c r="C220" s="82" t="str">
        <f>Calcu!E445</f>
        <v/>
      </c>
      <c r="D220" s="82" t="str">
        <f ca="1">TEXT(Calcu!F445,Calcu!$H$429)</f>
        <v/>
      </c>
      <c r="E220" s="82" t="str">
        <f ca="1">TEXT(Calcu!G445,Calcu!$H$429)</f>
        <v/>
      </c>
      <c r="F220" s="82" t="str">
        <f ca="1">TEXT(Calcu!H445,Calcu!$H$429)</f>
        <v/>
      </c>
      <c r="I220" s="42"/>
      <c r="J220" s="83">
        <f>Calcu_ADJ!C445</f>
        <v>11</v>
      </c>
      <c r="K220" s="82" t="str">
        <f>Calcu_ADJ!E445</f>
        <v/>
      </c>
      <c r="L220" s="82" t="str">
        <f ca="1">TEXT(Calcu_ADJ!F445,Calcu_ADJ!$H$429)</f>
        <v/>
      </c>
      <c r="M220" s="82" t="str">
        <f ca="1">TEXT(Calcu_ADJ!G445,Calcu_ADJ!$H$429)</f>
        <v/>
      </c>
      <c r="N220" s="82" t="str">
        <f ca="1">TEXT(Calcu_ADJ!H445,Calcu_ADJ!$H$429)</f>
        <v/>
      </c>
    </row>
    <row r="221" spans="1:14" ht="13.5" customHeight="1">
      <c r="A221" s="42"/>
      <c r="B221" s="83">
        <f>Calcu!C446</f>
        <v>12</v>
      </c>
      <c r="C221" s="82" t="str">
        <f>Calcu!E446</f>
        <v/>
      </c>
      <c r="D221" s="82" t="str">
        <f ca="1">TEXT(Calcu!F446,Calcu!$H$429)</f>
        <v/>
      </c>
      <c r="E221" s="82" t="str">
        <f ca="1">TEXT(Calcu!G446,Calcu!$H$429)</f>
        <v/>
      </c>
      <c r="F221" s="82" t="str">
        <f ca="1">TEXT(Calcu!H446,Calcu!$H$429)</f>
        <v/>
      </c>
      <c r="I221" s="42"/>
      <c r="J221" s="83">
        <f>Calcu_ADJ!C446</f>
        <v>12</v>
      </c>
      <c r="K221" s="82" t="str">
        <f>Calcu_ADJ!E446</f>
        <v/>
      </c>
      <c r="L221" s="82" t="str">
        <f ca="1">TEXT(Calcu_ADJ!F446,Calcu_ADJ!$H$429)</f>
        <v/>
      </c>
      <c r="M221" s="82" t="str">
        <f ca="1">TEXT(Calcu_ADJ!G446,Calcu_ADJ!$H$429)</f>
        <v/>
      </c>
      <c r="N221" s="82" t="str">
        <f ca="1">TEXT(Calcu_ADJ!H446,Calcu_ADJ!$H$429)</f>
        <v/>
      </c>
    </row>
    <row r="222" spans="1:14" ht="13.5" customHeight="1">
      <c r="A222" s="42"/>
      <c r="B222" s="83">
        <f>Calcu!C447</f>
        <v>13</v>
      </c>
      <c r="C222" s="82" t="str">
        <f>Calcu!E447</f>
        <v/>
      </c>
      <c r="D222" s="82" t="str">
        <f ca="1">TEXT(Calcu!F447,Calcu!$H$429)</f>
        <v/>
      </c>
      <c r="E222" s="82" t="str">
        <f ca="1">TEXT(Calcu!G447,Calcu!$H$429)</f>
        <v/>
      </c>
      <c r="F222" s="82" t="str">
        <f ca="1">TEXT(Calcu!H447,Calcu!$H$429)</f>
        <v/>
      </c>
      <c r="I222" s="42"/>
      <c r="J222" s="83">
        <f>Calcu_ADJ!C447</f>
        <v>13</v>
      </c>
      <c r="K222" s="82" t="str">
        <f>Calcu_ADJ!E447</f>
        <v/>
      </c>
      <c r="L222" s="82" t="str">
        <f ca="1">TEXT(Calcu_ADJ!F447,Calcu_ADJ!$H$429)</f>
        <v/>
      </c>
      <c r="M222" s="82" t="str">
        <f ca="1">TEXT(Calcu_ADJ!G447,Calcu_ADJ!$H$429)</f>
        <v/>
      </c>
      <c r="N222" s="82" t="str">
        <f ca="1">TEXT(Calcu_ADJ!H447,Calcu_ADJ!$H$429)</f>
        <v/>
      </c>
    </row>
    <row r="223" spans="1:14" ht="13.5" customHeight="1">
      <c r="A223" s="42"/>
      <c r="B223" s="83">
        <f>Calcu!C448</f>
        <v>14</v>
      </c>
      <c r="C223" s="82" t="str">
        <f>Calcu!E448</f>
        <v/>
      </c>
      <c r="D223" s="82" t="str">
        <f ca="1">TEXT(Calcu!F448,Calcu!$H$429)</f>
        <v/>
      </c>
      <c r="E223" s="82" t="str">
        <f ca="1">TEXT(Calcu!G448,Calcu!$H$429)</f>
        <v/>
      </c>
      <c r="F223" s="82" t="str">
        <f ca="1">TEXT(Calcu!H448,Calcu!$H$429)</f>
        <v/>
      </c>
      <c r="I223" s="42"/>
      <c r="J223" s="83">
        <f>Calcu_ADJ!C448</f>
        <v>14</v>
      </c>
      <c r="K223" s="82" t="str">
        <f>Calcu_ADJ!E448</f>
        <v/>
      </c>
      <c r="L223" s="82" t="str">
        <f ca="1">TEXT(Calcu_ADJ!F448,Calcu_ADJ!$H$429)</f>
        <v/>
      </c>
      <c r="M223" s="82" t="str">
        <f ca="1">TEXT(Calcu_ADJ!G448,Calcu_ADJ!$H$429)</f>
        <v/>
      </c>
      <c r="N223" s="82" t="str">
        <f ca="1">TEXT(Calcu_ADJ!H448,Calcu_ADJ!$H$429)</f>
        <v/>
      </c>
    </row>
    <row r="224" spans="1:14" ht="13.5" customHeight="1">
      <c r="A224" s="42"/>
      <c r="B224" s="83">
        <f>Calcu!C449</f>
        <v>15</v>
      </c>
      <c r="C224" s="82" t="str">
        <f>Calcu!E449</f>
        <v/>
      </c>
      <c r="D224" s="82" t="str">
        <f ca="1">TEXT(Calcu!F449,Calcu!$H$429)</f>
        <v/>
      </c>
      <c r="E224" s="82" t="str">
        <f ca="1">TEXT(Calcu!G449,Calcu!$H$429)</f>
        <v/>
      </c>
      <c r="F224" s="82" t="str">
        <f ca="1">TEXT(Calcu!H449,Calcu!$H$429)</f>
        <v/>
      </c>
      <c r="I224" s="42"/>
      <c r="J224" s="83">
        <f>Calcu_ADJ!C449</f>
        <v>15</v>
      </c>
      <c r="K224" s="82" t="str">
        <f>Calcu_ADJ!E449</f>
        <v/>
      </c>
      <c r="L224" s="82" t="str">
        <f ca="1">TEXT(Calcu_ADJ!F449,Calcu_ADJ!$H$429)</f>
        <v/>
      </c>
      <c r="M224" s="82" t="str">
        <f ca="1">TEXT(Calcu_ADJ!G449,Calcu_ADJ!$H$429)</f>
        <v/>
      </c>
      <c r="N224" s="82" t="str">
        <f ca="1">TEXT(Calcu_ADJ!H449,Calcu_ADJ!$H$429)</f>
        <v/>
      </c>
    </row>
    <row r="225" spans="1:14" ht="13.5" customHeight="1">
      <c r="A225" s="42"/>
      <c r="B225" s="83">
        <f>Calcu!C450</f>
        <v>16</v>
      </c>
      <c r="C225" s="82" t="str">
        <f>Calcu!E450</f>
        <v/>
      </c>
      <c r="D225" s="82" t="str">
        <f ca="1">TEXT(Calcu!F450,Calcu!$H$429)</f>
        <v/>
      </c>
      <c r="E225" s="82" t="str">
        <f ca="1">TEXT(Calcu!G450,Calcu!$H$429)</f>
        <v/>
      </c>
      <c r="F225" s="82" t="str">
        <f ca="1">TEXT(Calcu!H450,Calcu!$H$429)</f>
        <v/>
      </c>
      <c r="I225" s="42"/>
      <c r="J225" s="83">
        <f>Calcu_ADJ!C450</f>
        <v>16</v>
      </c>
      <c r="K225" s="82" t="str">
        <f>Calcu_ADJ!E450</f>
        <v/>
      </c>
      <c r="L225" s="82" t="str">
        <f ca="1">TEXT(Calcu_ADJ!F450,Calcu_ADJ!$H$429)</f>
        <v/>
      </c>
      <c r="M225" s="82" t="str">
        <f ca="1">TEXT(Calcu_ADJ!G450,Calcu_ADJ!$H$429)</f>
        <v/>
      </c>
      <c r="N225" s="82" t="str">
        <f ca="1">TEXT(Calcu_ADJ!H450,Calcu_ADJ!$H$429)</f>
        <v/>
      </c>
    </row>
    <row r="226" spans="1:14" ht="13.5" customHeight="1">
      <c r="A226" s="42"/>
      <c r="B226" s="83">
        <f>Calcu!C451</f>
        <v>17</v>
      </c>
      <c r="C226" s="82" t="str">
        <f>Calcu!E451</f>
        <v/>
      </c>
      <c r="D226" s="82" t="str">
        <f ca="1">TEXT(Calcu!F451,Calcu!$H$429)</f>
        <v/>
      </c>
      <c r="E226" s="82" t="str">
        <f ca="1">TEXT(Calcu!G451,Calcu!$H$429)</f>
        <v/>
      </c>
      <c r="F226" s="82" t="str">
        <f ca="1">TEXT(Calcu!H451,Calcu!$H$429)</f>
        <v/>
      </c>
      <c r="I226" s="42"/>
      <c r="J226" s="83">
        <f>Calcu_ADJ!C451</f>
        <v>17</v>
      </c>
      <c r="K226" s="82" t="str">
        <f>Calcu_ADJ!E451</f>
        <v/>
      </c>
      <c r="L226" s="82" t="str">
        <f ca="1">TEXT(Calcu_ADJ!F451,Calcu_ADJ!$H$429)</f>
        <v/>
      </c>
      <c r="M226" s="82" t="str">
        <f ca="1">TEXT(Calcu_ADJ!G451,Calcu_ADJ!$H$429)</f>
        <v/>
      </c>
      <c r="N226" s="82" t="str">
        <f ca="1">TEXT(Calcu_ADJ!H451,Calcu_ADJ!$H$429)</f>
        <v/>
      </c>
    </row>
    <row r="227" spans="1:14" ht="13.5" customHeight="1">
      <c r="A227" s="42"/>
      <c r="B227" s="83">
        <f>Calcu!C452</f>
        <v>18</v>
      </c>
      <c r="C227" s="82" t="str">
        <f>Calcu!E452</f>
        <v/>
      </c>
      <c r="D227" s="82" t="str">
        <f ca="1">TEXT(Calcu!F452,Calcu!$H$429)</f>
        <v/>
      </c>
      <c r="E227" s="82" t="str">
        <f ca="1">TEXT(Calcu!G452,Calcu!$H$429)</f>
        <v/>
      </c>
      <c r="F227" s="82" t="str">
        <f ca="1">TEXT(Calcu!H452,Calcu!$H$429)</f>
        <v/>
      </c>
      <c r="I227" s="42"/>
      <c r="J227" s="83">
        <f>Calcu_ADJ!C452</f>
        <v>18</v>
      </c>
      <c r="K227" s="82" t="str">
        <f>Calcu_ADJ!E452</f>
        <v/>
      </c>
      <c r="L227" s="82" t="str">
        <f ca="1">TEXT(Calcu_ADJ!F452,Calcu_ADJ!$H$429)</f>
        <v/>
      </c>
      <c r="M227" s="82" t="str">
        <f ca="1">TEXT(Calcu_ADJ!G452,Calcu_ADJ!$H$429)</f>
        <v/>
      </c>
      <c r="N227" s="82" t="str">
        <f ca="1">TEXT(Calcu_ADJ!H452,Calcu_ADJ!$H$429)</f>
        <v/>
      </c>
    </row>
    <row r="228" spans="1:14" ht="13.5" customHeight="1">
      <c r="A228" s="42"/>
      <c r="B228" s="83">
        <f>Calcu!C453</f>
        <v>19</v>
      </c>
      <c r="C228" s="82" t="str">
        <f>Calcu!E453</f>
        <v/>
      </c>
      <c r="D228" s="82" t="str">
        <f ca="1">TEXT(Calcu!F453,Calcu!$H$429)</f>
        <v/>
      </c>
      <c r="E228" s="82" t="str">
        <f ca="1">TEXT(Calcu!G453,Calcu!$H$429)</f>
        <v/>
      </c>
      <c r="F228" s="82" t="str">
        <f ca="1">TEXT(Calcu!H453,Calcu!$H$429)</f>
        <v/>
      </c>
      <c r="I228" s="42"/>
      <c r="J228" s="83">
        <f>Calcu_ADJ!C453</f>
        <v>19</v>
      </c>
      <c r="K228" s="82" t="str">
        <f>Calcu_ADJ!E453</f>
        <v/>
      </c>
      <c r="L228" s="82" t="str">
        <f ca="1">TEXT(Calcu_ADJ!F453,Calcu_ADJ!$H$429)</f>
        <v/>
      </c>
      <c r="M228" s="82" t="str">
        <f ca="1">TEXT(Calcu_ADJ!G453,Calcu_ADJ!$H$429)</f>
        <v/>
      </c>
      <c r="N228" s="82" t="str">
        <f ca="1">TEXT(Calcu_ADJ!H453,Calcu_ADJ!$H$429)</f>
        <v/>
      </c>
    </row>
    <row r="229" spans="1:14" ht="13.5" customHeight="1">
      <c r="A229" s="42"/>
      <c r="B229" s="83">
        <f>Calcu!C454</f>
        <v>20</v>
      </c>
      <c r="C229" s="82" t="str">
        <f>Calcu!E454</f>
        <v/>
      </c>
      <c r="D229" s="82" t="str">
        <f ca="1">TEXT(Calcu!F454,Calcu!$H$429)</f>
        <v/>
      </c>
      <c r="E229" s="82" t="str">
        <f ca="1">TEXT(Calcu!G454,Calcu!$H$429)</f>
        <v/>
      </c>
      <c r="F229" s="82" t="str">
        <f ca="1">TEXT(Calcu!H454,Calcu!$H$429)</f>
        <v/>
      </c>
      <c r="I229" s="42"/>
      <c r="J229" s="83">
        <f>Calcu_ADJ!C454</f>
        <v>20</v>
      </c>
      <c r="K229" s="82" t="str">
        <f>Calcu_ADJ!E454</f>
        <v/>
      </c>
      <c r="L229" s="82" t="str">
        <f ca="1">TEXT(Calcu_ADJ!F454,Calcu_ADJ!$H$429)</f>
        <v/>
      </c>
      <c r="M229" s="82" t="str">
        <f ca="1">TEXT(Calcu_ADJ!G454,Calcu_ADJ!$H$429)</f>
        <v/>
      </c>
      <c r="N229" s="82" t="str">
        <f ca="1">TEXT(Calcu_ADJ!H454,Calcu_ADJ!$H$429)</f>
        <v/>
      </c>
    </row>
    <row r="230" spans="1:14" ht="13.5" customHeight="1">
      <c r="A230" s="42"/>
      <c r="B230" s="83">
        <f>Calcu!C455</f>
        <v>21</v>
      </c>
      <c r="C230" s="82" t="str">
        <f>Calcu!E455</f>
        <v/>
      </c>
      <c r="D230" s="82" t="str">
        <f ca="1">TEXT(Calcu!F455,Calcu!$H$429)</f>
        <v/>
      </c>
      <c r="E230" s="82" t="str">
        <f ca="1">TEXT(Calcu!G455,Calcu!$H$429)</f>
        <v/>
      </c>
      <c r="F230" s="82" t="str">
        <f ca="1">TEXT(Calcu!H455,Calcu!$H$429)</f>
        <v/>
      </c>
      <c r="I230" s="42"/>
      <c r="J230" s="83">
        <f>Calcu_ADJ!C455</f>
        <v>21</v>
      </c>
      <c r="K230" s="82" t="str">
        <f>Calcu_ADJ!E455</f>
        <v/>
      </c>
      <c r="L230" s="82" t="str">
        <f ca="1">TEXT(Calcu_ADJ!F455,Calcu_ADJ!$H$429)</f>
        <v/>
      </c>
      <c r="M230" s="82" t="str">
        <f ca="1">TEXT(Calcu_ADJ!G455,Calcu_ADJ!$H$429)</f>
        <v/>
      </c>
      <c r="N230" s="82" t="str">
        <f ca="1">TEXT(Calcu_ADJ!H455,Calcu_ADJ!$H$429)</f>
        <v/>
      </c>
    </row>
    <row r="231" spans="1:14" ht="13.5" customHeight="1">
      <c r="A231" s="42"/>
      <c r="B231" s="83">
        <f>Calcu!C456</f>
        <v>22</v>
      </c>
      <c r="C231" s="82" t="str">
        <f>Calcu!E456</f>
        <v/>
      </c>
      <c r="D231" s="82" t="str">
        <f ca="1">TEXT(Calcu!F456,Calcu!$H$429)</f>
        <v/>
      </c>
      <c r="E231" s="82" t="str">
        <f ca="1">TEXT(Calcu!G456,Calcu!$H$429)</f>
        <v/>
      </c>
      <c r="F231" s="82" t="str">
        <f ca="1">TEXT(Calcu!H456,Calcu!$H$429)</f>
        <v/>
      </c>
      <c r="I231" s="42"/>
      <c r="J231" s="83">
        <f>Calcu_ADJ!C456</f>
        <v>22</v>
      </c>
      <c r="K231" s="82" t="str">
        <f>Calcu_ADJ!E456</f>
        <v/>
      </c>
      <c r="L231" s="82" t="str">
        <f ca="1">TEXT(Calcu_ADJ!F456,Calcu_ADJ!$H$429)</f>
        <v/>
      </c>
      <c r="M231" s="82" t="str">
        <f ca="1">TEXT(Calcu_ADJ!G456,Calcu_ADJ!$H$429)</f>
        <v/>
      </c>
      <c r="N231" s="82" t="str">
        <f ca="1">TEXT(Calcu_ADJ!H456,Calcu_ADJ!$H$429)</f>
        <v/>
      </c>
    </row>
    <row r="232" spans="1:14" ht="13.5" customHeight="1">
      <c r="A232" s="42"/>
      <c r="B232" s="83">
        <f>Calcu!C457</f>
        <v>23</v>
      </c>
      <c r="C232" s="82" t="str">
        <f>Calcu!E457</f>
        <v/>
      </c>
      <c r="D232" s="82" t="str">
        <f ca="1">TEXT(Calcu!F457,Calcu!$H$429)</f>
        <v/>
      </c>
      <c r="E232" s="82" t="str">
        <f ca="1">TEXT(Calcu!G457,Calcu!$H$429)</f>
        <v/>
      </c>
      <c r="F232" s="82" t="str">
        <f ca="1">TEXT(Calcu!H457,Calcu!$H$429)</f>
        <v/>
      </c>
      <c r="I232" s="42"/>
      <c r="J232" s="83">
        <f>Calcu_ADJ!C457</f>
        <v>23</v>
      </c>
      <c r="K232" s="82" t="str">
        <f>Calcu_ADJ!E457</f>
        <v/>
      </c>
      <c r="L232" s="82" t="str">
        <f ca="1">TEXT(Calcu_ADJ!F457,Calcu_ADJ!$H$429)</f>
        <v/>
      </c>
      <c r="M232" s="82" t="str">
        <f ca="1">TEXT(Calcu_ADJ!G457,Calcu_ADJ!$H$429)</f>
        <v/>
      </c>
      <c r="N232" s="82" t="str">
        <f ca="1">TEXT(Calcu_ADJ!H457,Calcu_ADJ!$H$429)</f>
        <v/>
      </c>
    </row>
    <row r="233" spans="1:14" ht="13.5" customHeight="1">
      <c r="A233" s="42"/>
      <c r="B233" s="83">
        <f>Calcu!C458</f>
        <v>24</v>
      </c>
      <c r="C233" s="82" t="str">
        <f>Calcu!E458</f>
        <v/>
      </c>
      <c r="D233" s="82" t="str">
        <f ca="1">TEXT(Calcu!F458,Calcu!$H$429)</f>
        <v/>
      </c>
      <c r="E233" s="82" t="str">
        <f ca="1">TEXT(Calcu!G458,Calcu!$H$429)</f>
        <v/>
      </c>
      <c r="F233" s="82" t="str">
        <f ca="1">TEXT(Calcu!H458,Calcu!$H$429)</f>
        <v/>
      </c>
      <c r="I233" s="42"/>
      <c r="J233" s="83">
        <f>Calcu_ADJ!C458</f>
        <v>24</v>
      </c>
      <c r="K233" s="82" t="str">
        <f>Calcu_ADJ!E458</f>
        <v/>
      </c>
      <c r="L233" s="82" t="str">
        <f ca="1">TEXT(Calcu_ADJ!F458,Calcu_ADJ!$H$429)</f>
        <v/>
      </c>
      <c r="M233" s="82" t="str">
        <f ca="1">TEXT(Calcu_ADJ!G458,Calcu_ADJ!$H$429)</f>
        <v/>
      </c>
      <c r="N233" s="82" t="str">
        <f ca="1">TEXT(Calcu_ADJ!H458,Calcu_ADJ!$H$429)</f>
        <v/>
      </c>
    </row>
    <row r="234" spans="1:14" ht="13.5" customHeight="1">
      <c r="A234" s="42"/>
      <c r="B234" s="83">
        <f>Calcu!C459</f>
        <v>25</v>
      </c>
      <c r="C234" s="82" t="str">
        <f>Calcu!E459</f>
        <v/>
      </c>
      <c r="D234" s="82" t="str">
        <f ca="1">TEXT(Calcu!F459,Calcu!$H$429)</f>
        <v/>
      </c>
      <c r="E234" s="82" t="str">
        <f ca="1">TEXT(Calcu!G459,Calcu!$H$429)</f>
        <v/>
      </c>
      <c r="F234" s="82" t="str">
        <f ca="1">TEXT(Calcu!H459,Calcu!$H$429)</f>
        <v/>
      </c>
      <c r="I234" s="42"/>
      <c r="J234" s="83">
        <f>Calcu_ADJ!C459</f>
        <v>25</v>
      </c>
      <c r="K234" s="82" t="str">
        <f>Calcu_ADJ!E459</f>
        <v/>
      </c>
      <c r="L234" s="82" t="str">
        <f ca="1">TEXT(Calcu_ADJ!F459,Calcu_ADJ!$H$429)</f>
        <v/>
      </c>
      <c r="M234" s="82" t="str">
        <f ca="1">TEXT(Calcu_ADJ!G459,Calcu_ADJ!$H$429)</f>
        <v/>
      </c>
      <c r="N234" s="82" t="str">
        <f ca="1">TEXT(Calcu_ADJ!H459,Calcu_ADJ!$H$429)</f>
        <v/>
      </c>
    </row>
    <row r="235" spans="1:14" ht="13.5" customHeight="1">
      <c r="A235" s="42"/>
      <c r="B235" s="83">
        <f>Calcu!C460</f>
        <v>26</v>
      </c>
      <c r="C235" s="82" t="str">
        <f>Calcu!E460</f>
        <v/>
      </c>
      <c r="D235" s="82" t="str">
        <f ca="1">TEXT(Calcu!F460,Calcu!$H$429)</f>
        <v/>
      </c>
      <c r="E235" s="82" t="str">
        <f ca="1">TEXT(Calcu!G460,Calcu!$H$429)</f>
        <v/>
      </c>
      <c r="F235" s="82" t="str">
        <f ca="1">TEXT(Calcu!H460,Calcu!$H$429)</f>
        <v/>
      </c>
      <c r="I235" s="42"/>
      <c r="J235" s="83">
        <f>Calcu_ADJ!C460</f>
        <v>26</v>
      </c>
      <c r="K235" s="82" t="str">
        <f>Calcu_ADJ!E460</f>
        <v/>
      </c>
      <c r="L235" s="82" t="str">
        <f ca="1">TEXT(Calcu_ADJ!F460,Calcu_ADJ!$H$429)</f>
        <v/>
      </c>
      <c r="M235" s="82" t="str">
        <f ca="1">TEXT(Calcu_ADJ!G460,Calcu_ADJ!$H$429)</f>
        <v/>
      </c>
      <c r="N235" s="82" t="str">
        <f ca="1">TEXT(Calcu_ADJ!H460,Calcu_ADJ!$H$429)</f>
        <v/>
      </c>
    </row>
    <row r="236" spans="1:14" ht="13.5" customHeight="1">
      <c r="A236" s="42"/>
      <c r="B236" s="83">
        <f>Calcu!C461</f>
        <v>27</v>
      </c>
      <c r="C236" s="82" t="str">
        <f>Calcu!E461</f>
        <v/>
      </c>
      <c r="D236" s="82" t="str">
        <f ca="1">TEXT(Calcu!F461,Calcu!$H$429)</f>
        <v/>
      </c>
      <c r="E236" s="82" t="str">
        <f ca="1">TEXT(Calcu!G461,Calcu!$H$429)</f>
        <v/>
      </c>
      <c r="F236" s="82" t="str">
        <f ca="1">TEXT(Calcu!H461,Calcu!$H$429)</f>
        <v/>
      </c>
      <c r="I236" s="42"/>
      <c r="J236" s="83">
        <f>Calcu_ADJ!C461</f>
        <v>27</v>
      </c>
      <c r="K236" s="82" t="str">
        <f>Calcu_ADJ!E461</f>
        <v/>
      </c>
      <c r="L236" s="82" t="str">
        <f ca="1">TEXT(Calcu_ADJ!F461,Calcu_ADJ!$H$429)</f>
        <v/>
      </c>
      <c r="M236" s="82" t="str">
        <f ca="1">TEXT(Calcu_ADJ!G461,Calcu_ADJ!$H$429)</f>
        <v/>
      </c>
      <c r="N236" s="82" t="str">
        <f ca="1">TEXT(Calcu_ADJ!H461,Calcu_ADJ!$H$429)</f>
        <v/>
      </c>
    </row>
    <row r="237" spans="1:14" ht="13.5" customHeight="1">
      <c r="A237" s="42"/>
      <c r="B237" s="83">
        <f>Calcu!C462</f>
        <v>28</v>
      </c>
      <c r="C237" s="82" t="str">
        <f>Calcu!E462</f>
        <v/>
      </c>
      <c r="D237" s="82" t="str">
        <f ca="1">TEXT(Calcu!F462,Calcu!$H$429)</f>
        <v/>
      </c>
      <c r="E237" s="82" t="str">
        <f ca="1">TEXT(Calcu!G462,Calcu!$H$429)</f>
        <v/>
      </c>
      <c r="F237" s="82" t="str">
        <f ca="1">TEXT(Calcu!H462,Calcu!$H$429)</f>
        <v/>
      </c>
      <c r="I237" s="42"/>
      <c r="J237" s="83">
        <f>Calcu_ADJ!C462</f>
        <v>28</v>
      </c>
      <c r="K237" s="82" t="str">
        <f>Calcu_ADJ!E462</f>
        <v/>
      </c>
      <c r="L237" s="82" t="str">
        <f ca="1">TEXT(Calcu_ADJ!F462,Calcu_ADJ!$H$429)</f>
        <v/>
      </c>
      <c r="M237" s="82" t="str">
        <f ca="1">TEXT(Calcu_ADJ!G462,Calcu_ADJ!$H$429)</f>
        <v/>
      </c>
      <c r="N237" s="82" t="str">
        <f ca="1">TEXT(Calcu_ADJ!H462,Calcu_ADJ!$H$429)</f>
        <v/>
      </c>
    </row>
    <row r="238" spans="1:14" ht="13.5" customHeight="1">
      <c r="A238" s="42"/>
      <c r="B238" s="83">
        <f>Calcu!C463</f>
        <v>29</v>
      </c>
      <c r="C238" s="82" t="str">
        <f>Calcu!E463</f>
        <v/>
      </c>
      <c r="D238" s="82" t="str">
        <f ca="1">TEXT(Calcu!F463,Calcu!$H$429)</f>
        <v/>
      </c>
      <c r="E238" s="82" t="str">
        <f ca="1">TEXT(Calcu!G463,Calcu!$H$429)</f>
        <v/>
      </c>
      <c r="F238" s="82" t="str">
        <f ca="1">TEXT(Calcu!H463,Calcu!$H$429)</f>
        <v/>
      </c>
      <c r="I238" s="42"/>
      <c r="J238" s="83">
        <f>Calcu_ADJ!C463</f>
        <v>29</v>
      </c>
      <c r="K238" s="82" t="str">
        <f>Calcu_ADJ!E463</f>
        <v/>
      </c>
      <c r="L238" s="82" t="str">
        <f ca="1">TEXT(Calcu_ADJ!F463,Calcu_ADJ!$H$429)</f>
        <v/>
      </c>
      <c r="M238" s="82" t="str">
        <f ca="1">TEXT(Calcu_ADJ!G463,Calcu_ADJ!$H$429)</f>
        <v/>
      </c>
      <c r="N238" s="82" t="str">
        <f ca="1">TEXT(Calcu_ADJ!H463,Calcu_ADJ!$H$429)</f>
        <v/>
      </c>
    </row>
    <row r="239" spans="1:14" ht="13.5" customHeight="1">
      <c r="A239" s="42"/>
      <c r="B239" s="83">
        <f>Calcu!C464</f>
        <v>30</v>
      </c>
      <c r="C239" s="82" t="str">
        <f>Calcu!E464</f>
        <v/>
      </c>
      <c r="D239" s="82" t="str">
        <f ca="1">TEXT(Calcu!F464,Calcu!$H$429)</f>
        <v/>
      </c>
      <c r="E239" s="82" t="str">
        <f ca="1">TEXT(Calcu!G464,Calcu!$H$429)</f>
        <v/>
      </c>
      <c r="F239" s="82" t="str">
        <f ca="1">TEXT(Calcu!H464,Calcu!$H$429)</f>
        <v/>
      </c>
      <c r="I239" s="42"/>
      <c r="J239" s="83">
        <f>Calcu_ADJ!C464</f>
        <v>30</v>
      </c>
      <c r="K239" s="82" t="str">
        <f>Calcu_ADJ!E464</f>
        <v/>
      </c>
      <c r="L239" s="82" t="str">
        <f ca="1">TEXT(Calcu_ADJ!F464,Calcu_ADJ!$H$429)</f>
        <v/>
      </c>
      <c r="M239" s="82" t="str">
        <f ca="1">TEXT(Calcu_ADJ!G464,Calcu_ADJ!$H$429)</f>
        <v/>
      </c>
      <c r="N239" s="82" t="str">
        <f ca="1">TEXT(Calcu_ADJ!H464,Calcu_ADJ!$H$429)</f>
        <v/>
      </c>
    </row>
    <row r="240" spans="1:14" ht="13.5" customHeight="1">
      <c r="A240" s="42"/>
      <c r="B240" s="83">
        <f>Calcu!C465</f>
        <v>31</v>
      </c>
      <c r="C240" s="82" t="str">
        <f>Calcu!E465</f>
        <v/>
      </c>
      <c r="D240" s="82" t="str">
        <f ca="1">TEXT(Calcu!F465,Calcu!$H$429)</f>
        <v/>
      </c>
      <c r="E240" s="82" t="str">
        <f ca="1">TEXT(Calcu!G465,Calcu!$H$429)</f>
        <v/>
      </c>
      <c r="F240" s="82" t="str">
        <f ca="1">TEXT(Calcu!H465,Calcu!$H$429)</f>
        <v/>
      </c>
      <c r="I240" s="42"/>
      <c r="J240" s="83">
        <f>Calcu_ADJ!C465</f>
        <v>31</v>
      </c>
      <c r="K240" s="82" t="str">
        <f>Calcu_ADJ!E465</f>
        <v/>
      </c>
      <c r="L240" s="82" t="str">
        <f ca="1">TEXT(Calcu_ADJ!F465,Calcu_ADJ!$H$429)</f>
        <v/>
      </c>
      <c r="M240" s="82" t="str">
        <f ca="1">TEXT(Calcu_ADJ!G465,Calcu_ADJ!$H$429)</f>
        <v/>
      </c>
      <c r="N240" s="82" t="str">
        <f ca="1">TEXT(Calcu_ADJ!H465,Calcu_ADJ!$H$429)</f>
        <v/>
      </c>
    </row>
    <row r="241" spans="1:14" ht="13.5" customHeight="1">
      <c r="A241" s="42"/>
      <c r="B241" s="83">
        <f>Calcu!C466</f>
        <v>32</v>
      </c>
      <c r="C241" s="82" t="str">
        <f>Calcu!E466</f>
        <v/>
      </c>
      <c r="D241" s="82" t="str">
        <f ca="1">TEXT(Calcu!F466,Calcu!$H$429)</f>
        <v/>
      </c>
      <c r="E241" s="82" t="str">
        <f ca="1">TEXT(Calcu!G466,Calcu!$H$429)</f>
        <v/>
      </c>
      <c r="F241" s="82" t="str">
        <f ca="1">TEXT(Calcu!H466,Calcu!$H$429)</f>
        <v/>
      </c>
      <c r="I241" s="42"/>
      <c r="J241" s="83">
        <f>Calcu_ADJ!C466</f>
        <v>32</v>
      </c>
      <c r="K241" s="82" t="str">
        <f>Calcu_ADJ!E466</f>
        <v/>
      </c>
      <c r="L241" s="82" t="str">
        <f ca="1">TEXT(Calcu_ADJ!F466,Calcu_ADJ!$H$429)</f>
        <v/>
      </c>
      <c r="M241" s="82" t="str">
        <f ca="1">TEXT(Calcu_ADJ!G466,Calcu_ADJ!$H$429)</f>
        <v/>
      </c>
      <c r="N241" s="82" t="str">
        <f ca="1">TEXT(Calcu_ADJ!H466,Calcu_ADJ!$H$429)</f>
        <v/>
      </c>
    </row>
    <row r="242" spans="1:14" ht="13.5" customHeight="1">
      <c r="A242" s="42"/>
      <c r="B242" s="83">
        <f>Calcu!C467</f>
        <v>33</v>
      </c>
      <c r="C242" s="82" t="str">
        <f>Calcu!E467</f>
        <v/>
      </c>
      <c r="D242" s="82" t="str">
        <f ca="1">TEXT(Calcu!F467,Calcu!$H$429)</f>
        <v/>
      </c>
      <c r="E242" s="82" t="str">
        <f ca="1">TEXT(Calcu!G467,Calcu!$H$429)</f>
        <v/>
      </c>
      <c r="F242" s="82" t="str">
        <f ca="1">TEXT(Calcu!H467,Calcu!$H$429)</f>
        <v/>
      </c>
      <c r="I242" s="42"/>
      <c r="J242" s="83">
        <f>Calcu_ADJ!C467</f>
        <v>33</v>
      </c>
      <c r="K242" s="82" t="str">
        <f>Calcu_ADJ!E467</f>
        <v/>
      </c>
      <c r="L242" s="82" t="str">
        <f ca="1">TEXT(Calcu_ADJ!F467,Calcu_ADJ!$H$429)</f>
        <v/>
      </c>
      <c r="M242" s="82" t="str">
        <f ca="1">TEXT(Calcu_ADJ!G467,Calcu_ADJ!$H$429)</f>
        <v/>
      </c>
      <c r="N242" s="82" t="str">
        <f ca="1">TEXT(Calcu_ADJ!H467,Calcu_ADJ!$H$429)</f>
        <v/>
      </c>
    </row>
    <row r="243" spans="1:14" ht="13.5" customHeight="1">
      <c r="A243" s="42"/>
      <c r="B243" s="83">
        <f>Calcu!C468</f>
        <v>34</v>
      </c>
      <c r="C243" s="82" t="str">
        <f>Calcu!E468</f>
        <v/>
      </c>
      <c r="D243" s="82" t="str">
        <f ca="1">TEXT(Calcu!F468,Calcu!$H$429)</f>
        <v/>
      </c>
      <c r="E243" s="82" t="str">
        <f ca="1">TEXT(Calcu!G468,Calcu!$H$429)</f>
        <v/>
      </c>
      <c r="F243" s="82" t="str">
        <f ca="1">TEXT(Calcu!H468,Calcu!$H$429)</f>
        <v/>
      </c>
      <c r="I243" s="42"/>
      <c r="J243" s="83">
        <f>Calcu_ADJ!C468</f>
        <v>34</v>
      </c>
      <c r="K243" s="82" t="str">
        <f>Calcu_ADJ!E468</f>
        <v/>
      </c>
      <c r="L243" s="82" t="str">
        <f ca="1">TEXT(Calcu_ADJ!F468,Calcu_ADJ!$H$429)</f>
        <v/>
      </c>
      <c r="M243" s="82" t="str">
        <f ca="1">TEXT(Calcu_ADJ!G468,Calcu_ADJ!$H$429)</f>
        <v/>
      </c>
      <c r="N243" s="82" t="str">
        <f ca="1">TEXT(Calcu_ADJ!H468,Calcu_ADJ!$H$429)</f>
        <v/>
      </c>
    </row>
    <row r="244" spans="1:14" ht="13.5" customHeight="1">
      <c r="A244" s="42"/>
      <c r="B244" s="83">
        <f>Calcu!C469</f>
        <v>35</v>
      </c>
      <c r="C244" s="82" t="str">
        <f>Calcu!E469</f>
        <v/>
      </c>
      <c r="D244" s="82" t="str">
        <f ca="1">TEXT(Calcu!F469,Calcu!$H$429)</f>
        <v/>
      </c>
      <c r="E244" s="82" t="str">
        <f ca="1">TEXT(Calcu!G469,Calcu!$H$429)</f>
        <v/>
      </c>
      <c r="F244" s="82" t="str">
        <f ca="1">TEXT(Calcu!H469,Calcu!$H$429)</f>
        <v/>
      </c>
      <c r="I244" s="42"/>
      <c r="J244" s="83">
        <f>Calcu_ADJ!C469</f>
        <v>35</v>
      </c>
      <c r="K244" s="82" t="str">
        <f>Calcu_ADJ!E469</f>
        <v/>
      </c>
      <c r="L244" s="82" t="str">
        <f ca="1">TEXT(Calcu_ADJ!F469,Calcu_ADJ!$H$429)</f>
        <v/>
      </c>
      <c r="M244" s="82" t="str">
        <f ca="1">TEXT(Calcu_ADJ!G469,Calcu_ADJ!$H$429)</f>
        <v/>
      </c>
      <c r="N244" s="82" t="str">
        <f ca="1">TEXT(Calcu_ADJ!H469,Calcu_ADJ!$H$429)</f>
        <v/>
      </c>
    </row>
    <row r="245" spans="1:14" ht="13.5" customHeight="1">
      <c r="A245" s="42"/>
      <c r="B245" s="83">
        <f>Calcu!C470</f>
        <v>36</v>
      </c>
      <c r="C245" s="82" t="str">
        <f>Calcu!E470</f>
        <v/>
      </c>
      <c r="D245" s="82" t="str">
        <f ca="1">TEXT(Calcu!F470,Calcu!$H$429)</f>
        <v/>
      </c>
      <c r="E245" s="82" t="str">
        <f ca="1">TEXT(Calcu!G470,Calcu!$H$429)</f>
        <v/>
      </c>
      <c r="F245" s="82" t="str">
        <f ca="1">TEXT(Calcu!H470,Calcu!$H$429)</f>
        <v/>
      </c>
      <c r="I245" s="42"/>
      <c r="J245" s="83">
        <f>Calcu_ADJ!C470</f>
        <v>36</v>
      </c>
      <c r="K245" s="82" t="str">
        <f>Calcu_ADJ!E470</f>
        <v/>
      </c>
      <c r="L245" s="82" t="str">
        <f ca="1">TEXT(Calcu_ADJ!F470,Calcu_ADJ!$H$429)</f>
        <v/>
      </c>
      <c r="M245" s="82" t="str">
        <f ca="1">TEXT(Calcu_ADJ!G470,Calcu_ADJ!$H$429)</f>
        <v/>
      </c>
      <c r="N245" s="82" t="str">
        <f ca="1">TEXT(Calcu_ADJ!H470,Calcu_ADJ!$H$429)</f>
        <v/>
      </c>
    </row>
    <row r="246" spans="1:14" ht="13.5" customHeight="1">
      <c r="A246" s="42"/>
      <c r="B246" s="83">
        <f>Calcu!C471</f>
        <v>37</v>
      </c>
      <c r="C246" s="82" t="str">
        <f>Calcu!E471</f>
        <v/>
      </c>
      <c r="D246" s="82" t="str">
        <f ca="1">TEXT(Calcu!F471,Calcu!$H$429)</f>
        <v/>
      </c>
      <c r="E246" s="82" t="str">
        <f ca="1">TEXT(Calcu!G471,Calcu!$H$429)</f>
        <v/>
      </c>
      <c r="F246" s="82" t="str">
        <f ca="1">TEXT(Calcu!H471,Calcu!$H$429)</f>
        <v/>
      </c>
      <c r="I246" s="42"/>
      <c r="J246" s="83">
        <f>Calcu_ADJ!C471</f>
        <v>37</v>
      </c>
      <c r="K246" s="82" t="str">
        <f>Calcu_ADJ!E471</f>
        <v/>
      </c>
      <c r="L246" s="82" t="str">
        <f ca="1">TEXT(Calcu_ADJ!F471,Calcu_ADJ!$H$429)</f>
        <v/>
      </c>
      <c r="M246" s="82" t="str">
        <f ca="1">TEXT(Calcu_ADJ!G471,Calcu_ADJ!$H$429)</f>
        <v/>
      </c>
      <c r="N246" s="82" t="str">
        <f ca="1">TEXT(Calcu_ADJ!H471,Calcu_ADJ!$H$429)</f>
        <v/>
      </c>
    </row>
    <row r="247" spans="1:14" ht="13.5" customHeight="1">
      <c r="A247" s="42"/>
      <c r="B247" s="83">
        <f>Calcu!C472</f>
        <v>38</v>
      </c>
      <c r="C247" s="82" t="str">
        <f>Calcu!E472</f>
        <v/>
      </c>
      <c r="D247" s="82" t="str">
        <f ca="1">TEXT(Calcu!F472,Calcu!$H$429)</f>
        <v/>
      </c>
      <c r="E247" s="82" t="str">
        <f ca="1">TEXT(Calcu!G472,Calcu!$H$429)</f>
        <v/>
      </c>
      <c r="F247" s="82" t="str">
        <f ca="1">TEXT(Calcu!H472,Calcu!$H$429)</f>
        <v/>
      </c>
      <c r="I247" s="42"/>
      <c r="J247" s="83">
        <f>Calcu_ADJ!C472</f>
        <v>38</v>
      </c>
      <c r="K247" s="82" t="str">
        <f>Calcu_ADJ!E472</f>
        <v/>
      </c>
      <c r="L247" s="82" t="str">
        <f ca="1">TEXT(Calcu_ADJ!F472,Calcu_ADJ!$H$429)</f>
        <v/>
      </c>
      <c r="M247" s="82" t="str">
        <f ca="1">TEXT(Calcu_ADJ!G472,Calcu_ADJ!$H$429)</f>
        <v/>
      </c>
      <c r="N247" s="82" t="str">
        <f ca="1">TEXT(Calcu_ADJ!H472,Calcu_ADJ!$H$429)</f>
        <v/>
      </c>
    </row>
    <row r="248" spans="1:14" ht="13.5" customHeight="1">
      <c r="A248" s="42"/>
      <c r="B248" s="83">
        <f>Calcu!C473</f>
        <v>39</v>
      </c>
      <c r="C248" s="82" t="str">
        <f>Calcu!E473</f>
        <v/>
      </c>
      <c r="D248" s="82" t="str">
        <f ca="1">TEXT(Calcu!F473,Calcu!$H$429)</f>
        <v/>
      </c>
      <c r="E248" s="82" t="str">
        <f ca="1">TEXT(Calcu!G473,Calcu!$H$429)</f>
        <v/>
      </c>
      <c r="F248" s="82" t="str">
        <f ca="1">TEXT(Calcu!H473,Calcu!$H$429)</f>
        <v/>
      </c>
      <c r="I248" s="42"/>
      <c r="J248" s="83">
        <f>Calcu_ADJ!C473</f>
        <v>39</v>
      </c>
      <c r="K248" s="82" t="str">
        <f>Calcu_ADJ!E473</f>
        <v/>
      </c>
      <c r="L248" s="82" t="str">
        <f ca="1">TEXT(Calcu_ADJ!F473,Calcu_ADJ!$H$429)</f>
        <v/>
      </c>
      <c r="M248" s="82" t="str">
        <f ca="1">TEXT(Calcu_ADJ!G473,Calcu_ADJ!$H$429)</f>
        <v/>
      </c>
      <c r="N248" s="82" t="str">
        <f ca="1">TEXT(Calcu_ADJ!H473,Calcu_ADJ!$H$429)</f>
        <v/>
      </c>
    </row>
    <row r="249" spans="1:14" ht="13.5" customHeight="1">
      <c r="A249" s="42"/>
      <c r="B249" s="83">
        <f>Calcu!C474</f>
        <v>40</v>
      </c>
      <c r="C249" s="82" t="str">
        <f>Calcu!E474</f>
        <v/>
      </c>
      <c r="D249" s="82" t="str">
        <f ca="1">TEXT(Calcu!F474,Calcu!$H$429)</f>
        <v/>
      </c>
      <c r="E249" s="82" t="str">
        <f ca="1">TEXT(Calcu!G474,Calcu!$H$429)</f>
        <v/>
      </c>
      <c r="F249" s="82" t="str">
        <f ca="1">TEXT(Calcu!H474,Calcu!$H$429)</f>
        <v/>
      </c>
      <c r="I249" s="42"/>
      <c r="J249" s="83">
        <f>Calcu_ADJ!C474</f>
        <v>40</v>
      </c>
      <c r="K249" s="82" t="str">
        <f>Calcu_ADJ!E474</f>
        <v/>
      </c>
      <c r="L249" s="82" t="str">
        <f ca="1">TEXT(Calcu_ADJ!F474,Calcu_ADJ!$H$429)</f>
        <v/>
      </c>
      <c r="M249" s="82" t="str">
        <f ca="1">TEXT(Calcu_ADJ!G474,Calcu_ADJ!$H$429)</f>
        <v/>
      </c>
      <c r="N249" s="82" t="str">
        <f ca="1">TEXT(Calcu_ADJ!H474,Calcu_ADJ!$H$429)</f>
        <v/>
      </c>
    </row>
    <row r="250" spans="1:14" ht="13.5" customHeight="1">
      <c r="A250" s="42"/>
      <c r="B250" s="83">
        <f>Calcu!C475</f>
        <v>41</v>
      </c>
      <c r="C250" s="82" t="str">
        <f>Calcu!E475</f>
        <v/>
      </c>
      <c r="D250" s="82" t="str">
        <f ca="1">TEXT(Calcu!F475,Calcu!$H$429)</f>
        <v/>
      </c>
      <c r="E250" s="82" t="str">
        <f ca="1">TEXT(Calcu!G475,Calcu!$H$429)</f>
        <v/>
      </c>
      <c r="F250" s="82" t="str">
        <f ca="1">TEXT(Calcu!H475,Calcu!$H$429)</f>
        <v/>
      </c>
      <c r="I250" s="42"/>
      <c r="J250" s="83">
        <f>Calcu_ADJ!C475</f>
        <v>41</v>
      </c>
      <c r="K250" s="82" t="str">
        <f>Calcu_ADJ!E475</f>
        <v/>
      </c>
      <c r="L250" s="82" t="str">
        <f ca="1">TEXT(Calcu_ADJ!F475,Calcu_ADJ!$H$429)</f>
        <v/>
      </c>
      <c r="M250" s="82" t="str">
        <f ca="1">TEXT(Calcu_ADJ!G475,Calcu_ADJ!$H$429)</f>
        <v/>
      </c>
      <c r="N250" s="82" t="str">
        <f ca="1">TEXT(Calcu_ADJ!H475,Calcu_ADJ!$H$429)</f>
        <v/>
      </c>
    </row>
    <row r="251" spans="1:14" ht="13.5" customHeight="1">
      <c r="A251" s="42"/>
      <c r="B251" s="83">
        <f>Calcu!C476</f>
        <v>42</v>
      </c>
      <c r="C251" s="82" t="str">
        <f>Calcu!E476</f>
        <v/>
      </c>
      <c r="D251" s="82" t="str">
        <f ca="1">TEXT(Calcu!F476,Calcu!$H$429)</f>
        <v/>
      </c>
      <c r="E251" s="82" t="str">
        <f ca="1">TEXT(Calcu!G476,Calcu!$H$429)</f>
        <v/>
      </c>
      <c r="F251" s="82" t="str">
        <f ca="1">TEXT(Calcu!H476,Calcu!$H$429)</f>
        <v/>
      </c>
      <c r="I251" s="42"/>
      <c r="J251" s="83">
        <f>Calcu_ADJ!C476</f>
        <v>42</v>
      </c>
      <c r="K251" s="82" t="str">
        <f>Calcu_ADJ!E476</f>
        <v/>
      </c>
      <c r="L251" s="82" t="str">
        <f ca="1">TEXT(Calcu_ADJ!F476,Calcu_ADJ!$H$429)</f>
        <v/>
      </c>
      <c r="M251" s="82" t="str">
        <f ca="1">TEXT(Calcu_ADJ!G476,Calcu_ADJ!$H$429)</f>
        <v/>
      </c>
      <c r="N251" s="82" t="str">
        <f ca="1">TEXT(Calcu_ADJ!H476,Calcu_ADJ!$H$429)</f>
        <v/>
      </c>
    </row>
    <row r="252" spans="1:14" ht="13.5" customHeight="1">
      <c r="A252" s="42"/>
      <c r="B252" s="83">
        <f>Calcu!C477</f>
        <v>43</v>
      </c>
      <c r="C252" s="82" t="str">
        <f>Calcu!E477</f>
        <v/>
      </c>
      <c r="D252" s="82" t="str">
        <f ca="1">TEXT(Calcu!F477,Calcu!$H$429)</f>
        <v/>
      </c>
      <c r="E252" s="82" t="str">
        <f ca="1">TEXT(Calcu!G477,Calcu!$H$429)</f>
        <v/>
      </c>
      <c r="F252" s="82" t="str">
        <f ca="1">TEXT(Calcu!H477,Calcu!$H$429)</f>
        <v/>
      </c>
      <c r="I252" s="42"/>
      <c r="J252" s="83">
        <f>Calcu_ADJ!C477</f>
        <v>43</v>
      </c>
      <c r="K252" s="82" t="str">
        <f>Calcu_ADJ!E477</f>
        <v/>
      </c>
      <c r="L252" s="82" t="str">
        <f ca="1">TEXT(Calcu_ADJ!F477,Calcu_ADJ!$H$429)</f>
        <v/>
      </c>
      <c r="M252" s="82" t="str">
        <f ca="1">TEXT(Calcu_ADJ!G477,Calcu_ADJ!$H$429)</f>
        <v/>
      </c>
      <c r="N252" s="82" t="str">
        <f ca="1">TEXT(Calcu_ADJ!H477,Calcu_ADJ!$H$429)</f>
        <v/>
      </c>
    </row>
    <row r="253" spans="1:14" ht="13.5" customHeight="1">
      <c r="A253" s="42"/>
      <c r="B253" s="83">
        <f>Calcu!C478</f>
        <v>44</v>
      </c>
      <c r="C253" s="82" t="str">
        <f>Calcu!E478</f>
        <v/>
      </c>
      <c r="D253" s="82" t="str">
        <f ca="1">TEXT(Calcu!F478,Calcu!$H$429)</f>
        <v/>
      </c>
      <c r="E253" s="82" t="str">
        <f ca="1">TEXT(Calcu!G478,Calcu!$H$429)</f>
        <v/>
      </c>
      <c r="F253" s="82" t="str">
        <f ca="1">TEXT(Calcu!H478,Calcu!$H$429)</f>
        <v/>
      </c>
      <c r="I253" s="42"/>
      <c r="J253" s="83">
        <f>Calcu_ADJ!C478</f>
        <v>44</v>
      </c>
      <c r="K253" s="82" t="str">
        <f>Calcu_ADJ!E478</f>
        <v/>
      </c>
      <c r="L253" s="82" t="str">
        <f ca="1">TEXT(Calcu_ADJ!F478,Calcu_ADJ!$H$429)</f>
        <v/>
      </c>
      <c r="M253" s="82" t="str">
        <f ca="1">TEXT(Calcu_ADJ!G478,Calcu_ADJ!$H$429)</f>
        <v/>
      </c>
      <c r="N253" s="82" t="str">
        <f ca="1">TEXT(Calcu_ADJ!H478,Calcu_ADJ!$H$429)</f>
        <v/>
      </c>
    </row>
    <row r="254" spans="1:14" ht="13.5" customHeight="1">
      <c r="A254" s="42"/>
      <c r="B254" s="83">
        <f>Calcu!C479</f>
        <v>45</v>
      </c>
      <c r="C254" s="82" t="str">
        <f>Calcu!E479</f>
        <v/>
      </c>
      <c r="D254" s="82" t="str">
        <f ca="1">TEXT(Calcu!F479,Calcu!$H$429)</f>
        <v/>
      </c>
      <c r="E254" s="82" t="str">
        <f ca="1">TEXT(Calcu!G479,Calcu!$H$429)</f>
        <v/>
      </c>
      <c r="F254" s="82" t="str">
        <f ca="1">TEXT(Calcu!H479,Calcu!$H$429)</f>
        <v/>
      </c>
      <c r="I254" s="42"/>
      <c r="J254" s="83">
        <f>Calcu_ADJ!C479</f>
        <v>45</v>
      </c>
      <c r="K254" s="82" t="str">
        <f>Calcu_ADJ!E479</f>
        <v/>
      </c>
      <c r="L254" s="82" t="str">
        <f ca="1">TEXT(Calcu_ADJ!F479,Calcu_ADJ!$H$429)</f>
        <v/>
      </c>
      <c r="M254" s="82" t="str">
        <f ca="1">TEXT(Calcu_ADJ!G479,Calcu_ADJ!$H$429)</f>
        <v/>
      </c>
      <c r="N254" s="82" t="str">
        <f ca="1">TEXT(Calcu_ADJ!H479,Calcu_ADJ!$H$429)</f>
        <v/>
      </c>
    </row>
    <row r="255" spans="1:14" ht="13.5" customHeight="1">
      <c r="A255" s="42"/>
      <c r="B255" s="83">
        <f>Calcu!C480</f>
        <v>46</v>
      </c>
      <c r="C255" s="82" t="str">
        <f>Calcu!E480</f>
        <v/>
      </c>
      <c r="D255" s="82" t="str">
        <f ca="1">TEXT(Calcu!F480,Calcu!$H$429)</f>
        <v/>
      </c>
      <c r="E255" s="82" t="str">
        <f ca="1">TEXT(Calcu!G480,Calcu!$H$429)</f>
        <v/>
      </c>
      <c r="F255" s="82" t="str">
        <f ca="1">TEXT(Calcu!H480,Calcu!$H$429)</f>
        <v/>
      </c>
      <c r="I255" s="42"/>
      <c r="J255" s="83">
        <f>Calcu_ADJ!C480</f>
        <v>46</v>
      </c>
      <c r="K255" s="82" t="str">
        <f>Calcu_ADJ!E480</f>
        <v/>
      </c>
      <c r="L255" s="82" t="str">
        <f ca="1">TEXT(Calcu_ADJ!F480,Calcu_ADJ!$H$429)</f>
        <v/>
      </c>
      <c r="M255" s="82" t="str">
        <f ca="1">TEXT(Calcu_ADJ!G480,Calcu_ADJ!$H$429)</f>
        <v/>
      </c>
      <c r="N255" s="82" t="str">
        <f ca="1">TEXT(Calcu_ADJ!H480,Calcu_ADJ!$H$429)</f>
        <v/>
      </c>
    </row>
    <row r="256" spans="1:14" ht="13.5" customHeight="1">
      <c r="A256" s="42"/>
      <c r="B256" s="83">
        <f>Calcu!C481</f>
        <v>47</v>
      </c>
      <c r="C256" s="82" t="str">
        <f>Calcu!E481</f>
        <v/>
      </c>
      <c r="D256" s="82" t="str">
        <f ca="1">TEXT(Calcu!F481,Calcu!$H$429)</f>
        <v/>
      </c>
      <c r="E256" s="82" t="str">
        <f ca="1">TEXT(Calcu!G481,Calcu!$H$429)</f>
        <v/>
      </c>
      <c r="F256" s="82" t="str">
        <f ca="1">TEXT(Calcu!H481,Calcu!$H$429)</f>
        <v/>
      </c>
      <c r="I256" s="42"/>
      <c r="J256" s="83">
        <f>Calcu_ADJ!C481</f>
        <v>47</v>
      </c>
      <c r="K256" s="82" t="str">
        <f>Calcu_ADJ!E481</f>
        <v/>
      </c>
      <c r="L256" s="82" t="str">
        <f ca="1">TEXT(Calcu_ADJ!F481,Calcu_ADJ!$H$429)</f>
        <v/>
      </c>
      <c r="M256" s="82" t="str">
        <f ca="1">TEXT(Calcu_ADJ!G481,Calcu_ADJ!$H$429)</f>
        <v/>
      </c>
      <c r="N256" s="82" t="str">
        <f ca="1">TEXT(Calcu_ADJ!H481,Calcu_ADJ!$H$429)</f>
        <v/>
      </c>
    </row>
    <row r="257" spans="1:14" ht="13.5" customHeight="1">
      <c r="A257" s="42"/>
      <c r="B257" s="83">
        <f>Calcu!C482</f>
        <v>48</v>
      </c>
      <c r="C257" s="82" t="str">
        <f>Calcu!E482</f>
        <v/>
      </c>
      <c r="D257" s="82" t="str">
        <f ca="1">TEXT(Calcu!F482,Calcu!$H$429)</f>
        <v/>
      </c>
      <c r="E257" s="82" t="str">
        <f ca="1">TEXT(Calcu!G482,Calcu!$H$429)</f>
        <v/>
      </c>
      <c r="F257" s="82" t="str">
        <f ca="1">TEXT(Calcu!H482,Calcu!$H$429)</f>
        <v/>
      </c>
      <c r="I257" s="42"/>
      <c r="J257" s="83">
        <f>Calcu_ADJ!C482</f>
        <v>48</v>
      </c>
      <c r="K257" s="82" t="str">
        <f>Calcu_ADJ!E482</f>
        <v/>
      </c>
      <c r="L257" s="82" t="str">
        <f ca="1">TEXT(Calcu_ADJ!F482,Calcu_ADJ!$H$429)</f>
        <v/>
      </c>
      <c r="M257" s="82" t="str">
        <f ca="1">TEXT(Calcu_ADJ!G482,Calcu_ADJ!$H$429)</f>
        <v/>
      </c>
      <c r="N257" s="82" t="str">
        <f ca="1">TEXT(Calcu_ADJ!H482,Calcu_ADJ!$H$429)</f>
        <v/>
      </c>
    </row>
    <row r="258" spans="1:14" ht="13.5" customHeight="1">
      <c r="A258" s="42"/>
      <c r="B258" s="83">
        <f>Calcu!C483</f>
        <v>49</v>
      </c>
      <c r="C258" s="82" t="str">
        <f>Calcu!E483</f>
        <v/>
      </c>
      <c r="D258" s="82" t="str">
        <f ca="1">TEXT(Calcu!F483,Calcu!$H$429)</f>
        <v/>
      </c>
      <c r="E258" s="82" t="str">
        <f ca="1">TEXT(Calcu!G483,Calcu!$H$429)</f>
        <v/>
      </c>
      <c r="F258" s="82" t="str">
        <f ca="1">TEXT(Calcu!H483,Calcu!$H$429)</f>
        <v/>
      </c>
      <c r="I258" s="42"/>
      <c r="J258" s="83">
        <f>Calcu_ADJ!C483</f>
        <v>49</v>
      </c>
      <c r="K258" s="82" t="str">
        <f>Calcu_ADJ!E483</f>
        <v/>
      </c>
      <c r="L258" s="82" t="str">
        <f ca="1">TEXT(Calcu_ADJ!F483,Calcu_ADJ!$H$429)</f>
        <v/>
      </c>
      <c r="M258" s="82" t="str">
        <f ca="1">TEXT(Calcu_ADJ!G483,Calcu_ADJ!$H$429)</f>
        <v/>
      </c>
      <c r="N258" s="82" t="str">
        <f ca="1">TEXT(Calcu_ADJ!H483,Calcu_ADJ!$H$429)</f>
        <v/>
      </c>
    </row>
    <row r="259" spans="1:14" ht="13.5" customHeight="1">
      <c r="A259" s="42"/>
      <c r="B259" s="83">
        <f>Calcu!C484</f>
        <v>50</v>
      </c>
      <c r="C259" s="82" t="str">
        <f>Calcu!E484</f>
        <v/>
      </c>
      <c r="D259" s="82" t="str">
        <f ca="1">TEXT(Calcu!F484,Calcu!$H$429)</f>
        <v/>
      </c>
      <c r="E259" s="82" t="str">
        <f ca="1">TEXT(Calcu!G484,Calcu!$H$429)</f>
        <v/>
      </c>
      <c r="F259" s="82" t="str">
        <f ca="1">TEXT(Calcu!H484,Calcu!$H$429)</f>
        <v/>
      </c>
      <c r="I259" s="42"/>
      <c r="J259" s="83">
        <f>Calcu_ADJ!C484</f>
        <v>50</v>
      </c>
      <c r="K259" s="82" t="str">
        <f>Calcu_ADJ!E484</f>
        <v/>
      </c>
      <c r="L259" s="82" t="str">
        <f ca="1">TEXT(Calcu_ADJ!F484,Calcu_ADJ!$H$429)</f>
        <v/>
      </c>
      <c r="M259" s="82" t="str">
        <f ca="1">TEXT(Calcu_ADJ!G484,Calcu_ADJ!$H$429)</f>
        <v/>
      </c>
      <c r="N259" s="82" t="str">
        <f ca="1">TEXT(Calcu_ADJ!H484,Calcu_ADJ!$H$429)</f>
        <v/>
      </c>
    </row>
    <row r="260" spans="1:14" ht="13.5" customHeight="1">
      <c r="A260" s="42"/>
      <c r="B260" s="83">
        <f>Calcu!C485</f>
        <v>51</v>
      </c>
      <c r="C260" s="82" t="str">
        <f>Calcu!E485</f>
        <v/>
      </c>
      <c r="D260" s="82" t="str">
        <f ca="1">TEXT(Calcu!F485,Calcu!$H$429)</f>
        <v/>
      </c>
      <c r="E260" s="82" t="str">
        <f ca="1">TEXT(Calcu!G485,Calcu!$H$429)</f>
        <v/>
      </c>
      <c r="F260" s="82" t="str">
        <f ca="1">TEXT(Calcu!H485,Calcu!$H$429)</f>
        <v/>
      </c>
      <c r="I260" s="42"/>
      <c r="J260" s="83">
        <f>Calcu_ADJ!C485</f>
        <v>51</v>
      </c>
      <c r="K260" s="82" t="str">
        <f>Calcu_ADJ!E485</f>
        <v/>
      </c>
      <c r="L260" s="82" t="str">
        <f ca="1">TEXT(Calcu_ADJ!F485,Calcu_ADJ!$H$429)</f>
        <v/>
      </c>
      <c r="M260" s="82" t="str">
        <f ca="1">TEXT(Calcu_ADJ!G485,Calcu_ADJ!$H$429)</f>
        <v/>
      </c>
      <c r="N260" s="82" t="str">
        <f ca="1">TEXT(Calcu_ADJ!H485,Calcu_ADJ!$H$429)</f>
        <v/>
      </c>
    </row>
    <row r="261" spans="1:14" ht="13.5" customHeight="1">
      <c r="A261" s="42"/>
      <c r="B261" s="83">
        <f>Calcu!C486</f>
        <v>52</v>
      </c>
      <c r="C261" s="82" t="str">
        <f>Calcu!E486</f>
        <v/>
      </c>
      <c r="D261" s="82" t="str">
        <f ca="1">TEXT(Calcu!F486,Calcu!$H$429)</f>
        <v/>
      </c>
      <c r="E261" s="82" t="str">
        <f ca="1">TEXT(Calcu!G486,Calcu!$H$429)</f>
        <v/>
      </c>
      <c r="F261" s="82" t="str">
        <f ca="1">TEXT(Calcu!H486,Calcu!$H$429)</f>
        <v/>
      </c>
      <c r="I261" s="42"/>
      <c r="J261" s="83">
        <f>Calcu_ADJ!C486</f>
        <v>52</v>
      </c>
      <c r="K261" s="82" t="str">
        <f>Calcu_ADJ!E486</f>
        <v/>
      </c>
      <c r="L261" s="82" t="str">
        <f ca="1">TEXT(Calcu_ADJ!F486,Calcu_ADJ!$H$429)</f>
        <v/>
      </c>
      <c r="M261" s="82" t="str">
        <f ca="1">TEXT(Calcu_ADJ!G486,Calcu_ADJ!$H$429)</f>
        <v/>
      </c>
      <c r="N261" s="82" t="str">
        <f ca="1">TEXT(Calcu_ADJ!H486,Calcu_ADJ!$H$429)</f>
        <v/>
      </c>
    </row>
    <row r="262" spans="1:14" ht="13.5" customHeight="1">
      <c r="A262" s="42"/>
      <c r="B262" s="83">
        <f>Calcu!C487</f>
        <v>53</v>
      </c>
      <c r="C262" s="82" t="str">
        <f>Calcu!E487</f>
        <v/>
      </c>
      <c r="D262" s="82" t="str">
        <f ca="1">TEXT(Calcu!F487,Calcu!$H$429)</f>
        <v/>
      </c>
      <c r="E262" s="82" t="str">
        <f ca="1">TEXT(Calcu!G487,Calcu!$H$429)</f>
        <v/>
      </c>
      <c r="F262" s="82" t="str">
        <f ca="1">TEXT(Calcu!H487,Calcu!$H$429)</f>
        <v/>
      </c>
      <c r="I262" s="42"/>
      <c r="J262" s="83">
        <f>Calcu_ADJ!C487</f>
        <v>53</v>
      </c>
      <c r="K262" s="82" t="str">
        <f>Calcu_ADJ!E487</f>
        <v/>
      </c>
      <c r="L262" s="82" t="str">
        <f ca="1">TEXT(Calcu_ADJ!F487,Calcu_ADJ!$H$429)</f>
        <v/>
      </c>
      <c r="M262" s="82" t="str">
        <f ca="1">TEXT(Calcu_ADJ!G487,Calcu_ADJ!$H$429)</f>
        <v/>
      </c>
      <c r="N262" s="82" t="str">
        <f ca="1">TEXT(Calcu_ADJ!H487,Calcu_ADJ!$H$429)</f>
        <v/>
      </c>
    </row>
    <row r="263" spans="1:14" ht="13.5" customHeight="1">
      <c r="A263" s="42"/>
      <c r="B263" s="83">
        <f>Calcu!C488</f>
        <v>54</v>
      </c>
      <c r="C263" s="82" t="str">
        <f>Calcu!E488</f>
        <v/>
      </c>
      <c r="D263" s="82" t="str">
        <f ca="1">TEXT(Calcu!F488,Calcu!$H$429)</f>
        <v/>
      </c>
      <c r="E263" s="82" t="str">
        <f ca="1">TEXT(Calcu!G488,Calcu!$H$429)</f>
        <v/>
      </c>
      <c r="F263" s="82" t="str">
        <f ca="1">TEXT(Calcu!H488,Calcu!$H$429)</f>
        <v/>
      </c>
      <c r="I263" s="42"/>
      <c r="J263" s="83">
        <f>Calcu_ADJ!C488</f>
        <v>54</v>
      </c>
      <c r="K263" s="82" t="str">
        <f>Calcu_ADJ!E488</f>
        <v/>
      </c>
      <c r="L263" s="82" t="str">
        <f ca="1">TEXT(Calcu_ADJ!F488,Calcu_ADJ!$H$429)</f>
        <v/>
      </c>
      <c r="M263" s="82" t="str">
        <f ca="1">TEXT(Calcu_ADJ!G488,Calcu_ADJ!$H$429)</f>
        <v/>
      </c>
      <c r="N263" s="82" t="str">
        <f ca="1">TEXT(Calcu_ADJ!H488,Calcu_ADJ!$H$429)</f>
        <v/>
      </c>
    </row>
    <row r="264" spans="1:14" ht="13.5" customHeight="1">
      <c r="A264" s="42"/>
      <c r="B264" s="83">
        <f>Calcu!C489</f>
        <v>55</v>
      </c>
      <c r="C264" s="82" t="str">
        <f>Calcu!E489</f>
        <v/>
      </c>
      <c r="D264" s="82" t="str">
        <f ca="1">TEXT(Calcu!F489,Calcu!$H$429)</f>
        <v/>
      </c>
      <c r="E264" s="82" t="str">
        <f ca="1">TEXT(Calcu!G489,Calcu!$H$429)</f>
        <v/>
      </c>
      <c r="F264" s="82" t="str">
        <f ca="1">TEXT(Calcu!H489,Calcu!$H$429)</f>
        <v/>
      </c>
      <c r="I264" s="42"/>
      <c r="J264" s="83">
        <f>Calcu_ADJ!C489</f>
        <v>55</v>
      </c>
      <c r="K264" s="82" t="str">
        <f>Calcu_ADJ!E489</f>
        <v/>
      </c>
      <c r="L264" s="82" t="str">
        <f ca="1">TEXT(Calcu_ADJ!F489,Calcu_ADJ!$H$429)</f>
        <v/>
      </c>
      <c r="M264" s="82" t="str">
        <f ca="1">TEXT(Calcu_ADJ!G489,Calcu_ADJ!$H$429)</f>
        <v/>
      </c>
      <c r="N264" s="82" t="str">
        <f ca="1">TEXT(Calcu_ADJ!H489,Calcu_ADJ!$H$429)</f>
        <v/>
      </c>
    </row>
    <row r="265" spans="1:14" ht="13.5" customHeight="1">
      <c r="A265" s="42"/>
      <c r="B265" s="83">
        <f>Calcu!C490</f>
        <v>56</v>
      </c>
      <c r="C265" s="82" t="str">
        <f>Calcu!E490</f>
        <v/>
      </c>
      <c r="D265" s="82" t="str">
        <f ca="1">TEXT(Calcu!F490,Calcu!$H$429)</f>
        <v/>
      </c>
      <c r="E265" s="82" t="str">
        <f ca="1">TEXT(Calcu!G490,Calcu!$H$429)</f>
        <v/>
      </c>
      <c r="F265" s="82" t="str">
        <f ca="1">TEXT(Calcu!H490,Calcu!$H$429)</f>
        <v/>
      </c>
      <c r="I265" s="42"/>
      <c r="J265" s="83">
        <f>Calcu_ADJ!C490</f>
        <v>56</v>
      </c>
      <c r="K265" s="82" t="str">
        <f>Calcu_ADJ!E490</f>
        <v/>
      </c>
      <c r="L265" s="82" t="str">
        <f ca="1">TEXT(Calcu_ADJ!F490,Calcu_ADJ!$H$429)</f>
        <v/>
      </c>
      <c r="M265" s="82" t="str">
        <f ca="1">TEXT(Calcu_ADJ!G490,Calcu_ADJ!$H$429)</f>
        <v/>
      </c>
      <c r="N265" s="82" t="str">
        <f ca="1">TEXT(Calcu_ADJ!H490,Calcu_ADJ!$H$429)</f>
        <v/>
      </c>
    </row>
    <row r="266" spans="1:14" ht="13.5" customHeight="1">
      <c r="A266" s="42"/>
      <c r="B266" s="83">
        <f>Calcu!C491</f>
        <v>57</v>
      </c>
      <c r="C266" s="82" t="str">
        <f>Calcu!E491</f>
        <v/>
      </c>
      <c r="D266" s="82" t="str">
        <f ca="1">TEXT(Calcu!F491,Calcu!$H$429)</f>
        <v/>
      </c>
      <c r="E266" s="82" t="str">
        <f ca="1">TEXT(Calcu!G491,Calcu!$H$429)</f>
        <v/>
      </c>
      <c r="F266" s="82" t="str">
        <f ca="1">TEXT(Calcu!H491,Calcu!$H$429)</f>
        <v/>
      </c>
      <c r="I266" s="42"/>
      <c r="J266" s="83">
        <f>Calcu_ADJ!C491</f>
        <v>57</v>
      </c>
      <c r="K266" s="82" t="str">
        <f>Calcu_ADJ!E491</f>
        <v/>
      </c>
      <c r="L266" s="82" t="str">
        <f ca="1">TEXT(Calcu_ADJ!F491,Calcu_ADJ!$H$429)</f>
        <v/>
      </c>
      <c r="M266" s="82" t="str">
        <f ca="1">TEXT(Calcu_ADJ!G491,Calcu_ADJ!$H$429)</f>
        <v/>
      </c>
      <c r="N266" s="82" t="str">
        <f ca="1">TEXT(Calcu_ADJ!H491,Calcu_ADJ!$H$429)</f>
        <v/>
      </c>
    </row>
    <row r="267" spans="1:14" ht="13.5" customHeight="1">
      <c r="A267" s="42"/>
      <c r="B267" s="83">
        <f>Calcu!C492</f>
        <v>58</v>
      </c>
      <c r="C267" s="82" t="str">
        <f>Calcu!E492</f>
        <v/>
      </c>
      <c r="D267" s="82" t="str">
        <f ca="1">TEXT(Calcu!F492,Calcu!$H$429)</f>
        <v/>
      </c>
      <c r="E267" s="82" t="str">
        <f ca="1">TEXT(Calcu!G492,Calcu!$H$429)</f>
        <v/>
      </c>
      <c r="F267" s="82" t="str">
        <f ca="1">TEXT(Calcu!H492,Calcu!$H$429)</f>
        <v/>
      </c>
      <c r="I267" s="42"/>
      <c r="J267" s="83">
        <f>Calcu_ADJ!C492</f>
        <v>58</v>
      </c>
      <c r="K267" s="82" t="str">
        <f>Calcu_ADJ!E492</f>
        <v/>
      </c>
      <c r="L267" s="82" t="str">
        <f ca="1">TEXT(Calcu_ADJ!F492,Calcu_ADJ!$H$429)</f>
        <v/>
      </c>
      <c r="M267" s="82" t="str">
        <f ca="1">TEXT(Calcu_ADJ!G492,Calcu_ADJ!$H$429)</f>
        <v/>
      </c>
      <c r="N267" s="82" t="str">
        <f ca="1">TEXT(Calcu_ADJ!H492,Calcu_ADJ!$H$429)</f>
        <v/>
      </c>
    </row>
    <row r="268" spans="1:14" ht="13.5" customHeight="1">
      <c r="A268" s="42"/>
      <c r="B268" s="83">
        <f>Calcu!C493</f>
        <v>59</v>
      </c>
      <c r="C268" s="82" t="str">
        <f>Calcu!E493</f>
        <v/>
      </c>
      <c r="D268" s="82" t="str">
        <f ca="1">TEXT(Calcu!F493,Calcu!$H$429)</f>
        <v/>
      </c>
      <c r="E268" s="82" t="str">
        <f ca="1">TEXT(Calcu!G493,Calcu!$H$429)</f>
        <v/>
      </c>
      <c r="F268" s="82" t="str">
        <f ca="1">TEXT(Calcu!H493,Calcu!$H$429)</f>
        <v/>
      </c>
      <c r="I268" s="42"/>
      <c r="J268" s="83">
        <f>Calcu_ADJ!C493</f>
        <v>59</v>
      </c>
      <c r="K268" s="82" t="str">
        <f>Calcu_ADJ!E493</f>
        <v/>
      </c>
      <c r="L268" s="82" t="str">
        <f ca="1">TEXT(Calcu_ADJ!F493,Calcu_ADJ!$H$429)</f>
        <v/>
      </c>
      <c r="M268" s="82" t="str">
        <f ca="1">TEXT(Calcu_ADJ!G493,Calcu_ADJ!$H$429)</f>
        <v/>
      </c>
      <c r="N268" s="82" t="str">
        <f ca="1">TEXT(Calcu_ADJ!H493,Calcu_ADJ!$H$429)</f>
        <v/>
      </c>
    </row>
    <row r="269" spans="1:14" ht="13.5" customHeight="1">
      <c r="A269" s="42"/>
      <c r="B269" s="83">
        <f>Calcu!C494</f>
        <v>60</v>
      </c>
      <c r="C269" s="82" t="str">
        <f>Calcu!E494</f>
        <v/>
      </c>
      <c r="D269" s="82" t="str">
        <f ca="1">TEXT(Calcu!F494,Calcu!$H$429)</f>
        <v/>
      </c>
      <c r="E269" s="82" t="str">
        <f ca="1">TEXT(Calcu!G494,Calcu!$H$429)</f>
        <v/>
      </c>
      <c r="F269" s="82" t="str">
        <f ca="1">TEXT(Calcu!H494,Calcu!$H$429)</f>
        <v/>
      </c>
      <c r="I269" s="42"/>
      <c r="J269" s="83">
        <f>Calcu_ADJ!C494</f>
        <v>60</v>
      </c>
      <c r="K269" s="82" t="str">
        <f>Calcu_ADJ!E494</f>
        <v/>
      </c>
      <c r="L269" s="82" t="str">
        <f ca="1">TEXT(Calcu_ADJ!F494,Calcu_ADJ!$H$429)</f>
        <v/>
      </c>
      <c r="M269" s="82" t="str">
        <f ca="1">TEXT(Calcu_ADJ!G494,Calcu_ADJ!$H$429)</f>
        <v/>
      </c>
      <c r="N269" s="82" t="str">
        <f ca="1">TEXT(Calcu_ADJ!H494,Calcu_ADJ!$H$429)</f>
        <v/>
      </c>
    </row>
  </sheetData>
  <sortState ref="V5:W14">
    <sortCondition descending="1" ref="V5"/>
  </sortState>
  <mergeCells count="26">
    <mergeCell ref="E3:F3"/>
    <mergeCell ref="B75:B77"/>
    <mergeCell ref="C75:C76"/>
    <mergeCell ref="D75:F75"/>
    <mergeCell ref="D207:F207"/>
    <mergeCell ref="B207:B209"/>
    <mergeCell ref="C207:C208"/>
    <mergeCell ref="B141:B143"/>
    <mergeCell ref="C141:C142"/>
    <mergeCell ref="D141:F141"/>
    <mergeCell ref="E4:F4"/>
    <mergeCell ref="B9:B11"/>
    <mergeCell ref="C9:C10"/>
    <mergeCell ref="D9:F9"/>
    <mergeCell ref="J207:J209"/>
    <mergeCell ref="K207:K208"/>
    <mergeCell ref="L207:N207"/>
    <mergeCell ref="J9:J11"/>
    <mergeCell ref="K9:K10"/>
    <mergeCell ref="L9:N9"/>
    <mergeCell ref="J75:J77"/>
    <mergeCell ref="K75:K76"/>
    <mergeCell ref="L75:N75"/>
    <mergeCell ref="J141:J143"/>
    <mergeCell ref="K141:K142"/>
    <mergeCell ref="L141:N141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N1081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142"/>
    <col min="9" max="11" width="1.77734375" style="142" customWidth="1"/>
    <col min="12" max="13" width="1.77734375" style="142"/>
    <col min="14" max="14" width="1.77734375" style="142" customWidth="1"/>
    <col min="15" max="15" width="1.77734375" style="142"/>
    <col min="16" max="16" width="1.77734375" style="142" customWidth="1"/>
    <col min="17" max="17" width="1.77734375" style="142"/>
    <col min="18" max="18" width="1.77734375" style="142" customWidth="1"/>
    <col min="19" max="21" width="1.77734375" style="142"/>
    <col min="22" max="22" width="1.77734375" style="142" customWidth="1"/>
    <col min="23" max="23" width="1.77734375" style="142"/>
    <col min="24" max="24" width="1.77734375" style="142" customWidth="1"/>
    <col min="25" max="25" width="1.77734375" style="142"/>
    <col min="26" max="26" width="1.77734375" style="142" customWidth="1"/>
    <col min="27" max="29" width="1.77734375" style="142"/>
    <col min="30" max="30" width="1.77734375" style="142" customWidth="1"/>
    <col min="31" max="35" width="1.77734375" style="142"/>
    <col min="36" max="36" width="1.77734375" style="142" customWidth="1"/>
    <col min="37" max="16384" width="1.77734375" style="142"/>
  </cols>
  <sheetData>
    <row r="1" spans="1:55" ht="31.5">
      <c r="A1" s="189" t="s">
        <v>212</v>
      </c>
    </row>
    <row r="2" spans="1:55" s="146" customFormat="1" ht="18.7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</row>
    <row r="3" spans="1:55" s="146" customFormat="1" ht="18.75" customHeight="1">
      <c r="A3" s="292" t="s">
        <v>213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</row>
    <row r="4" spans="1:55" ht="18.75" customHeight="1">
      <c r="A4" s="187" t="s">
        <v>91</v>
      </c>
    </row>
    <row r="5" spans="1:55" ht="18.75" customHeight="1">
      <c r="B5" s="630" t="s">
        <v>92</v>
      </c>
      <c r="C5" s="630"/>
      <c r="D5" s="630"/>
      <c r="E5" s="630"/>
      <c r="F5" s="630"/>
      <c r="G5" s="630"/>
      <c r="H5" s="630" t="s">
        <v>54</v>
      </c>
      <c r="I5" s="630"/>
      <c r="J5" s="630"/>
      <c r="K5" s="630"/>
      <c r="L5" s="630"/>
      <c r="M5" s="630"/>
      <c r="N5" s="627" t="s">
        <v>93</v>
      </c>
      <c r="O5" s="627"/>
      <c r="P5" s="627"/>
      <c r="Q5" s="627"/>
      <c r="R5" s="627"/>
      <c r="S5" s="627"/>
      <c r="T5" s="627" t="s">
        <v>94</v>
      </c>
      <c r="U5" s="627"/>
      <c r="V5" s="627"/>
      <c r="W5" s="627"/>
      <c r="X5" s="627"/>
      <c r="Y5" s="627"/>
      <c r="Z5" s="627" t="s">
        <v>90</v>
      </c>
      <c r="AA5" s="627"/>
      <c r="AB5" s="627"/>
      <c r="AC5" s="627"/>
      <c r="AD5" s="627"/>
      <c r="AE5" s="627"/>
      <c r="AF5" s="631" t="s">
        <v>136</v>
      </c>
      <c r="AG5" s="632"/>
      <c r="AH5" s="632"/>
      <c r="AI5" s="632"/>
      <c r="AJ5" s="632"/>
      <c r="AK5" s="632"/>
      <c r="AL5" s="632"/>
      <c r="AM5" s="632"/>
      <c r="AN5" s="632"/>
      <c r="AO5" s="632"/>
      <c r="AP5" s="632"/>
      <c r="AQ5" s="633"/>
      <c r="AR5" s="626" t="s">
        <v>214</v>
      </c>
      <c r="AS5" s="626"/>
      <c r="AT5" s="626"/>
      <c r="AU5" s="626"/>
      <c r="AV5" s="626"/>
      <c r="AW5" s="626"/>
      <c r="AX5" s="627" t="s">
        <v>215</v>
      </c>
      <c r="AY5" s="627"/>
      <c r="AZ5" s="627"/>
      <c r="BA5" s="627"/>
      <c r="BB5" s="627"/>
      <c r="BC5" s="627"/>
    </row>
    <row r="6" spans="1:55" ht="18.75" customHeight="1">
      <c r="B6" s="628">
        <f>MAX(Calcu!D9:D68)</f>
        <v>0</v>
      </c>
      <c r="C6" s="628"/>
      <c r="D6" s="628"/>
      <c r="E6" s="628"/>
      <c r="F6" s="628"/>
      <c r="G6" s="628"/>
      <c r="H6" s="628" t="e">
        <f ca="1">Calcu!E3*Calcu!C3</f>
        <v>#N/A</v>
      </c>
      <c r="I6" s="628"/>
      <c r="J6" s="628"/>
      <c r="K6" s="628"/>
      <c r="L6" s="628"/>
      <c r="M6" s="628"/>
      <c r="N6" s="604">
        <f>Calcu!D8</f>
        <v>0</v>
      </c>
      <c r="O6" s="604"/>
      <c r="P6" s="604"/>
      <c r="Q6" s="604"/>
      <c r="R6" s="604"/>
      <c r="S6" s="604"/>
      <c r="T6" s="604" t="e">
        <f ca="1">MAX(ABS(Calcu!Q24-Calcu!Q9),ABS(Calcu!R24-Calcu!R9),ABS(Calcu!S24-Calcu!S9))</f>
        <v>#VALUE!</v>
      </c>
      <c r="U6" s="604"/>
      <c r="V6" s="604"/>
      <c r="W6" s="604"/>
      <c r="X6" s="604"/>
      <c r="Y6" s="604"/>
      <c r="Z6" s="604" t="e">
        <f ca="1">((P95-P94)+(V95-V94)+(AB95-AB94))/3</f>
        <v>#N/A</v>
      </c>
      <c r="AA6" s="604"/>
      <c r="AB6" s="604"/>
      <c r="AC6" s="604"/>
      <c r="AD6" s="604"/>
      <c r="AE6" s="604"/>
      <c r="AF6" s="629" t="e">
        <f ca="1">OFFSET(표준압력!U21,AX6,0)</f>
        <v>#N/A</v>
      </c>
      <c r="AG6" s="629"/>
      <c r="AH6" s="629"/>
      <c r="AI6" s="629"/>
      <c r="AJ6" s="629"/>
      <c r="AK6" s="629"/>
      <c r="AL6" s="629">
        <f>표준압력!V22</f>
        <v>0</v>
      </c>
      <c r="AM6" s="629"/>
      <c r="AN6" s="629"/>
      <c r="AO6" s="629"/>
      <c r="AP6" s="629"/>
      <c r="AQ6" s="629"/>
      <c r="AR6" s="604">
        <v>2</v>
      </c>
      <c r="AS6" s="604"/>
      <c r="AT6" s="604"/>
      <c r="AU6" s="604"/>
      <c r="AV6" s="604"/>
      <c r="AW6" s="604"/>
      <c r="AX6" s="604" t="e">
        <f>MATCH(TRUE,Calcu!I9:I68,0)</f>
        <v>#N/A</v>
      </c>
      <c r="AY6" s="604"/>
      <c r="AZ6" s="604"/>
      <c r="BA6" s="604"/>
      <c r="BB6" s="604"/>
      <c r="BC6" s="604"/>
    </row>
    <row r="7" spans="1:55" ht="18" customHeight="1">
      <c r="A7" s="285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</row>
    <row r="8" spans="1:55" ht="18" customHeight="1">
      <c r="A8" s="187" t="s">
        <v>216</v>
      </c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</row>
    <row r="9" spans="1:55" ht="18" customHeight="1">
      <c r="A9" s="285"/>
      <c r="B9" s="605" t="s">
        <v>217</v>
      </c>
      <c r="C9" s="606"/>
      <c r="D9" s="606"/>
      <c r="E9" s="606"/>
      <c r="F9" s="606"/>
      <c r="G9" s="606"/>
      <c r="H9" s="607"/>
      <c r="I9" s="605" t="s">
        <v>994</v>
      </c>
      <c r="J9" s="606"/>
      <c r="K9" s="606"/>
      <c r="L9" s="606"/>
      <c r="M9" s="606"/>
      <c r="N9" s="606"/>
      <c r="O9" s="607"/>
      <c r="P9" s="614" t="e">
        <f>Calcu!$J$568&amp;" 지시값"</f>
        <v>#N/A</v>
      </c>
      <c r="Q9" s="615"/>
      <c r="R9" s="615"/>
      <c r="S9" s="615"/>
      <c r="T9" s="615"/>
      <c r="U9" s="615"/>
      <c r="V9" s="615"/>
      <c r="W9" s="615"/>
      <c r="X9" s="615"/>
      <c r="Y9" s="615"/>
      <c r="Z9" s="615"/>
      <c r="AA9" s="615"/>
      <c r="AB9" s="615"/>
      <c r="AC9" s="615"/>
      <c r="AD9" s="616" t="s">
        <v>772</v>
      </c>
      <c r="AE9" s="616"/>
      <c r="AF9" s="616"/>
      <c r="AG9" s="616"/>
      <c r="AH9" s="616"/>
      <c r="AI9" s="616"/>
      <c r="AJ9" s="617"/>
      <c r="AK9" s="285"/>
      <c r="AL9" s="285"/>
      <c r="AM9" s="285"/>
      <c r="AN9" s="285"/>
      <c r="AO9" s="285"/>
      <c r="AP9" s="285"/>
      <c r="AQ9" s="285"/>
      <c r="AR9" s="143"/>
      <c r="AS9" s="143"/>
      <c r="AT9" s="285"/>
    </row>
    <row r="10" spans="1:55" ht="18" customHeight="1">
      <c r="A10" s="285"/>
      <c r="B10" s="608"/>
      <c r="C10" s="609"/>
      <c r="D10" s="609"/>
      <c r="E10" s="609"/>
      <c r="F10" s="609"/>
      <c r="G10" s="609"/>
      <c r="H10" s="610"/>
      <c r="I10" s="611"/>
      <c r="J10" s="612"/>
      <c r="K10" s="612"/>
      <c r="L10" s="612"/>
      <c r="M10" s="612"/>
      <c r="N10" s="612"/>
      <c r="O10" s="613"/>
      <c r="P10" s="618" t="s">
        <v>218</v>
      </c>
      <c r="Q10" s="619"/>
      <c r="R10" s="619"/>
      <c r="S10" s="619"/>
      <c r="T10" s="619"/>
      <c r="U10" s="619"/>
      <c r="V10" s="620"/>
      <c r="W10" s="618" t="s">
        <v>219</v>
      </c>
      <c r="X10" s="619"/>
      <c r="Y10" s="619"/>
      <c r="Z10" s="619"/>
      <c r="AA10" s="619"/>
      <c r="AB10" s="619"/>
      <c r="AC10" s="620"/>
      <c r="AD10" s="618" t="s">
        <v>220</v>
      </c>
      <c r="AE10" s="619"/>
      <c r="AF10" s="619"/>
      <c r="AG10" s="619"/>
      <c r="AH10" s="619"/>
      <c r="AI10" s="619"/>
      <c r="AJ10" s="620"/>
      <c r="AK10" s="285"/>
      <c r="AL10" s="285"/>
      <c r="AM10" s="285"/>
      <c r="AN10" s="285"/>
      <c r="AO10" s="285"/>
      <c r="AP10" s="285"/>
      <c r="AQ10" s="285"/>
      <c r="AR10" s="143"/>
      <c r="AS10" s="143"/>
      <c r="AT10" s="285"/>
    </row>
    <row r="11" spans="1:55" ht="18" customHeight="1">
      <c r="A11" s="285"/>
      <c r="B11" s="611"/>
      <c r="C11" s="612"/>
      <c r="D11" s="612"/>
      <c r="E11" s="612"/>
      <c r="F11" s="612"/>
      <c r="G11" s="612"/>
      <c r="H11" s="613"/>
      <c r="I11" s="621">
        <f>Calcu!E8</f>
        <v>0</v>
      </c>
      <c r="J11" s="622"/>
      <c r="K11" s="622"/>
      <c r="L11" s="622"/>
      <c r="M11" s="622"/>
      <c r="N11" s="622"/>
      <c r="O11" s="623"/>
      <c r="P11" s="621">
        <f>Calcu!J8</f>
        <v>0</v>
      </c>
      <c r="Q11" s="624"/>
      <c r="R11" s="624"/>
      <c r="S11" s="624"/>
      <c r="T11" s="624"/>
      <c r="U11" s="624"/>
      <c r="V11" s="625"/>
      <c r="W11" s="621">
        <f>Calcu!K8</f>
        <v>0</v>
      </c>
      <c r="X11" s="624"/>
      <c r="Y11" s="624"/>
      <c r="Z11" s="624"/>
      <c r="AA11" s="624"/>
      <c r="AB11" s="624"/>
      <c r="AC11" s="625"/>
      <c r="AD11" s="621">
        <f>Calcu!L8</f>
        <v>0</v>
      </c>
      <c r="AE11" s="624"/>
      <c r="AF11" s="624"/>
      <c r="AG11" s="624"/>
      <c r="AH11" s="624"/>
      <c r="AI11" s="624"/>
      <c r="AJ11" s="625"/>
      <c r="AK11" s="285"/>
      <c r="AL11" s="285"/>
      <c r="AM11" s="285"/>
      <c r="AN11" s="285"/>
      <c r="AO11" s="285"/>
      <c r="AP11" s="285"/>
      <c r="AQ11" s="285"/>
      <c r="AR11" s="143"/>
      <c r="AS11" s="143"/>
      <c r="AT11" s="285"/>
    </row>
    <row r="12" spans="1:55" ht="18" customHeight="1">
      <c r="A12" s="285"/>
      <c r="B12" s="565">
        <f>Calcu!C9</f>
        <v>1</v>
      </c>
      <c r="C12" s="566"/>
      <c r="D12" s="566"/>
      <c r="E12" s="566"/>
      <c r="F12" s="566"/>
      <c r="G12" s="566"/>
      <c r="H12" s="567"/>
      <c r="I12" s="568" t="str">
        <f>Calcu!E9</f>
        <v/>
      </c>
      <c r="J12" s="569"/>
      <c r="K12" s="569"/>
      <c r="L12" s="569"/>
      <c r="M12" s="569"/>
      <c r="N12" s="569"/>
      <c r="O12" s="570"/>
      <c r="P12" s="568" t="str">
        <f>Calcu!J9</f>
        <v/>
      </c>
      <c r="Q12" s="571"/>
      <c r="R12" s="571"/>
      <c r="S12" s="571"/>
      <c r="T12" s="571"/>
      <c r="U12" s="571"/>
      <c r="V12" s="572"/>
      <c r="W12" s="568" t="str">
        <f>IF(Calcu!G9="ⅹ",Calcu!G9,Calcu!K9)</f>
        <v/>
      </c>
      <c r="X12" s="571"/>
      <c r="Y12" s="571"/>
      <c r="Z12" s="571"/>
      <c r="AA12" s="571"/>
      <c r="AB12" s="571"/>
      <c r="AC12" s="572"/>
      <c r="AD12" s="568" t="str">
        <f>IF(Calcu!H9="ⅹ",Calcu!H9,Calcu!L9)</f>
        <v/>
      </c>
      <c r="AE12" s="571"/>
      <c r="AF12" s="571"/>
      <c r="AG12" s="571"/>
      <c r="AH12" s="571"/>
      <c r="AI12" s="571"/>
      <c r="AJ12" s="572"/>
      <c r="AK12" s="285"/>
      <c r="AL12" s="285"/>
      <c r="AM12" s="285"/>
      <c r="AN12" s="285"/>
      <c r="AO12" s="285"/>
      <c r="AP12" s="285"/>
      <c r="AQ12" s="285"/>
      <c r="AR12" s="143"/>
      <c r="AS12" s="143"/>
      <c r="AT12" s="285"/>
    </row>
    <row r="13" spans="1:55" ht="18" customHeight="1">
      <c r="A13" s="285"/>
      <c r="B13" s="565">
        <f>Calcu!C10</f>
        <v>2</v>
      </c>
      <c r="C13" s="566"/>
      <c r="D13" s="566"/>
      <c r="E13" s="566"/>
      <c r="F13" s="566"/>
      <c r="G13" s="566"/>
      <c r="H13" s="567"/>
      <c r="I13" s="568" t="str">
        <f>Calcu!E10</f>
        <v/>
      </c>
      <c r="J13" s="569"/>
      <c r="K13" s="569"/>
      <c r="L13" s="569"/>
      <c r="M13" s="569"/>
      <c r="N13" s="569"/>
      <c r="O13" s="570"/>
      <c r="P13" s="568" t="str">
        <f>Calcu!J10</f>
        <v/>
      </c>
      <c r="Q13" s="571"/>
      <c r="R13" s="571"/>
      <c r="S13" s="571"/>
      <c r="T13" s="571"/>
      <c r="U13" s="571"/>
      <c r="V13" s="572"/>
      <c r="W13" s="568" t="str">
        <f>IF(Calcu!G10="ⅹ",Calcu!G10,Calcu!K10)</f>
        <v/>
      </c>
      <c r="X13" s="571"/>
      <c r="Y13" s="571"/>
      <c r="Z13" s="571"/>
      <c r="AA13" s="571"/>
      <c r="AB13" s="571"/>
      <c r="AC13" s="572"/>
      <c r="AD13" s="568" t="str">
        <f>IF(Calcu!H10="ⅹ",Calcu!H10,Calcu!L10)</f>
        <v/>
      </c>
      <c r="AE13" s="571"/>
      <c r="AF13" s="571"/>
      <c r="AG13" s="571"/>
      <c r="AH13" s="571"/>
      <c r="AI13" s="571"/>
      <c r="AJ13" s="572"/>
      <c r="AK13" s="285"/>
      <c r="AL13" s="285"/>
      <c r="AM13" s="285"/>
      <c r="AN13" s="285"/>
      <c r="AO13" s="285"/>
      <c r="AP13" s="285"/>
      <c r="AQ13" s="285"/>
      <c r="AR13" s="143"/>
      <c r="AS13" s="143"/>
      <c r="AT13" s="285"/>
    </row>
    <row r="14" spans="1:55" ht="18" customHeight="1">
      <c r="A14" s="285"/>
      <c r="B14" s="565">
        <f>Calcu!C11</f>
        <v>3</v>
      </c>
      <c r="C14" s="566"/>
      <c r="D14" s="566"/>
      <c r="E14" s="566"/>
      <c r="F14" s="566"/>
      <c r="G14" s="566"/>
      <c r="H14" s="567"/>
      <c r="I14" s="568" t="str">
        <f>Calcu!E11</f>
        <v/>
      </c>
      <c r="J14" s="569"/>
      <c r="K14" s="569"/>
      <c r="L14" s="569"/>
      <c r="M14" s="569"/>
      <c r="N14" s="569"/>
      <c r="O14" s="570"/>
      <c r="P14" s="568" t="str">
        <f>Calcu!J11</f>
        <v/>
      </c>
      <c r="Q14" s="571"/>
      <c r="R14" s="571"/>
      <c r="S14" s="571"/>
      <c r="T14" s="571"/>
      <c r="U14" s="571"/>
      <c r="V14" s="572"/>
      <c r="W14" s="568" t="str">
        <f>IF(Calcu!G11="ⅹ",Calcu!G11,Calcu!K11)</f>
        <v/>
      </c>
      <c r="X14" s="571"/>
      <c r="Y14" s="571"/>
      <c r="Z14" s="571"/>
      <c r="AA14" s="571"/>
      <c r="AB14" s="571"/>
      <c r="AC14" s="572"/>
      <c r="AD14" s="568" t="str">
        <f>IF(Calcu!H11="ⅹ",Calcu!H11,Calcu!L11)</f>
        <v/>
      </c>
      <c r="AE14" s="571"/>
      <c r="AF14" s="571"/>
      <c r="AG14" s="571"/>
      <c r="AH14" s="571"/>
      <c r="AI14" s="571"/>
      <c r="AJ14" s="572"/>
      <c r="AK14" s="285"/>
      <c r="AL14" s="285"/>
      <c r="AM14" s="285"/>
      <c r="AN14" s="285"/>
      <c r="AO14" s="285"/>
      <c r="AP14" s="285"/>
      <c r="AQ14" s="285"/>
      <c r="AR14" s="143"/>
      <c r="AS14" s="143"/>
      <c r="AT14" s="285"/>
    </row>
    <row r="15" spans="1:55" ht="18" customHeight="1">
      <c r="A15" s="285"/>
      <c r="B15" s="565">
        <f>Calcu!C12</f>
        <v>4</v>
      </c>
      <c r="C15" s="566"/>
      <c r="D15" s="566"/>
      <c r="E15" s="566"/>
      <c r="F15" s="566"/>
      <c r="G15" s="566"/>
      <c r="H15" s="567"/>
      <c r="I15" s="568" t="str">
        <f>Calcu!E12</f>
        <v/>
      </c>
      <c r="J15" s="569"/>
      <c r="K15" s="569"/>
      <c r="L15" s="569"/>
      <c r="M15" s="569"/>
      <c r="N15" s="569"/>
      <c r="O15" s="570"/>
      <c r="P15" s="568" t="str">
        <f>Calcu!J12</f>
        <v/>
      </c>
      <c r="Q15" s="571"/>
      <c r="R15" s="571"/>
      <c r="S15" s="571"/>
      <c r="T15" s="571"/>
      <c r="U15" s="571"/>
      <c r="V15" s="572"/>
      <c r="W15" s="568" t="str">
        <f>IF(Calcu!G12="ⅹ",Calcu!G12,Calcu!K12)</f>
        <v/>
      </c>
      <c r="X15" s="571"/>
      <c r="Y15" s="571"/>
      <c r="Z15" s="571"/>
      <c r="AA15" s="571"/>
      <c r="AB15" s="571"/>
      <c r="AC15" s="572"/>
      <c r="AD15" s="568" t="str">
        <f>IF(Calcu!H12="ⅹ",Calcu!H12,Calcu!L12)</f>
        <v/>
      </c>
      <c r="AE15" s="571"/>
      <c r="AF15" s="571"/>
      <c r="AG15" s="571"/>
      <c r="AH15" s="571"/>
      <c r="AI15" s="571"/>
      <c r="AJ15" s="572"/>
      <c r="AK15" s="285"/>
      <c r="AL15" s="285"/>
      <c r="AM15" s="285"/>
      <c r="AN15" s="285"/>
      <c r="AO15" s="285"/>
      <c r="AP15" s="285"/>
      <c r="AQ15" s="285"/>
      <c r="AR15" s="143"/>
      <c r="AS15" s="143"/>
      <c r="AT15" s="285"/>
    </row>
    <row r="16" spans="1:55" ht="18" customHeight="1">
      <c r="A16" s="285"/>
      <c r="B16" s="565">
        <f>Calcu!C13</f>
        <v>5</v>
      </c>
      <c r="C16" s="566"/>
      <c r="D16" s="566"/>
      <c r="E16" s="566"/>
      <c r="F16" s="566"/>
      <c r="G16" s="566"/>
      <c r="H16" s="567"/>
      <c r="I16" s="568" t="str">
        <f>Calcu!E13</f>
        <v/>
      </c>
      <c r="J16" s="569"/>
      <c r="K16" s="569"/>
      <c r="L16" s="569"/>
      <c r="M16" s="569"/>
      <c r="N16" s="569"/>
      <c r="O16" s="570"/>
      <c r="P16" s="568" t="str">
        <f>Calcu!J13</f>
        <v/>
      </c>
      <c r="Q16" s="571"/>
      <c r="R16" s="571"/>
      <c r="S16" s="571"/>
      <c r="T16" s="571"/>
      <c r="U16" s="571"/>
      <c r="V16" s="572"/>
      <c r="W16" s="568" t="str">
        <f>IF(Calcu!G13="ⅹ",Calcu!G13,Calcu!K13)</f>
        <v/>
      </c>
      <c r="X16" s="571"/>
      <c r="Y16" s="571"/>
      <c r="Z16" s="571"/>
      <c r="AA16" s="571"/>
      <c r="AB16" s="571"/>
      <c r="AC16" s="572"/>
      <c r="AD16" s="568" t="str">
        <f>IF(Calcu!H13="ⅹ",Calcu!H13,Calcu!L13)</f>
        <v/>
      </c>
      <c r="AE16" s="571"/>
      <c r="AF16" s="571"/>
      <c r="AG16" s="571"/>
      <c r="AH16" s="571"/>
      <c r="AI16" s="571"/>
      <c r="AJ16" s="572"/>
      <c r="AK16" s="285"/>
      <c r="AL16" s="285"/>
      <c r="AM16" s="285"/>
      <c r="AN16" s="285"/>
      <c r="AO16" s="285"/>
      <c r="AP16" s="285"/>
      <c r="AQ16" s="285"/>
      <c r="AR16" s="143"/>
      <c r="AS16" s="143"/>
      <c r="AT16" s="285"/>
    </row>
    <row r="17" spans="1:46" ht="18" customHeight="1">
      <c r="A17" s="285"/>
      <c r="B17" s="565">
        <f>Calcu!C14</f>
        <v>6</v>
      </c>
      <c r="C17" s="566"/>
      <c r="D17" s="566"/>
      <c r="E17" s="566"/>
      <c r="F17" s="566"/>
      <c r="G17" s="566"/>
      <c r="H17" s="567"/>
      <c r="I17" s="568" t="str">
        <f>Calcu!E14</f>
        <v/>
      </c>
      <c r="J17" s="569"/>
      <c r="K17" s="569"/>
      <c r="L17" s="569"/>
      <c r="M17" s="569"/>
      <c r="N17" s="569"/>
      <c r="O17" s="570"/>
      <c r="P17" s="568" t="str">
        <f>Calcu!J14</f>
        <v/>
      </c>
      <c r="Q17" s="571"/>
      <c r="R17" s="571"/>
      <c r="S17" s="571"/>
      <c r="T17" s="571"/>
      <c r="U17" s="571"/>
      <c r="V17" s="572"/>
      <c r="W17" s="568" t="str">
        <f>IF(Calcu!G14="ⅹ",Calcu!G14,Calcu!K14)</f>
        <v/>
      </c>
      <c r="X17" s="571"/>
      <c r="Y17" s="571"/>
      <c r="Z17" s="571"/>
      <c r="AA17" s="571"/>
      <c r="AB17" s="571"/>
      <c r="AC17" s="572"/>
      <c r="AD17" s="568" t="str">
        <f>IF(Calcu!H14="ⅹ",Calcu!H14,Calcu!L14)</f>
        <v/>
      </c>
      <c r="AE17" s="571"/>
      <c r="AF17" s="571"/>
      <c r="AG17" s="571"/>
      <c r="AH17" s="571"/>
      <c r="AI17" s="571"/>
      <c r="AJ17" s="572"/>
      <c r="AK17" s="285"/>
      <c r="AL17" s="285"/>
      <c r="AM17" s="285"/>
      <c r="AN17" s="285"/>
      <c r="AO17" s="285"/>
      <c r="AP17" s="285"/>
      <c r="AQ17" s="285"/>
      <c r="AR17" s="143"/>
      <c r="AS17" s="143"/>
      <c r="AT17" s="285"/>
    </row>
    <row r="18" spans="1:46" ht="18" customHeight="1">
      <c r="A18" s="285"/>
      <c r="B18" s="565">
        <f>Calcu!C15</f>
        <v>7</v>
      </c>
      <c r="C18" s="566"/>
      <c r="D18" s="566"/>
      <c r="E18" s="566"/>
      <c r="F18" s="566"/>
      <c r="G18" s="566"/>
      <c r="H18" s="567"/>
      <c r="I18" s="568" t="str">
        <f>Calcu!E15</f>
        <v/>
      </c>
      <c r="J18" s="569"/>
      <c r="K18" s="569"/>
      <c r="L18" s="569"/>
      <c r="M18" s="569"/>
      <c r="N18" s="569"/>
      <c r="O18" s="570"/>
      <c r="P18" s="568" t="str">
        <f>Calcu!J15</f>
        <v/>
      </c>
      <c r="Q18" s="571"/>
      <c r="R18" s="571"/>
      <c r="S18" s="571"/>
      <c r="T18" s="571"/>
      <c r="U18" s="571"/>
      <c r="V18" s="572"/>
      <c r="W18" s="568" t="str">
        <f>IF(Calcu!G15="ⅹ",Calcu!G15,Calcu!K15)</f>
        <v/>
      </c>
      <c r="X18" s="571"/>
      <c r="Y18" s="571"/>
      <c r="Z18" s="571"/>
      <c r="AA18" s="571"/>
      <c r="AB18" s="571"/>
      <c r="AC18" s="572"/>
      <c r="AD18" s="568" t="str">
        <f>IF(Calcu!H15="ⅹ",Calcu!H15,Calcu!L15)</f>
        <v/>
      </c>
      <c r="AE18" s="571"/>
      <c r="AF18" s="571"/>
      <c r="AG18" s="571"/>
      <c r="AH18" s="571"/>
      <c r="AI18" s="571"/>
      <c r="AJ18" s="572"/>
      <c r="AK18" s="285"/>
      <c r="AL18" s="285"/>
      <c r="AM18" s="285"/>
      <c r="AN18" s="285"/>
      <c r="AO18" s="285"/>
      <c r="AP18" s="285"/>
      <c r="AQ18" s="285"/>
      <c r="AR18" s="143"/>
      <c r="AS18" s="143"/>
      <c r="AT18" s="285"/>
    </row>
    <row r="19" spans="1:46" ht="18" customHeight="1">
      <c r="A19" s="285"/>
      <c r="B19" s="565">
        <f>Calcu!C16</f>
        <v>8</v>
      </c>
      <c r="C19" s="566"/>
      <c r="D19" s="566"/>
      <c r="E19" s="566"/>
      <c r="F19" s="566"/>
      <c r="G19" s="566"/>
      <c r="H19" s="567"/>
      <c r="I19" s="568" t="str">
        <f>Calcu!E16</f>
        <v/>
      </c>
      <c r="J19" s="569"/>
      <c r="K19" s="569"/>
      <c r="L19" s="569"/>
      <c r="M19" s="569"/>
      <c r="N19" s="569"/>
      <c r="O19" s="570"/>
      <c r="P19" s="568" t="str">
        <f>Calcu!J16</f>
        <v/>
      </c>
      <c r="Q19" s="571"/>
      <c r="R19" s="571"/>
      <c r="S19" s="571"/>
      <c r="T19" s="571"/>
      <c r="U19" s="571"/>
      <c r="V19" s="572"/>
      <c r="W19" s="568" t="str">
        <f>IF(Calcu!G16="ⅹ",Calcu!G16,Calcu!K16)</f>
        <v/>
      </c>
      <c r="X19" s="571"/>
      <c r="Y19" s="571"/>
      <c r="Z19" s="571"/>
      <c r="AA19" s="571"/>
      <c r="AB19" s="571"/>
      <c r="AC19" s="572"/>
      <c r="AD19" s="568" t="str">
        <f>IF(Calcu!H16="ⅹ",Calcu!H16,Calcu!L16)</f>
        <v/>
      </c>
      <c r="AE19" s="571"/>
      <c r="AF19" s="571"/>
      <c r="AG19" s="571"/>
      <c r="AH19" s="571"/>
      <c r="AI19" s="571"/>
      <c r="AJ19" s="572"/>
      <c r="AK19" s="285"/>
      <c r="AL19" s="285"/>
      <c r="AM19" s="285"/>
      <c r="AN19" s="285"/>
      <c r="AO19" s="285"/>
      <c r="AP19" s="285"/>
      <c r="AQ19" s="285"/>
      <c r="AR19" s="143"/>
      <c r="AS19" s="143"/>
      <c r="AT19" s="285"/>
    </row>
    <row r="20" spans="1:46" ht="18" customHeight="1">
      <c r="A20" s="285"/>
      <c r="B20" s="565">
        <f>Calcu!C17</f>
        <v>9</v>
      </c>
      <c r="C20" s="566"/>
      <c r="D20" s="566"/>
      <c r="E20" s="566"/>
      <c r="F20" s="566"/>
      <c r="G20" s="566"/>
      <c r="H20" s="567"/>
      <c r="I20" s="568" t="str">
        <f>Calcu!E17</f>
        <v/>
      </c>
      <c r="J20" s="569"/>
      <c r="K20" s="569"/>
      <c r="L20" s="569"/>
      <c r="M20" s="569"/>
      <c r="N20" s="569"/>
      <c r="O20" s="570"/>
      <c r="P20" s="568" t="str">
        <f>Calcu!J17</f>
        <v/>
      </c>
      <c r="Q20" s="571"/>
      <c r="R20" s="571"/>
      <c r="S20" s="571"/>
      <c r="T20" s="571"/>
      <c r="U20" s="571"/>
      <c r="V20" s="572"/>
      <c r="W20" s="568" t="str">
        <f>IF(Calcu!G17="ⅹ",Calcu!G17,Calcu!K17)</f>
        <v/>
      </c>
      <c r="X20" s="571"/>
      <c r="Y20" s="571"/>
      <c r="Z20" s="571"/>
      <c r="AA20" s="571"/>
      <c r="AB20" s="571"/>
      <c r="AC20" s="572"/>
      <c r="AD20" s="568" t="str">
        <f>IF(Calcu!H17="ⅹ",Calcu!H17,Calcu!L17)</f>
        <v/>
      </c>
      <c r="AE20" s="571"/>
      <c r="AF20" s="571"/>
      <c r="AG20" s="571"/>
      <c r="AH20" s="571"/>
      <c r="AI20" s="571"/>
      <c r="AJ20" s="572"/>
      <c r="AK20" s="285"/>
      <c r="AL20" s="285"/>
      <c r="AM20" s="285"/>
      <c r="AN20" s="285"/>
      <c r="AO20" s="285"/>
      <c r="AP20" s="285"/>
      <c r="AQ20" s="285"/>
      <c r="AR20" s="143"/>
      <c r="AS20" s="143"/>
      <c r="AT20" s="285"/>
    </row>
    <row r="21" spans="1:46" ht="18" customHeight="1">
      <c r="A21" s="285"/>
      <c r="B21" s="565">
        <f>Calcu!C18</f>
        <v>10</v>
      </c>
      <c r="C21" s="566"/>
      <c r="D21" s="566"/>
      <c r="E21" s="566"/>
      <c r="F21" s="566"/>
      <c r="G21" s="566"/>
      <c r="H21" s="567"/>
      <c r="I21" s="568" t="str">
        <f>Calcu!E18</f>
        <v/>
      </c>
      <c r="J21" s="569"/>
      <c r="K21" s="569"/>
      <c r="L21" s="569"/>
      <c r="M21" s="569"/>
      <c r="N21" s="569"/>
      <c r="O21" s="570"/>
      <c r="P21" s="568" t="str">
        <f>Calcu!J18</f>
        <v/>
      </c>
      <c r="Q21" s="571"/>
      <c r="R21" s="571"/>
      <c r="S21" s="571"/>
      <c r="T21" s="571"/>
      <c r="U21" s="571"/>
      <c r="V21" s="572"/>
      <c r="W21" s="568" t="str">
        <f>IF(Calcu!G18="ⅹ",Calcu!G18,Calcu!K18)</f>
        <v/>
      </c>
      <c r="X21" s="571"/>
      <c r="Y21" s="571"/>
      <c r="Z21" s="571"/>
      <c r="AA21" s="571"/>
      <c r="AB21" s="571"/>
      <c r="AC21" s="572"/>
      <c r="AD21" s="568" t="str">
        <f>IF(Calcu!H18="ⅹ",Calcu!H18,Calcu!L18)</f>
        <v/>
      </c>
      <c r="AE21" s="571"/>
      <c r="AF21" s="571"/>
      <c r="AG21" s="571"/>
      <c r="AH21" s="571"/>
      <c r="AI21" s="571"/>
      <c r="AJ21" s="572"/>
      <c r="AK21" s="285"/>
      <c r="AL21" s="285"/>
      <c r="AM21" s="285"/>
      <c r="AN21" s="285"/>
      <c r="AO21" s="285"/>
      <c r="AP21" s="285"/>
      <c r="AQ21" s="285"/>
      <c r="AR21" s="143"/>
      <c r="AS21" s="143"/>
      <c r="AT21" s="285"/>
    </row>
    <row r="22" spans="1:46" ht="18" customHeight="1">
      <c r="A22" s="285"/>
      <c r="B22" s="565">
        <f>Calcu!C19</f>
        <v>11</v>
      </c>
      <c r="C22" s="566"/>
      <c r="D22" s="566"/>
      <c r="E22" s="566"/>
      <c r="F22" s="566"/>
      <c r="G22" s="566"/>
      <c r="H22" s="567"/>
      <c r="I22" s="568" t="str">
        <f>Calcu!E19</f>
        <v/>
      </c>
      <c r="J22" s="569"/>
      <c r="K22" s="569"/>
      <c r="L22" s="569"/>
      <c r="M22" s="569"/>
      <c r="N22" s="569"/>
      <c r="O22" s="570"/>
      <c r="P22" s="568" t="str">
        <f>Calcu!J19</f>
        <v/>
      </c>
      <c r="Q22" s="571"/>
      <c r="R22" s="571"/>
      <c r="S22" s="571"/>
      <c r="T22" s="571"/>
      <c r="U22" s="571"/>
      <c r="V22" s="572"/>
      <c r="W22" s="568" t="str">
        <f>IF(Calcu!G19="ⅹ",Calcu!G19,Calcu!K19)</f>
        <v/>
      </c>
      <c r="X22" s="571"/>
      <c r="Y22" s="571"/>
      <c r="Z22" s="571"/>
      <c r="AA22" s="571"/>
      <c r="AB22" s="571"/>
      <c r="AC22" s="572"/>
      <c r="AD22" s="568" t="str">
        <f>IF(Calcu!H19="ⅹ",Calcu!H19,Calcu!L19)</f>
        <v/>
      </c>
      <c r="AE22" s="571"/>
      <c r="AF22" s="571"/>
      <c r="AG22" s="571"/>
      <c r="AH22" s="571"/>
      <c r="AI22" s="571"/>
      <c r="AJ22" s="572"/>
      <c r="AK22" s="285"/>
      <c r="AL22" s="285"/>
      <c r="AM22" s="285"/>
      <c r="AN22" s="285"/>
      <c r="AO22" s="285"/>
      <c r="AP22" s="285"/>
      <c r="AQ22" s="285"/>
      <c r="AR22" s="143"/>
      <c r="AS22" s="143"/>
      <c r="AT22" s="285"/>
    </row>
    <row r="23" spans="1:46" ht="18" customHeight="1">
      <c r="A23" s="285"/>
      <c r="B23" s="565">
        <f>Calcu!C20</f>
        <v>12</v>
      </c>
      <c r="C23" s="566"/>
      <c r="D23" s="566"/>
      <c r="E23" s="566"/>
      <c r="F23" s="566"/>
      <c r="G23" s="566"/>
      <c r="H23" s="567"/>
      <c r="I23" s="568" t="str">
        <f>Calcu!E20</f>
        <v/>
      </c>
      <c r="J23" s="569"/>
      <c r="K23" s="569"/>
      <c r="L23" s="569"/>
      <c r="M23" s="569"/>
      <c r="N23" s="569"/>
      <c r="O23" s="570"/>
      <c r="P23" s="568" t="str">
        <f>Calcu!J20</f>
        <v/>
      </c>
      <c r="Q23" s="571"/>
      <c r="R23" s="571"/>
      <c r="S23" s="571"/>
      <c r="T23" s="571"/>
      <c r="U23" s="571"/>
      <c r="V23" s="572"/>
      <c r="W23" s="568" t="str">
        <f>IF(Calcu!G20="ⅹ",Calcu!G20,Calcu!K20)</f>
        <v/>
      </c>
      <c r="X23" s="571"/>
      <c r="Y23" s="571"/>
      <c r="Z23" s="571"/>
      <c r="AA23" s="571"/>
      <c r="AB23" s="571"/>
      <c r="AC23" s="572"/>
      <c r="AD23" s="568" t="str">
        <f>IF(Calcu!H20="ⅹ",Calcu!H20,Calcu!L20)</f>
        <v/>
      </c>
      <c r="AE23" s="571"/>
      <c r="AF23" s="571"/>
      <c r="AG23" s="571"/>
      <c r="AH23" s="571"/>
      <c r="AI23" s="571"/>
      <c r="AJ23" s="572"/>
      <c r="AK23" s="285"/>
      <c r="AL23" s="285"/>
      <c r="AM23" s="285"/>
      <c r="AN23" s="285"/>
      <c r="AO23" s="285"/>
      <c r="AP23" s="285"/>
      <c r="AQ23" s="285"/>
      <c r="AR23" s="143"/>
      <c r="AS23" s="143"/>
      <c r="AT23" s="285"/>
    </row>
    <row r="24" spans="1:46" ht="18" customHeight="1">
      <c r="A24" s="285"/>
      <c r="B24" s="565">
        <f>Calcu!C21</f>
        <v>13</v>
      </c>
      <c r="C24" s="566"/>
      <c r="D24" s="566"/>
      <c r="E24" s="566"/>
      <c r="F24" s="566"/>
      <c r="G24" s="566"/>
      <c r="H24" s="567"/>
      <c r="I24" s="568" t="str">
        <f>Calcu!E21</f>
        <v/>
      </c>
      <c r="J24" s="569"/>
      <c r="K24" s="569"/>
      <c r="L24" s="569"/>
      <c r="M24" s="569"/>
      <c r="N24" s="569"/>
      <c r="O24" s="570"/>
      <c r="P24" s="568" t="str">
        <f>Calcu!J21</f>
        <v/>
      </c>
      <c r="Q24" s="571"/>
      <c r="R24" s="571"/>
      <c r="S24" s="571"/>
      <c r="T24" s="571"/>
      <c r="U24" s="571"/>
      <c r="V24" s="572"/>
      <c r="W24" s="568" t="str">
        <f>IF(Calcu!G21="ⅹ",Calcu!G21,Calcu!K21)</f>
        <v/>
      </c>
      <c r="X24" s="571"/>
      <c r="Y24" s="571"/>
      <c r="Z24" s="571"/>
      <c r="AA24" s="571"/>
      <c r="AB24" s="571"/>
      <c r="AC24" s="572"/>
      <c r="AD24" s="568" t="str">
        <f>IF(Calcu!H21="ⅹ",Calcu!H21,Calcu!L21)</f>
        <v/>
      </c>
      <c r="AE24" s="571"/>
      <c r="AF24" s="571"/>
      <c r="AG24" s="571"/>
      <c r="AH24" s="571"/>
      <c r="AI24" s="571"/>
      <c r="AJ24" s="572"/>
      <c r="AK24" s="285"/>
      <c r="AL24" s="285"/>
      <c r="AM24" s="285"/>
      <c r="AN24" s="285"/>
      <c r="AO24" s="285"/>
      <c r="AP24" s="285"/>
      <c r="AQ24" s="285"/>
      <c r="AR24" s="143"/>
      <c r="AS24" s="143"/>
      <c r="AT24" s="285"/>
    </row>
    <row r="25" spans="1:46" ht="18" customHeight="1">
      <c r="A25" s="285"/>
      <c r="B25" s="565">
        <f>Calcu!C22</f>
        <v>14</v>
      </c>
      <c r="C25" s="566"/>
      <c r="D25" s="566"/>
      <c r="E25" s="566"/>
      <c r="F25" s="566"/>
      <c r="G25" s="566"/>
      <c r="H25" s="567"/>
      <c r="I25" s="568" t="str">
        <f>Calcu!E22</f>
        <v/>
      </c>
      <c r="J25" s="569"/>
      <c r="K25" s="569"/>
      <c r="L25" s="569"/>
      <c r="M25" s="569"/>
      <c r="N25" s="569"/>
      <c r="O25" s="570"/>
      <c r="P25" s="568" t="str">
        <f>Calcu!J22</f>
        <v/>
      </c>
      <c r="Q25" s="571"/>
      <c r="R25" s="571"/>
      <c r="S25" s="571"/>
      <c r="T25" s="571"/>
      <c r="U25" s="571"/>
      <c r="V25" s="572"/>
      <c r="W25" s="568" t="str">
        <f>IF(Calcu!G22="ⅹ",Calcu!G22,Calcu!K22)</f>
        <v/>
      </c>
      <c r="X25" s="571"/>
      <c r="Y25" s="571"/>
      <c r="Z25" s="571"/>
      <c r="AA25" s="571"/>
      <c r="AB25" s="571"/>
      <c r="AC25" s="572"/>
      <c r="AD25" s="568" t="str">
        <f>IF(Calcu!H22="ⅹ",Calcu!H22,Calcu!L22)</f>
        <v/>
      </c>
      <c r="AE25" s="571"/>
      <c r="AF25" s="571"/>
      <c r="AG25" s="571"/>
      <c r="AH25" s="571"/>
      <c r="AI25" s="571"/>
      <c r="AJ25" s="572"/>
      <c r="AK25" s="285"/>
      <c r="AL25" s="285"/>
      <c r="AM25" s="285"/>
      <c r="AN25" s="285"/>
      <c r="AO25" s="285"/>
      <c r="AP25" s="285"/>
      <c r="AQ25" s="285"/>
      <c r="AR25" s="143"/>
      <c r="AS25" s="143"/>
      <c r="AT25" s="285"/>
    </row>
    <row r="26" spans="1:46" ht="18" customHeight="1">
      <c r="A26" s="285"/>
      <c r="B26" s="565">
        <f>Calcu!C23</f>
        <v>15</v>
      </c>
      <c r="C26" s="566"/>
      <c r="D26" s="566"/>
      <c r="E26" s="566"/>
      <c r="F26" s="566"/>
      <c r="G26" s="566"/>
      <c r="H26" s="567"/>
      <c r="I26" s="568" t="str">
        <f>Calcu!E23</f>
        <v/>
      </c>
      <c r="J26" s="569"/>
      <c r="K26" s="569"/>
      <c r="L26" s="569"/>
      <c r="M26" s="569"/>
      <c r="N26" s="569"/>
      <c r="O26" s="570"/>
      <c r="P26" s="568" t="str">
        <f>Calcu!J23</f>
        <v/>
      </c>
      <c r="Q26" s="571"/>
      <c r="R26" s="571"/>
      <c r="S26" s="571"/>
      <c r="T26" s="571"/>
      <c r="U26" s="571"/>
      <c r="V26" s="572"/>
      <c r="W26" s="568" t="str">
        <f>IF(Calcu!G23="ⅹ",Calcu!G23,Calcu!K23)</f>
        <v/>
      </c>
      <c r="X26" s="571"/>
      <c r="Y26" s="571"/>
      <c r="Z26" s="571"/>
      <c r="AA26" s="571"/>
      <c r="AB26" s="571"/>
      <c r="AC26" s="572"/>
      <c r="AD26" s="568" t="str">
        <f>IF(Calcu!H23="ⅹ",Calcu!H23,Calcu!L23)</f>
        <v/>
      </c>
      <c r="AE26" s="571"/>
      <c r="AF26" s="571"/>
      <c r="AG26" s="571"/>
      <c r="AH26" s="571"/>
      <c r="AI26" s="571"/>
      <c r="AJ26" s="572"/>
      <c r="AK26" s="285"/>
      <c r="AL26" s="285"/>
      <c r="AM26" s="285"/>
      <c r="AN26" s="285"/>
      <c r="AO26" s="285"/>
      <c r="AP26" s="285"/>
      <c r="AQ26" s="285"/>
      <c r="AR26" s="143"/>
      <c r="AS26" s="143"/>
      <c r="AT26" s="285"/>
    </row>
    <row r="27" spans="1:46" ht="18" customHeight="1">
      <c r="A27" s="285"/>
      <c r="B27" s="565">
        <f>Calcu!C24</f>
        <v>16</v>
      </c>
      <c r="C27" s="566"/>
      <c r="D27" s="566"/>
      <c r="E27" s="566"/>
      <c r="F27" s="566"/>
      <c r="G27" s="566"/>
      <c r="H27" s="567"/>
      <c r="I27" s="568" t="str">
        <f>Calcu!E24</f>
        <v/>
      </c>
      <c r="J27" s="569"/>
      <c r="K27" s="569"/>
      <c r="L27" s="569"/>
      <c r="M27" s="569"/>
      <c r="N27" s="569"/>
      <c r="O27" s="570"/>
      <c r="P27" s="568" t="str">
        <f>Calcu!J24</f>
        <v/>
      </c>
      <c r="Q27" s="571"/>
      <c r="R27" s="571"/>
      <c r="S27" s="571"/>
      <c r="T27" s="571"/>
      <c r="U27" s="571"/>
      <c r="V27" s="572"/>
      <c r="W27" s="568" t="str">
        <f>IF(Calcu!G24="ⅹ",Calcu!G24,Calcu!K24)</f>
        <v/>
      </c>
      <c r="X27" s="571"/>
      <c r="Y27" s="571"/>
      <c r="Z27" s="571"/>
      <c r="AA27" s="571"/>
      <c r="AB27" s="571"/>
      <c r="AC27" s="572"/>
      <c r="AD27" s="568" t="str">
        <f>IF(Calcu!H24="ⅹ",Calcu!H24,Calcu!L24)</f>
        <v/>
      </c>
      <c r="AE27" s="571"/>
      <c r="AF27" s="571"/>
      <c r="AG27" s="571"/>
      <c r="AH27" s="571"/>
      <c r="AI27" s="571"/>
      <c r="AJ27" s="572"/>
      <c r="AK27" s="285"/>
      <c r="AL27" s="285"/>
      <c r="AM27" s="285"/>
      <c r="AN27" s="285"/>
      <c r="AO27" s="285"/>
      <c r="AP27" s="285"/>
      <c r="AQ27" s="285"/>
      <c r="AR27" s="143"/>
      <c r="AS27" s="143"/>
      <c r="AT27" s="285"/>
    </row>
    <row r="28" spans="1:46" ht="18" customHeight="1">
      <c r="A28" s="285"/>
      <c r="B28" s="565">
        <f>Calcu!C25</f>
        <v>17</v>
      </c>
      <c r="C28" s="566"/>
      <c r="D28" s="566"/>
      <c r="E28" s="566"/>
      <c r="F28" s="566"/>
      <c r="G28" s="566"/>
      <c r="H28" s="567"/>
      <c r="I28" s="568" t="str">
        <f>Calcu!E25</f>
        <v/>
      </c>
      <c r="J28" s="569"/>
      <c r="K28" s="569"/>
      <c r="L28" s="569"/>
      <c r="M28" s="569"/>
      <c r="N28" s="569"/>
      <c r="O28" s="570"/>
      <c r="P28" s="568" t="str">
        <f>Calcu!J25</f>
        <v/>
      </c>
      <c r="Q28" s="571"/>
      <c r="R28" s="571"/>
      <c r="S28" s="571"/>
      <c r="T28" s="571"/>
      <c r="U28" s="571"/>
      <c r="V28" s="572"/>
      <c r="W28" s="568" t="str">
        <f>IF(Calcu!G25="ⅹ",Calcu!G25,Calcu!K25)</f>
        <v/>
      </c>
      <c r="X28" s="571"/>
      <c r="Y28" s="571"/>
      <c r="Z28" s="571"/>
      <c r="AA28" s="571"/>
      <c r="AB28" s="571"/>
      <c r="AC28" s="572"/>
      <c r="AD28" s="568" t="str">
        <f>IF(Calcu!H25="ⅹ",Calcu!H25,Calcu!L25)</f>
        <v/>
      </c>
      <c r="AE28" s="571"/>
      <c r="AF28" s="571"/>
      <c r="AG28" s="571"/>
      <c r="AH28" s="571"/>
      <c r="AI28" s="571"/>
      <c r="AJ28" s="572"/>
      <c r="AK28" s="285"/>
      <c r="AL28" s="285"/>
      <c r="AM28" s="285"/>
      <c r="AN28" s="285"/>
      <c r="AO28" s="285"/>
      <c r="AP28" s="285"/>
      <c r="AQ28" s="285"/>
      <c r="AR28" s="143"/>
      <c r="AS28" s="143"/>
      <c r="AT28" s="285"/>
    </row>
    <row r="29" spans="1:46" ht="18" customHeight="1">
      <c r="A29" s="285"/>
      <c r="B29" s="565">
        <f>Calcu!C26</f>
        <v>18</v>
      </c>
      <c r="C29" s="566"/>
      <c r="D29" s="566"/>
      <c r="E29" s="566"/>
      <c r="F29" s="566"/>
      <c r="G29" s="566"/>
      <c r="H29" s="567"/>
      <c r="I29" s="568" t="str">
        <f>Calcu!E26</f>
        <v/>
      </c>
      <c r="J29" s="569"/>
      <c r="K29" s="569"/>
      <c r="L29" s="569"/>
      <c r="M29" s="569"/>
      <c r="N29" s="569"/>
      <c r="O29" s="570"/>
      <c r="P29" s="568" t="str">
        <f>Calcu!J26</f>
        <v/>
      </c>
      <c r="Q29" s="571"/>
      <c r="R29" s="571"/>
      <c r="S29" s="571"/>
      <c r="T29" s="571"/>
      <c r="U29" s="571"/>
      <c r="V29" s="572"/>
      <c r="W29" s="568" t="str">
        <f>IF(Calcu!G26="ⅹ",Calcu!G26,Calcu!K26)</f>
        <v/>
      </c>
      <c r="X29" s="571"/>
      <c r="Y29" s="571"/>
      <c r="Z29" s="571"/>
      <c r="AA29" s="571"/>
      <c r="AB29" s="571"/>
      <c r="AC29" s="572"/>
      <c r="AD29" s="568" t="str">
        <f>IF(Calcu!H26="ⅹ",Calcu!H26,Calcu!L26)</f>
        <v/>
      </c>
      <c r="AE29" s="571"/>
      <c r="AF29" s="571"/>
      <c r="AG29" s="571"/>
      <c r="AH29" s="571"/>
      <c r="AI29" s="571"/>
      <c r="AJ29" s="572"/>
      <c r="AK29" s="285"/>
      <c r="AL29" s="285"/>
      <c r="AM29" s="285"/>
      <c r="AN29" s="285"/>
      <c r="AO29" s="285"/>
      <c r="AP29" s="285"/>
      <c r="AQ29" s="285"/>
      <c r="AR29" s="143"/>
      <c r="AS29" s="143"/>
      <c r="AT29" s="285"/>
    </row>
    <row r="30" spans="1:46" ht="18" customHeight="1">
      <c r="A30" s="285"/>
      <c r="B30" s="565">
        <f>Calcu!C27</f>
        <v>19</v>
      </c>
      <c r="C30" s="566"/>
      <c r="D30" s="566"/>
      <c r="E30" s="566"/>
      <c r="F30" s="566"/>
      <c r="G30" s="566"/>
      <c r="H30" s="567"/>
      <c r="I30" s="568" t="str">
        <f>Calcu!E27</f>
        <v/>
      </c>
      <c r="J30" s="569"/>
      <c r="K30" s="569"/>
      <c r="L30" s="569"/>
      <c r="M30" s="569"/>
      <c r="N30" s="569"/>
      <c r="O30" s="570"/>
      <c r="P30" s="568" t="str">
        <f>Calcu!J27</f>
        <v/>
      </c>
      <c r="Q30" s="571"/>
      <c r="R30" s="571"/>
      <c r="S30" s="571"/>
      <c r="T30" s="571"/>
      <c r="U30" s="571"/>
      <c r="V30" s="572"/>
      <c r="W30" s="568" t="str">
        <f>IF(Calcu!G27="ⅹ",Calcu!G27,Calcu!K27)</f>
        <v/>
      </c>
      <c r="X30" s="571"/>
      <c r="Y30" s="571"/>
      <c r="Z30" s="571"/>
      <c r="AA30" s="571"/>
      <c r="AB30" s="571"/>
      <c r="AC30" s="572"/>
      <c r="AD30" s="568" t="str">
        <f>IF(Calcu!H27="ⅹ",Calcu!H27,Calcu!L27)</f>
        <v/>
      </c>
      <c r="AE30" s="571"/>
      <c r="AF30" s="571"/>
      <c r="AG30" s="571"/>
      <c r="AH30" s="571"/>
      <c r="AI30" s="571"/>
      <c r="AJ30" s="572"/>
      <c r="AK30" s="285"/>
      <c r="AL30" s="285"/>
      <c r="AM30" s="285"/>
      <c r="AN30" s="285"/>
      <c r="AO30" s="285"/>
      <c r="AP30" s="285"/>
      <c r="AQ30" s="285"/>
      <c r="AR30" s="143"/>
      <c r="AS30" s="143"/>
      <c r="AT30" s="285"/>
    </row>
    <row r="31" spans="1:46" ht="18" customHeight="1">
      <c r="A31" s="285"/>
      <c r="B31" s="565">
        <f>Calcu!C28</f>
        <v>20</v>
      </c>
      <c r="C31" s="566"/>
      <c r="D31" s="566"/>
      <c r="E31" s="566"/>
      <c r="F31" s="566"/>
      <c r="G31" s="566"/>
      <c r="H31" s="567"/>
      <c r="I31" s="568" t="str">
        <f>Calcu!E28</f>
        <v/>
      </c>
      <c r="J31" s="569"/>
      <c r="K31" s="569"/>
      <c r="L31" s="569"/>
      <c r="M31" s="569"/>
      <c r="N31" s="569"/>
      <c r="O31" s="570"/>
      <c r="P31" s="568" t="str">
        <f>Calcu!J28</f>
        <v/>
      </c>
      <c r="Q31" s="571"/>
      <c r="R31" s="571"/>
      <c r="S31" s="571"/>
      <c r="T31" s="571"/>
      <c r="U31" s="571"/>
      <c r="V31" s="572"/>
      <c r="W31" s="568" t="str">
        <f>IF(Calcu!G28="ⅹ",Calcu!G28,Calcu!K28)</f>
        <v/>
      </c>
      <c r="X31" s="571"/>
      <c r="Y31" s="571"/>
      <c r="Z31" s="571"/>
      <c r="AA31" s="571"/>
      <c r="AB31" s="571"/>
      <c r="AC31" s="572"/>
      <c r="AD31" s="568" t="str">
        <f>IF(Calcu!H28="ⅹ",Calcu!H28,Calcu!L28)</f>
        <v/>
      </c>
      <c r="AE31" s="571"/>
      <c r="AF31" s="571"/>
      <c r="AG31" s="571"/>
      <c r="AH31" s="571"/>
      <c r="AI31" s="571"/>
      <c r="AJ31" s="572"/>
      <c r="AK31" s="285"/>
      <c r="AL31" s="285"/>
      <c r="AM31" s="285"/>
      <c r="AN31" s="285"/>
      <c r="AO31" s="285"/>
      <c r="AP31" s="285"/>
      <c r="AQ31" s="285"/>
      <c r="AR31" s="143"/>
      <c r="AS31" s="143"/>
      <c r="AT31" s="285"/>
    </row>
    <row r="32" spans="1:46" ht="18" customHeight="1">
      <c r="A32" s="285"/>
      <c r="B32" s="565">
        <f>Calcu!C29</f>
        <v>21</v>
      </c>
      <c r="C32" s="566"/>
      <c r="D32" s="566"/>
      <c r="E32" s="566"/>
      <c r="F32" s="566"/>
      <c r="G32" s="566"/>
      <c r="H32" s="567"/>
      <c r="I32" s="568" t="str">
        <f>Calcu!E29</f>
        <v/>
      </c>
      <c r="J32" s="569"/>
      <c r="K32" s="569"/>
      <c r="L32" s="569"/>
      <c r="M32" s="569"/>
      <c r="N32" s="569"/>
      <c r="O32" s="570"/>
      <c r="P32" s="568" t="str">
        <f>Calcu!J29</f>
        <v/>
      </c>
      <c r="Q32" s="571"/>
      <c r="R32" s="571"/>
      <c r="S32" s="571"/>
      <c r="T32" s="571"/>
      <c r="U32" s="571"/>
      <c r="V32" s="572"/>
      <c r="W32" s="568" t="str">
        <f>IF(Calcu!G29="ⅹ",Calcu!G29,Calcu!K29)</f>
        <v/>
      </c>
      <c r="X32" s="571"/>
      <c r="Y32" s="571"/>
      <c r="Z32" s="571"/>
      <c r="AA32" s="571"/>
      <c r="AB32" s="571"/>
      <c r="AC32" s="572"/>
      <c r="AD32" s="568" t="str">
        <f>IF(Calcu!H29="ⅹ",Calcu!H29,Calcu!L29)</f>
        <v/>
      </c>
      <c r="AE32" s="571"/>
      <c r="AF32" s="571"/>
      <c r="AG32" s="571"/>
      <c r="AH32" s="571"/>
      <c r="AI32" s="571"/>
      <c r="AJ32" s="572"/>
      <c r="AK32" s="285"/>
      <c r="AL32" s="285"/>
      <c r="AM32" s="285"/>
      <c r="AN32" s="285"/>
      <c r="AO32" s="285"/>
      <c r="AP32" s="285"/>
      <c r="AQ32" s="285"/>
      <c r="AR32" s="143"/>
      <c r="AS32" s="143"/>
      <c r="AT32" s="285"/>
    </row>
    <row r="33" spans="1:46" ht="18" customHeight="1">
      <c r="A33" s="285"/>
      <c r="B33" s="565">
        <f>Calcu!C30</f>
        <v>22</v>
      </c>
      <c r="C33" s="566"/>
      <c r="D33" s="566"/>
      <c r="E33" s="566"/>
      <c r="F33" s="566"/>
      <c r="G33" s="566"/>
      <c r="H33" s="567"/>
      <c r="I33" s="568" t="str">
        <f>Calcu!E30</f>
        <v/>
      </c>
      <c r="J33" s="569"/>
      <c r="K33" s="569"/>
      <c r="L33" s="569"/>
      <c r="M33" s="569"/>
      <c r="N33" s="569"/>
      <c r="O33" s="570"/>
      <c r="P33" s="568" t="str">
        <f>Calcu!J30</f>
        <v/>
      </c>
      <c r="Q33" s="571"/>
      <c r="R33" s="571"/>
      <c r="S33" s="571"/>
      <c r="T33" s="571"/>
      <c r="U33" s="571"/>
      <c r="V33" s="572"/>
      <c r="W33" s="568" t="str">
        <f>IF(Calcu!G30="ⅹ",Calcu!G30,Calcu!K30)</f>
        <v/>
      </c>
      <c r="X33" s="571"/>
      <c r="Y33" s="571"/>
      <c r="Z33" s="571"/>
      <c r="AA33" s="571"/>
      <c r="AB33" s="571"/>
      <c r="AC33" s="572"/>
      <c r="AD33" s="568" t="str">
        <f>IF(Calcu!H30="ⅹ",Calcu!H30,Calcu!L30)</f>
        <v/>
      </c>
      <c r="AE33" s="571"/>
      <c r="AF33" s="571"/>
      <c r="AG33" s="571"/>
      <c r="AH33" s="571"/>
      <c r="AI33" s="571"/>
      <c r="AJ33" s="572"/>
      <c r="AK33" s="285"/>
      <c r="AL33" s="285"/>
      <c r="AM33" s="285"/>
      <c r="AN33" s="285"/>
      <c r="AO33" s="285"/>
      <c r="AP33" s="285"/>
      <c r="AQ33" s="285"/>
      <c r="AR33" s="143"/>
      <c r="AS33" s="143"/>
      <c r="AT33" s="285"/>
    </row>
    <row r="34" spans="1:46" ht="18" customHeight="1">
      <c r="A34" s="285"/>
      <c r="B34" s="565">
        <f>Calcu!C31</f>
        <v>23</v>
      </c>
      <c r="C34" s="566"/>
      <c r="D34" s="566"/>
      <c r="E34" s="566"/>
      <c r="F34" s="566"/>
      <c r="G34" s="566"/>
      <c r="H34" s="567"/>
      <c r="I34" s="568" t="str">
        <f>Calcu!E31</f>
        <v/>
      </c>
      <c r="J34" s="569"/>
      <c r="K34" s="569"/>
      <c r="L34" s="569"/>
      <c r="M34" s="569"/>
      <c r="N34" s="569"/>
      <c r="O34" s="570"/>
      <c r="P34" s="568" t="str">
        <f>Calcu!J31</f>
        <v/>
      </c>
      <c r="Q34" s="571"/>
      <c r="R34" s="571"/>
      <c r="S34" s="571"/>
      <c r="T34" s="571"/>
      <c r="U34" s="571"/>
      <c r="V34" s="572"/>
      <c r="W34" s="568" t="str">
        <f>IF(Calcu!G31="ⅹ",Calcu!G31,Calcu!K31)</f>
        <v/>
      </c>
      <c r="X34" s="571"/>
      <c r="Y34" s="571"/>
      <c r="Z34" s="571"/>
      <c r="AA34" s="571"/>
      <c r="AB34" s="571"/>
      <c r="AC34" s="572"/>
      <c r="AD34" s="568" t="str">
        <f>IF(Calcu!H31="ⅹ",Calcu!H31,Calcu!L31)</f>
        <v/>
      </c>
      <c r="AE34" s="571"/>
      <c r="AF34" s="571"/>
      <c r="AG34" s="571"/>
      <c r="AH34" s="571"/>
      <c r="AI34" s="571"/>
      <c r="AJ34" s="572"/>
      <c r="AK34" s="285"/>
      <c r="AL34" s="285"/>
      <c r="AM34" s="285"/>
      <c r="AN34" s="285"/>
      <c r="AO34" s="285"/>
      <c r="AP34" s="285"/>
      <c r="AQ34" s="285"/>
      <c r="AR34" s="143"/>
      <c r="AS34" s="143"/>
      <c r="AT34" s="285"/>
    </row>
    <row r="35" spans="1:46" ht="18" customHeight="1">
      <c r="A35" s="285"/>
      <c r="B35" s="565">
        <f>Calcu!C32</f>
        <v>24</v>
      </c>
      <c r="C35" s="566"/>
      <c r="D35" s="566"/>
      <c r="E35" s="566"/>
      <c r="F35" s="566"/>
      <c r="G35" s="566"/>
      <c r="H35" s="567"/>
      <c r="I35" s="568" t="str">
        <f>Calcu!E32</f>
        <v/>
      </c>
      <c r="J35" s="569"/>
      <c r="K35" s="569"/>
      <c r="L35" s="569"/>
      <c r="M35" s="569"/>
      <c r="N35" s="569"/>
      <c r="O35" s="570"/>
      <c r="P35" s="568" t="str">
        <f>Calcu!J32</f>
        <v/>
      </c>
      <c r="Q35" s="571"/>
      <c r="R35" s="571"/>
      <c r="S35" s="571"/>
      <c r="T35" s="571"/>
      <c r="U35" s="571"/>
      <c r="V35" s="572"/>
      <c r="W35" s="568" t="str">
        <f>IF(Calcu!G32="ⅹ",Calcu!G32,Calcu!K32)</f>
        <v/>
      </c>
      <c r="X35" s="571"/>
      <c r="Y35" s="571"/>
      <c r="Z35" s="571"/>
      <c r="AA35" s="571"/>
      <c r="AB35" s="571"/>
      <c r="AC35" s="572"/>
      <c r="AD35" s="568" t="str">
        <f>IF(Calcu!H32="ⅹ",Calcu!H32,Calcu!L32)</f>
        <v/>
      </c>
      <c r="AE35" s="571"/>
      <c r="AF35" s="571"/>
      <c r="AG35" s="571"/>
      <c r="AH35" s="571"/>
      <c r="AI35" s="571"/>
      <c r="AJ35" s="572"/>
      <c r="AK35" s="285"/>
      <c r="AL35" s="285"/>
      <c r="AM35" s="285"/>
      <c r="AN35" s="285"/>
      <c r="AO35" s="285"/>
      <c r="AP35" s="285"/>
      <c r="AQ35" s="285"/>
      <c r="AR35" s="143"/>
      <c r="AS35" s="143"/>
      <c r="AT35" s="285"/>
    </row>
    <row r="36" spans="1:46" ht="18" customHeight="1">
      <c r="A36" s="285"/>
      <c r="B36" s="565">
        <f>Calcu!C33</f>
        <v>25</v>
      </c>
      <c r="C36" s="566"/>
      <c r="D36" s="566"/>
      <c r="E36" s="566"/>
      <c r="F36" s="566"/>
      <c r="G36" s="566"/>
      <c r="H36" s="567"/>
      <c r="I36" s="568" t="str">
        <f>Calcu!E33</f>
        <v/>
      </c>
      <c r="J36" s="569"/>
      <c r="K36" s="569"/>
      <c r="L36" s="569"/>
      <c r="M36" s="569"/>
      <c r="N36" s="569"/>
      <c r="O36" s="570"/>
      <c r="P36" s="568" t="str">
        <f>Calcu!J33</f>
        <v/>
      </c>
      <c r="Q36" s="571"/>
      <c r="R36" s="571"/>
      <c r="S36" s="571"/>
      <c r="T36" s="571"/>
      <c r="U36" s="571"/>
      <c r="V36" s="572"/>
      <c r="W36" s="568" t="str">
        <f>IF(Calcu!G33="ⅹ",Calcu!G33,Calcu!K33)</f>
        <v/>
      </c>
      <c r="X36" s="571"/>
      <c r="Y36" s="571"/>
      <c r="Z36" s="571"/>
      <c r="AA36" s="571"/>
      <c r="AB36" s="571"/>
      <c r="AC36" s="572"/>
      <c r="AD36" s="568" t="str">
        <f>IF(Calcu!H33="ⅹ",Calcu!H33,Calcu!L33)</f>
        <v/>
      </c>
      <c r="AE36" s="571"/>
      <c r="AF36" s="571"/>
      <c r="AG36" s="571"/>
      <c r="AH36" s="571"/>
      <c r="AI36" s="571"/>
      <c r="AJ36" s="572"/>
      <c r="AK36" s="285"/>
      <c r="AL36" s="285"/>
      <c r="AM36" s="285"/>
      <c r="AN36" s="285"/>
      <c r="AO36" s="285"/>
      <c r="AP36" s="285"/>
      <c r="AQ36" s="285"/>
      <c r="AR36" s="143"/>
      <c r="AS36" s="143"/>
      <c r="AT36" s="285"/>
    </row>
    <row r="37" spans="1:46" ht="18" customHeight="1">
      <c r="A37" s="285"/>
      <c r="B37" s="565">
        <f>Calcu!C34</f>
        <v>26</v>
      </c>
      <c r="C37" s="566"/>
      <c r="D37" s="566"/>
      <c r="E37" s="566"/>
      <c r="F37" s="566"/>
      <c r="G37" s="566"/>
      <c r="H37" s="567"/>
      <c r="I37" s="568" t="str">
        <f>Calcu!E34</f>
        <v/>
      </c>
      <c r="J37" s="569"/>
      <c r="K37" s="569"/>
      <c r="L37" s="569"/>
      <c r="M37" s="569"/>
      <c r="N37" s="569"/>
      <c r="O37" s="570"/>
      <c r="P37" s="568" t="str">
        <f>Calcu!J34</f>
        <v/>
      </c>
      <c r="Q37" s="571"/>
      <c r="R37" s="571"/>
      <c r="S37" s="571"/>
      <c r="T37" s="571"/>
      <c r="U37" s="571"/>
      <c r="V37" s="572"/>
      <c r="W37" s="568" t="str">
        <f>IF(Calcu!G34="ⅹ",Calcu!G34,Calcu!K34)</f>
        <v/>
      </c>
      <c r="X37" s="571"/>
      <c r="Y37" s="571"/>
      <c r="Z37" s="571"/>
      <c r="AA37" s="571"/>
      <c r="AB37" s="571"/>
      <c r="AC37" s="572"/>
      <c r="AD37" s="568" t="str">
        <f>IF(Calcu!H34="ⅹ",Calcu!H34,Calcu!L34)</f>
        <v/>
      </c>
      <c r="AE37" s="571"/>
      <c r="AF37" s="571"/>
      <c r="AG37" s="571"/>
      <c r="AH37" s="571"/>
      <c r="AI37" s="571"/>
      <c r="AJ37" s="572"/>
      <c r="AK37" s="285"/>
      <c r="AL37" s="285"/>
      <c r="AM37" s="285"/>
      <c r="AN37" s="285"/>
      <c r="AO37" s="285"/>
      <c r="AP37" s="285"/>
      <c r="AQ37" s="285"/>
      <c r="AR37" s="143"/>
      <c r="AS37" s="143"/>
      <c r="AT37" s="285"/>
    </row>
    <row r="38" spans="1:46" ht="18" customHeight="1">
      <c r="A38" s="285"/>
      <c r="B38" s="565">
        <f>Calcu!C35</f>
        <v>27</v>
      </c>
      <c r="C38" s="566"/>
      <c r="D38" s="566"/>
      <c r="E38" s="566"/>
      <c r="F38" s="566"/>
      <c r="G38" s="566"/>
      <c r="H38" s="567"/>
      <c r="I38" s="568" t="str">
        <f>Calcu!E35</f>
        <v/>
      </c>
      <c r="J38" s="569"/>
      <c r="K38" s="569"/>
      <c r="L38" s="569"/>
      <c r="M38" s="569"/>
      <c r="N38" s="569"/>
      <c r="O38" s="570"/>
      <c r="P38" s="568" t="str">
        <f>Calcu!J35</f>
        <v/>
      </c>
      <c r="Q38" s="571"/>
      <c r="R38" s="571"/>
      <c r="S38" s="571"/>
      <c r="T38" s="571"/>
      <c r="U38" s="571"/>
      <c r="V38" s="572"/>
      <c r="W38" s="568" t="str">
        <f>IF(Calcu!G35="ⅹ",Calcu!G35,Calcu!K35)</f>
        <v/>
      </c>
      <c r="X38" s="571"/>
      <c r="Y38" s="571"/>
      <c r="Z38" s="571"/>
      <c r="AA38" s="571"/>
      <c r="AB38" s="571"/>
      <c r="AC38" s="572"/>
      <c r="AD38" s="568" t="str">
        <f>IF(Calcu!H35="ⅹ",Calcu!H35,Calcu!L35)</f>
        <v/>
      </c>
      <c r="AE38" s="571"/>
      <c r="AF38" s="571"/>
      <c r="AG38" s="571"/>
      <c r="AH38" s="571"/>
      <c r="AI38" s="571"/>
      <c r="AJ38" s="572"/>
      <c r="AK38" s="285"/>
      <c r="AL38" s="285"/>
      <c r="AM38" s="285"/>
      <c r="AN38" s="285"/>
      <c r="AO38" s="285"/>
      <c r="AP38" s="285"/>
      <c r="AQ38" s="285"/>
      <c r="AR38" s="143"/>
      <c r="AS38" s="143"/>
      <c r="AT38" s="285"/>
    </row>
    <row r="39" spans="1:46" ht="18" customHeight="1">
      <c r="A39" s="285"/>
      <c r="B39" s="565">
        <f>Calcu!C36</f>
        <v>28</v>
      </c>
      <c r="C39" s="566"/>
      <c r="D39" s="566"/>
      <c r="E39" s="566"/>
      <c r="F39" s="566"/>
      <c r="G39" s="566"/>
      <c r="H39" s="567"/>
      <c r="I39" s="568" t="str">
        <f>Calcu!E36</f>
        <v/>
      </c>
      <c r="J39" s="569"/>
      <c r="K39" s="569"/>
      <c r="L39" s="569"/>
      <c r="M39" s="569"/>
      <c r="N39" s="569"/>
      <c r="O39" s="570"/>
      <c r="P39" s="568" t="str">
        <f>Calcu!J36</f>
        <v/>
      </c>
      <c r="Q39" s="571"/>
      <c r="R39" s="571"/>
      <c r="S39" s="571"/>
      <c r="T39" s="571"/>
      <c r="U39" s="571"/>
      <c r="V39" s="572"/>
      <c r="W39" s="568" t="str">
        <f>IF(Calcu!G36="ⅹ",Calcu!G36,Calcu!K36)</f>
        <v/>
      </c>
      <c r="X39" s="571"/>
      <c r="Y39" s="571"/>
      <c r="Z39" s="571"/>
      <c r="AA39" s="571"/>
      <c r="AB39" s="571"/>
      <c r="AC39" s="572"/>
      <c r="AD39" s="568" t="str">
        <f>IF(Calcu!H36="ⅹ",Calcu!H36,Calcu!L36)</f>
        <v/>
      </c>
      <c r="AE39" s="571"/>
      <c r="AF39" s="571"/>
      <c r="AG39" s="571"/>
      <c r="AH39" s="571"/>
      <c r="AI39" s="571"/>
      <c r="AJ39" s="572"/>
      <c r="AK39" s="285"/>
      <c r="AL39" s="285"/>
      <c r="AM39" s="285"/>
      <c r="AN39" s="285"/>
      <c r="AO39" s="285"/>
      <c r="AP39" s="285"/>
      <c r="AQ39" s="285"/>
      <c r="AR39" s="143"/>
      <c r="AS39" s="143"/>
      <c r="AT39" s="285"/>
    </row>
    <row r="40" spans="1:46" ht="18" customHeight="1">
      <c r="A40" s="285"/>
      <c r="B40" s="565">
        <f>Calcu!C37</f>
        <v>29</v>
      </c>
      <c r="C40" s="566"/>
      <c r="D40" s="566"/>
      <c r="E40" s="566"/>
      <c r="F40" s="566"/>
      <c r="G40" s="566"/>
      <c r="H40" s="567"/>
      <c r="I40" s="568" t="str">
        <f>Calcu!E37</f>
        <v/>
      </c>
      <c r="J40" s="569"/>
      <c r="K40" s="569"/>
      <c r="L40" s="569"/>
      <c r="M40" s="569"/>
      <c r="N40" s="569"/>
      <c r="O40" s="570"/>
      <c r="P40" s="568" t="str">
        <f>Calcu!J37</f>
        <v/>
      </c>
      <c r="Q40" s="571"/>
      <c r="R40" s="571"/>
      <c r="S40" s="571"/>
      <c r="T40" s="571"/>
      <c r="U40" s="571"/>
      <c r="V40" s="572"/>
      <c r="W40" s="568" t="str">
        <f>IF(Calcu!G37="ⅹ",Calcu!G37,Calcu!K37)</f>
        <v/>
      </c>
      <c r="X40" s="571"/>
      <c r="Y40" s="571"/>
      <c r="Z40" s="571"/>
      <c r="AA40" s="571"/>
      <c r="AB40" s="571"/>
      <c r="AC40" s="572"/>
      <c r="AD40" s="568" t="str">
        <f>IF(Calcu!H37="ⅹ",Calcu!H37,Calcu!L37)</f>
        <v/>
      </c>
      <c r="AE40" s="571"/>
      <c r="AF40" s="571"/>
      <c r="AG40" s="571"/>
      <c r="AH40" s="571"/>
      <c r="AI40" s="571"/>
      <c r="AJ40" s="572"/>
      <c r="AK40" s="285"/>
      <c r="AL40" s="285"/>
      <c r="AM40" s="285"/>
      <c r="AN40" s="285"/>
      <c r="AO40" s="285"/>
      <c r="AP40" s="285"/>
      <c r="AQ40" s="285"/>
      <c r="AR40" s="143"/>
      <c r="AS40" s="143"/>
      <c r="AT40" s="285"/>
    </row>
    <row r="41" spans="1:46" ht="18" customHeight="1">
      <c r="A41" s="460"/>
      <c r="B41" s="565">
        <f>Calcu!C38</f>
        <v>30</v>
      </c>
      <c r="C41" s="566"/>
      <c r="D41" s="566"/>
      <c r="E41" s="566"/>
      <c r="F41" s="566"/>
      <c r="G41" s="566"/>
      <c r="H41" s="567"/>
      <c r="I41" s="568" t="str">
        <f>Calcu!E38</f>
        <v/>
      </c>
      <c r="J41" s="569"/>
      <c r="K41" s="569"/>
      <c r="L41" s="569"/>
      <c r="M41" s="569"/>
      <c r="N41" s="569"/>
      <c r="O41" s="570"/>
      <c r="P41" s="568" t="str">
        <f>Calcu!J38</f>
        <v/>
      </c>
      <c r="Q41" s="571"/>
      <c r="R41" s="571"/>
      <c r="S41" s="571"/>
      <c r="T41" s="571"/>
      <c r="U41" s="571"/>
      <c r="V41" s="572"/>
      <c r="W41" s="568" t="str">
        <f>IF(Calcu!G38="ⅹ",Calcu!G38,Calcu!K38)</f>
        <v/>
      </c>
      <c r="X41" s="571"/>
      <c r="Y41" s="571"/>
      <c r="Z41" s="571"/>
      <c r="AA41" s="571"/>
      <c r="AB41" s="571"/>
      <c r="AC41" s="572"/>
      <c r="AD41" s="568" t="str">
        <f>IF(Calcu!H38="ⅹ",Calcu!H38,Calcu!L38)</f>
        <v/>
      </c>
      <c r="AE41" s="571"/>
      <c r="AF41" s="571"/>
      <c r="AG41" s="571"/>
      <c r="AH41" s="571"/>
      <c r="AI41" s="571"/>
      <c r="AJ41" s="572"/>
      <c r="AK41" s="460"/>
      <c r="AL41" s="460"/>
      <c r="AM41" s="460"/>
      <c r="AN41" s="460"/>
      <c r="AO41" s="460"/>
      <c r="AP41" s="460"/>
      <c r="AQ41" s="460"/>
      <c r="AR41" s="143"/>
      <c r="AS41" s="143"/>
      <c r="AT41" s="460"/>
    </row>
    <row r="42" spans="1:46" ht="18" customHeight="1">
      <c r="A42" s="460"/>
      <c r="B42" s="565">
        <f>Calcu!C39</f>
        <v>31</v>
      </c>
      <c r="C42" s="566"/>
      <c r="D42" s="566"/>
      <c r="E42" s="566"/>
      <c r="F42" s="566"/>
      <c r="G42" s="566"/>
      <c r="H42" s="567"/>
      <c r="I42" s="568" t="str">
        <f>Calcu!E39</f>
        <v/>
      </c>
      <c r="J42" s="569"/>
      <c r="K42" s="569"/>
      <c r="L42" s="569"/>
      <c r="M42" s="569"/>
      <c r="N42" s="569"/>
      <c r="O42" s="570"/>
      <c r="P42" s="568" t="str">
        <f>Calcu!J39</f>
        <v/>
      </c>
      <c r="Q42" s="571"/>
      <c r="R42" s="571"/>
      <c r="S42" s="571"/>
      <c r="T42" s="571"/>
      <c r="U42" s="571"/>
      <c r="V42" s="572"/>
      <c r="W42" s="568" t="str">
        <f>IF(Calcu!G39="ⅹ",Calcu!G39,Calcu!K39)</f>
        <v/>
      </c>
      <c r="X42" s="571"/>
      <c r="Y42" s="571"/>
      <c r="Z42" s="571"/>
      <c r="AA42" s="571"/>
      <c r="AB42" s="571"/>
      <c r="AC42" s="572"/>
      <c r="AD42" s="568" t="str">
        <f>IF(Calcu!H39="ⅹ",Calcu!H39,Calcu!L39)</f>
        <v/>
      </c>
      <c r="AE42" s="571"/>
      <c r="AF42" s="571"/>
      <c r="AG42" s="571"/>
      <c r="AH42" s="571"/>
      <c r="AI42" s="571"/>
      <c r="AJ42" s="572"/>
      <c r="AK42" s="460"/>
      <c r="AL42" s="460"/>
      <c r="AM42" s="460"/>
      <c r="AN42" s="460"/>
      <c r="AO42" s="460"/>
      <c r="AP42" s="460"/>
      <c r="AQ42" s="460"/>
      <c r="AR42" s="143"/>
      <c r="AS42" s="143"/>
      <c r="AT42" s="460"/>
    </row>
    <row r="43" spans="1:46" ht="18" customHeight="1">
      <c r="A43" s="460"/>
      <c r="B43" s="565">
        <f>Calcu!C40</f>
        <v>32</v>
      </c>
      <c r="C43" s="566"/>
      <c r="D43" s="566"/>
      <c r="E43" s="566"/>
      <c r="F43" s="566"/>
      <c r="G43" s="566"/>
      <c r="H43" s="567"/>
      <c r="I43" s="568" t="str">
        <f>Calcu!E40</f>
        <v/>
      </c>
      <c r="J43" s="569"/>
      <c r="K43" s="569"/>
      <c r="L43" s="569"/>
      <c r="M43" s="569"/>
      <c r="N43" s="569"/>
      <c r="O43" s="570"/>
      <c r="P43" s="568" t="str">
        <f>Calcu!J40</f>
        <v/>
      </c>
      <c r="Q43" s="571"/>
      <c r="R43" s="571"/>
      <c r="S43" s="571"/>
      <c r="T43" s="571"/>
      <c r="U43" s="571"/>
      <c r="V43" s="572"/>
      <c r="W43" s="568" t="str">
        <f>IF(Calcu!G40="ⅹ",Calcu!G40,Calcu!K40)</f>
        <v/>
      </c>
      <c r="X43" s="571"/>
      <c r="Y43" s="571"/>
      <c r="Z43" s="571"/>
      <c r="AA43" s="571"/>
      <c r="AB43" s="571"/>
      <c r="AC43" s="572"/>
      <c r="AD43" s="568" t="str">
        <f>IF(Calcu!H40="ⅹ",Calcu!H40,Calcu!L40)</f>
        <v/>
      </c>
      <c r="AE43" s="571"/>
      <c r="AF43" s="571"/>
      <c r="AG43" s="571"/>
      <c r="AH43" s="571"/>
      <c r="AI43" s="571"/>
      <c r="AJ43" s="572"/>
      <c r="AK43" s="460"/>
      <c r="AL43" s="460"/>
      <c r="AM43" s="460"/>
      <c r="AN43" s="460"/>
      <c r="AO43" s="460"/>
      <c r="AP43" s="460"/>
      <c r="AQ43" s="460"/>
      <c r="AR43" s="143"/>
      <c r="AS43" s="143"/>
      <c r="AT43" s="460"/>
    </row>
    <row r="44" spans="1:46" ht="18" customHeight="1">
      <c r="A44" s="460"/>
      <c r="B44" s="565">
        <f>Calcu!C41</f>
        <v>33</v>
      </c>
      <c r="C44" s="566"/>
      <c r="D44" s="566"/>
      <c r="E44" s="566"/>
      <c r="F44" s="566"/>
      <c r="G44" s="566"/>
      <c r="H44" s="567"/>
      <c r="I44" s="568" t="str">
        <f>Calcu!E41</f>
        <v/>
      </c>
      <c r="J44" s="569"/>
      <c r="K44" s="569"/>
      <c r="L44" s="569"/>
      <c r="M44" s="569"/>
      <c r="N44" s="569"/>
      <c r="O44" s="570"/>
      <c r="P44" s="568" t="str">
        <f>Calcu!J41</f>
        <v/>
      </c>
      <c r="Q44" s="571"/>
      <c r="R44" s="571"/>
      <c r="S44" s="571"/>
      <c r="T44" s="571"/>
      <c r="U44" s="571"/>
      <c r="V44" s="572"/>
      <c r="W44" s="568" t="str">
        <f>IF(Calcu!G41="ⅹ",Calcu!G41,Calcu!K41)</f>
        <v/>
      </c>
      <c r="X44" s="571"/>
      <c r="Y44" s="571"/>
      <c r="Z44" s="571"/>
      <c r="AA44" s="571"/>
      <c r="AB44" s="571"/>
      <c r="AC44" s="572"/>
      <c r="AD44" s="568" t="str">
        <f>IF(Calcu!H41="ⅹ",Calcu!H41,Calcu!L41)</f>
        <v/>
      </c>
      <c r="AE44" s="571"/>
      <c r="AF44" s="571"/>
      <c r="AG44" s="571"/>
      <c r="AH44" s="571"/>
      <c r="AI44" s="571"/>
      <c r="AJ44" s="572"/>
      <c r="AK44" s="460"/>
      <c r="AL44" s="460"/>
      <c r="AM44" s="460"/>
      <c r="AN44" s="460"/>
      <c r="AO44" s="460"/>
      <c r="AP44" s="460"/>
      <c r="AQ44" s="460"/>
      <c r="AR44" s="143"/>
      <c r="AS44" s="143"/>
      <c r="AT44" s="460"/>
    </row>
    <row r="45" spans="1:46" ht="18" customHeight="1">
      <c r="A45" s="460"/>
      <c r="B45" s="565">
        <f>Calcu!C42</f>
        <v>34</v>
      </c>
      <c r="C45" s="566"/>
      <c r="D45" s="566"/>
      <c r="E45" s="566"/>
      <c r="F45" s="566"/>
      <c r="G45" s="566"/>
      <c r="H45" s="567"/>
      <c r="I45" s="568" t="str">
        <f>Calcu!E42</f>
        <v/>
      </c>
      <c r="J45" s="569"/>
      <c r="K45" s="569"/>
      <c r="L45" s="569"/>
      <c r="M45" s="569"/>
      <c r="N45" s="569"/>
      <c r="O45" s="570"/>
      <c r="P45" s="568" t="str">
        <f>Calcu!J42</f>
        <v/>
      </c>
      <c r="Q45" s="571"/>
      <c r="R45" s="571"/>
      <c r="S45" s="571"/>
      <c r="T45" s="571"/>
      <c r="U45" s="571"/>
      <c r="V45" s="572"/>
      <c r="W45" s="568" t="str">
        <f>IF(Calcu!G42="ⅹ",Calcu!G42,Calcu!K42)</f>
        <v/>
      </c>
      <c r="X45" s="571"/>
      <c r="Y45" s="571"/>
      <c r="Z45" s="571"/>
      <c r="AA45" s="571"/>
      <c r="AB45" s="571"/>
      <c r="AC45" s="572"/>
      <c r="AD45" s="568" t="str">
        <f>IF(Calcu!H42="ⅹ",Calcu!H42,Calcu!L42)</f>
        <v/>
      </c>
      <c r="AE45" s="571"/>
      <c r="AF45" s="571"/>
      <c r="AG45" s="571"/>
      <c r="AH45" s="571"/>
      <c r="AI45" s="571"/>
      <c r="AJ45" s="572"/>
      <c r="AK45" s="460"/>
      <c r="AL45" s="460"/>
      <c r="AM45" s="460"/>
      <c r="AN45" s="460"/>
      <c r="AO45" s="460"/>
      <c r="AP45" s="460"/>
      <c r="AQ45" s="460"/>
      <c r="AR45" s="143"/>
      <c r="AS45" s="143"/>
      <c r="AT45" s="460"/>
    </row>
    <row r="46" spans="1:46" ht="18" customHeight="1">
      <c r="A46" s="460"/>
      <c r="B46" s="565">
        <f>Calcu!C43</f>
        <v>35</v>
      </c>
      <c r="C46" s="566"/>
      <c r="D46" s="566"/>
      <c r="E46" s="566"/>
      <c r="F46" s="566"/>
      <c r="G46" s="566"/>
      <c r="H46" s="567"/>
      <c r="I46" s="568" t="str">
        <f>Calcu!E43</f>
        <v/>
      </c>
      <c r="J46" s="569"/>
      <c r="K46" s="569"/>
      <c r="L46" s="569"/>
      <c r="M46" s="569"/>
      <c r="N46" s="569"/>
      <c r="O46" s="570"/>
      <c r="P46" s="568" t="str">
        <f>Calcu!J43</f>
        <v/>
      </c>
      <c r="Q46" s="571"/>
      <c r="R46" s="571"/>
      <c r="S46" s="571"/>
      <c r="T46" s="571"/>
      <c r="U46" s="571"/>
      <c r="V46" s="572"/>
      <c r="W46" s="568" t="str">
        <f>IF(Calcu!G43="ⅹ",Calcu!G43,Calcu!K43)</f>
        <v/>
      </c>
      <c r="X46" s="571"/>
      <c r="Y46" s="571"/>
      <c r="Z46" s="571"/>
      <c r="AA46" s="571"/>
      <c r="AB46" s="571"/>
      <c r="AC46" s="572"/>
      <c r="AD46" s="568" t="str">
        <f>IF(Calcu!H43="ⅹ",Calcu!H43,Calcu!L43)</f>
        <v/>
      </c>
      <c r="AE46" s="571"/>
      <c r="AF46" s="571"/>
      <c r="AG46" s="571"/>
      <c r="AH46" s="571"/>
      <c r="AI46" s="571"/>
      <c r="AJ46" s="572"/>
      <c r="AK46" s="460"/>
      <c r="AL46" s="460"/>
      <c r="AM46" s="460"/>
      <c r="AN46" s="460"/>
      <c r="AO46" s="460"/>
      <c r="AP46" s="460"/>
      <c r="AQ46" s="460"/>
      <c r="AR46" s="143"/>
      <c r="AS46" s="143"/>
      <c r="AT46" s="460"/>
    </row>
    <row r="47" spans="1:46" ht="18" customHeight="1">
      <c r="A47" s="460"/>
      <c r="B47" s="565">
        <f>Calcu!C44</f>
        <v>36</v>
      </c>
      <c r="C47" s="566"/>
      <c r="D47" s="566"/>
      <c r="E47" s="566"/>
      <c r="F47" s="566"/>
      <c r="G47" s="566"/>
      <c r="H47" s="567"/>
      <c r="I47" s="568" t="str">
        <f>Calcu!E44</f>
        <v/>
      </c>
      <c r="J47" s="569"/>
      <c r="K47" s="569"/>
      <c r="L47" s="569"/>
      <c r="M47" s="569"/>
      <c r="N47" s="569"/>
      <c r="O47" s="570"/>
      <c r="P47" s="568" t="str">
        <f>Calcu!J44</f>
        <v/>
      </c>
      <c r="Q47" s="571"/>
      <c r="R47" s="571"/>
      <c r="S47" s="571"/>
      <c r="T47" s="571"/>
      <c r="U47" s="571"/>
      <c r="V47" s="572"/>
      <c r="W47" s="568" t="str">
        <f>IF(Calcu!G44="ⅹ",Calcu!G44,Calcu!K44)</f>
        <v/>
      </c>
      <c r="X47" s="571"/>
      <c r="Y47" s="571"/>
      <c r="Z47" s="571"/>
      <c r="AA47" s="571"/>
      <c r="AB47" s="571"/>
      <c r="AC47" s="572"/>
      <c r="AD47" s="568" t="str">
        <f>IF(Calcu!H44="ⅹ",Calcu!H44,Calcu!L44)</f>
        <v/>
      </c>
      <c r="AE47" s="571"/>
      <c r="AF47" s="571"/>
      <c r="AG47" s="571"/>
      <c r="AH47" s="571"/>
      <c r="AI47" s="571"/>
      <c r="AJ47" s="572"/>
      <c r="AK47" s="460"/>
      <c r="AL47" s="460"/>
      <c r="AM47" s="460"/>
      <c r="AN47" s="460"/>
      <c r="AO47" s="460"/>
      <c r="AP47" s="460"/>
      <c r="AQ47" s="460"/>
      <c r="AR47" s="143"/>
      <c r="AS47" s="143"/>
      <c r="AT47" s="460"/>
    </row>
    <row r="48" spans="1:46" ht="18" customHeight="1">
      <c r="A48" s="460"/>
      <c r="B48" s="565">
        <f>Calcu!C45</f>
        <v>37</v>
      </c>
      <c r="C48" s="566"/>
      <c r="D48" s="566"/>
      <c r="E48" s="566"/>
      <c r="F48" s="566"/>
      <c r="G48" s="566"/>
      <c r="H48" s="567"/>
      <c r="I48" s="568" t="str">
        <f>Calcu!E45</f>
        <v/>
      </c>
      <c r="J48" s="569"/>
      <c r="K48" s="569"/>
      <c r="L48" s="569"/>
      <c r="M48" s="569"/>
      <c r="N48" s="569"/>
      <c r="O48" s="570"/>
      <c r="P48" s="568" t="str">
        <f>Calcu!J45</f>
        <v/>
      </c>
      <c r="Q48" s="571"/>
      <c r="R48" s="571"/>
      <c r="S48" s="571"/>
      <c r="T48" s="571"/>
      <c r="U48" s="571"/>
      <c r="V48" s="572"/>
      <c r="W48" s="568" t="str">
        <f>IF(Calcu!G45="ⅹ",Calcu!G45,Calcu!K45)</f>
        <v/>
      </c>
      <c r="X48" s="571"/>
      <c r="Y48" s="571"/>
      <c r="Z48" s="571"/>
      <c r="AA48" s="571"/>
      <c r="AB48" s="571"/>
      <c r="AC48" s="572"/>
      <c r="AD48" s="568" t="str">
        <f>IF(Calcu!H45="ⅹ",Calcu!H45,Calcu!L45)</f>
        <v/>
      </c>
      <c r="AE48" s="571"/>
      <c r="AF48" s="571"/>
      <c r="AG48" s="571"/>
      <c r="AH48" s="571"/>
      <c r="AI48" s="571"/>
      <c r="AJ48" s="572"/>
      <c r="AK48" s="460"/>
      <c r="AL48" s="460"/>
      <c r="AM48" s="460"/>
      <c r="AN48" s="460"/>
      <c r="AO48" s="460"/>
      <c r="AP48" s="460"/>
      <c r="AQ48" s="460"/>
      <c r="AR48" s="143"/>
      <c r="AS48" s="143"/>
      <c r="AT48" s="460"/>
    </row>
    <row r="49" spans="1:46" ht="18" customHeight="1">
      <c r="A49" s="460"/>
      <c r="B49" s="565">
        <f>Calcu!C46</f>
        <v>38</v>
      </c>
      <c r="C49" s="566"/>
      <c r="D49" s="566"/>
      <c r="E49" s="566"/>
      <c r="F49" s="566"/>
      <c r="G49" s="566"/>
      <c r="H49" s="567"/>
      <c r="I49" s="568" t="str">
        <f>Calcu!E46</f>
        <v/>
      </c>
      <c r="J49" s="569"/>
      <c r="K49" s="569"/>
      <c r="L49" s="569"/>
      <c r="M49" s="569"/>
      <c r="N49" s="569"/>
      <c r="O49" s="570"/>
      <c r="P49" s="568" t="str">
        <f>Calcu!J46</f>
        <v/>
      </c>
      <c r="Q49" s="571"/>
      <c r="R49" s="571"/>
      <c r="S49" s="571"/>
      <c r="T49" s="571"/>
      <c r="U49" s="571"/>
      <c r="V49" s="572"/>
      <c r="W49" s="568" t="str">
        <f>IF(Calcu!G46="ⅹ",Calcu!G46,Calcu!K46)</f>
        <v/>
      </c>
      <c r="X49" s="571"/>
      <c r="Y49" s="571"/>
      <c r="Z49" s="571"/>
      <c r="AA49" s="571"/>
      <c r="AB49" s="571"/>
      <c r="AC49" s="572"/>
      <c r="AD49" s="568" t="str">
        <f>IF(Calcu!H46="ⅹ",Calcu!H46,Calcu!L46)</f>
        <v/>
      </c>
      <c r="AE49" s="571"/>
      <c r="AF49" s="571"/>
      <c r="AG49" s="571"/>
      <c r="AH49" s="571"/>
      <c r="AI49" s="571"/>
      <c r="AJ49" s="572"/>
      <c r="AK49" s="460"/>
      <c r="AL49" s="460"/>
      <c r="AM49" s="460"/>
      <c r="AN49" s="460"/>
      <c r="AO49" s="460"/>
      <c r="AP49" s="460"/>
      <c r="AQ49" s="460"/>
      <c r="AR49" s="143"/>
      <c r="AS49" s="143"/>
      <c r="AT49" s="460"/>
    </row>
    <row r="50" spans="1:46" ht="18" customHeight="1">
      <c r="A50" s="460"/>
      <c r="B50" s="565">
        <f>Calcu!C47</f>
        <v>39</v>
      </c>
      <c r="C50" s="566"/>
      <c r="D50" s="566"/>
      <c r="E50" s="566"/>
      <c r="F50" s="566"/>
      <c r="G50" s="566"/>
      <c r="H50" s="567"/>
      <c r="I50" s="568" t="str">
        <f>Calcu!E47</f>
        <v/>
      </c>
      <c r="J50" s="569"/>
      <c r="K50" s="569"/>
      <c r="L50" s="569"/>
      <c r="M50" s="569"/>
      <c r="N50" s="569"/>
      <c r="O50" s="570"/>
      <c r="P50" s="568" t="str">
        <f>Calcu!J47</f>
        <v/>
      </c>
      <c r="Q50" s="571"/>
      <c r="R50" s="571"/>
      <c r="S50" s="571"/>
      <c r="T50" s="571"/>
      <c r="U50" s="571"/>
      <c r="V50" s="572"/>
      <c r="W50" s="568" t="str">
        <f>IF(Calcu!G47="ⅹ",Calcu!G47,Calcu!K47)</f>
        <v/>
      </c>
      <c r="X50" s="571"/>
      <c r="Y50" s="571"/>
      <c r="Z50" s="571"/>
      <c r="AA50" s="571"/>
      <c r="AB50" s="571"/>
      <c r="AC50" s="572"/>
      <c r="AD50" s="568" t="str">
        <f>IF(Calcu!H47="ⅹ",Calcu!H47,Calcu!L47)</f>
        <v/>
      </c>
      <c r="AE50" s="571"/>
      <c r="AF50" s="571"/>
      <c r="AG50" s="571"/>
      <c r="AH50" s="571"/>
      <c r="AI50" s="571"/>
      <c r="AJ50" s="572"/>
      <c r="AK50" s="460"/>
      <c r="AL50" s="460"/>
      <c r="AM50" s="460"/>
      <c r="AN50" s="460"/>
      <c r="AO50" s="460"/>
      <c r="AP50" s="460"/>
      <c r="AQ50" s="460"/>
      <c r="AR50" s="143"/>
      <c r="AS50" s="143"/>
      <c r="AT50" s="460"/>
    </row>
    <row r="51" spans="1:46" ht="18" customHeight="1">
      <c r="A51" s="460"/>
      <c r="B51" s="565">
        <f>Calcu!C48</f>
        <v>40</v>
      </c>
      <c r="C51" s="566"/>
      <c r="D51" s="566"/>
      <c r="E51" s="566"/>
      <c r="F51" s="566"/>
      <c r="G51" s="566"/>
      <c r="H51" s="567"/>
      <c r="I51" s="568" t="str">
        <f>Calcu!E48</f>
        <v/>
      </c>
      <c r="J51" s="569"/>
      <c r="K51" s="569"/>
      <c r="L51" s="569"/>
      <c r="M51" s="569"/>
      <c r="N51" s="569"/>
      <c r="O51" s="570"/>
      <c r="P51" s="568" t="str">
        <f>Calcu!J48</f>
        <v/>
      </c>
      <c r="Q51" s="571"/>
      <c r="R51" s="571"/>
      <c r="S51" s="571"/>
      <c r="T51" s="571"/>
      <c r="U51" s="571"/>
      <c r="V51" s="572"/>
      <c r="W51" s="568" t="str">
        <f>IF(Calcu!G48="ⅹ",Calcu!G48,Calcu!K48)</f>
        <v/>
      </c>
      <c r="X51" s="571"/>
      <c r="Y51" s="571"/>
      <c r="Z51" s="571"/>
      <c r="AA51" s="571"/>
      <c r="AB51" s="571"/>
      <c r="AC51" s="572"/>
      <c r="AD51" s="568" t="str">
        <f>IF(Calcu!H48="ⅹ",Calcu!H48,Calcu!L48)</f>
        <v/>
      </c>
      <c r="AE51" s="571"/>
      <c r="AF51" s="571"/>
      <c r="AG51" s="571"/>
      <c r="AH51" s="571"/>
      <c r="AI51" s="571"/>
      <c r="AJ51" s="572"/>
      <c r="AK51" s="460"/>
      <c r="AL51" s="460"/>
      <c r="AM51" s="460"/>
      <c r="AN51" s="460"/>
      <c r="AO51" s="460"/>
      <c r="AP51" s="460"/>
      <c r="AQ51" s="460"/>
      <c r="AR51" s="143"/>
      <c r="AS51" s="143"/>
      <c r="AT51" s="460"/>
    </row>
    <row r="52" spans="1:46" ht="18" customHeight="1">
      <c r="A52" s="460"/>
      <c r="B52" s="565">
        <f>Calcu!C49</f>
        <v>41</v>
      </c>
      <c r="C52" s="566"/>
      <c r="D52" s="566"/>
      <c r="E52" s="566"/>
      <c r="F52" s="566"/>
      <c r="G52" s="566"/>
      <c r="H52" s="567"/>
      <c r="I52" s="568" t="str">
        <f>Calcu!E49</f>
        <v/>
      </c>
      <c r="J52" s="569"/>
      <c r="K52" s="569"/>
      <c r="L52" s="569"/>
      <c r="M52" s="569"/>
      <c r="N52" s="569"/>
      <c r="O52" s="570"/>
      <c r="P52" s="568" t="str">
        <f>Calcu!J49</f>
        <v/>
      </c>
      <c r="Q52" s="571"/>
      <c r="R52" s="571"/>
      <c r="S52" s="571"/>
      <c r="T52" s="571"/>
      <c r="U52" s="571"/>
      <c r="V52" s="572"/>
      <c r="W52" s="568" t="str">
        <f>IF(Calcu!G49="ⅹ",Calcu!G49,Calcu!K49)</f>
        <v/>
      </c>
      <c r="X52" s="571"/>
      <c r="Y52" s="571"/>
      <c r="Z52" s="571"/>
      <c r="AA52" s="571"/>
      <c r="AB52" s="571"/>
      <c r="AC52" s="572"/>
      <c r="AD52" s="568" t="str">
        <f>IF(Calcu!H49="ⅹ",Calcu!H49,Calcu!L49)</f>
        <v/>
      </c>
      <c r="AE52" s="571"/>
      <c r="AF52" s="571"/>
      <c r="AG52" s="571"/>
      <c r="AH52" s="571"/>
      <c r="AI52" s="571"/>
      <c r="AJ52" s="572"/>
      <c r="AK52" s="460"/>
      <c r="AL52" s="460"/>
      <c r="AM52" s="460"/>
      <c r="AN52" s="460"/>
      <c r="AO52" s="460"/>
      <c r="AP52" s="460"/>
      <c r="AQ52" s="460"/>
      <c r="AR52" s="143"/>
      <c r="AS52" s="143"/>
      <c r="AT52" s="460"/>
    </row>
    <row r="53" spans="1:46" ht="18" customHeight="1">
      <c r="A53" s="460"/>
      <c r="B53" s="565">
        <f>Calcu!C50</f>
        <v>42</v>
      </c>
      <c r="C53" s="566"/>
      <c r="D53" s="566"/>
      <c r="E53" s="566"/>
      <c r="F53" s="566"/>
      <c r="G53" s="566"/>
      <c r="H53" s="567"/>
      <c r="I53" s="568" t="str">
        <f>Calcu!E50</f>
        <v/>
      </c>
      <c r="J53" s="569"/>
      <c r="K53" s="569"/>
      <c r="L53" s="569"/>
      <c r="M53" s="569"/>
      <c r="N53" s="569"/>
      <c r="O53" s="570"/>
      <c r="P53" s="568" t="str">
        <f>Calcu!J50</f>
        <v/>
      </c>
      <c r="Q53" s="571"/>
      <c r="R53" s="571"/>
      <c r="S53" s="571"/>
      <c r="T53" s="571"/>
      <c r="U53" s="571"/>
      <c r="V53" s="572"/>
      <c r="W53" s="568" t="str">
        <f>IF(Calcu!G50="ⅹ",Calcu!G50,Calcu!K50)</f>
        <v/>
      </c>
      <c r="X53" s="571"/>
      <c r="Y53" s="571"/>
      <c r="Z53" s="571"/>
      <c r="AA53" s="571"/>
      <c r="AB53" s="571"/>
      <c r="AC53" s="572"/>
      <c r="AD53" s="568" t="str">
        <f>IF(Calcu!H50="ⅹ",Calcu!H50,Calcu!L50)</f>
        <v/>
      </c>
      <c r="AE53" s="571"/>
      <c r="AF53" s="571"/>
      <c r="AG53" s="571"/>
      <c r="AH53" s="571"/>
      <c r="AI53" s="571"/>
      <c r="AJ53" s="572"/>
      <c r="AK53" s="460"/>
      <c r="AL53" s="460"/>
      <c r="AM53" s="460"/>
      <c r="AN53" s="460"/>
      <c r="AO53" s="460"/>
      <c r="AP53" s="460"/>
      <c r="AQ53" s="460"/>
      <c r="AR53" s="143"/>
      <c r="AS53" s="143"/>
      <c r="AT53" s="460"/>
    </row>
    <row r="54" spans="1:46" ht="18" customHeight="1">
      <c r="A54" s="460"/>
      <c r="B54" s="565">
        <f>Calcu!C51</f>
        <v>43</v>
      </c>
      <c r="C54" s="566"/>
      <c r="D54" s="566"/>
      <c r="E54" s="566"/>
      <c r="F54" s="566"/>
      <c r="G54" s="566"/>
      <c r="H54" s="567"/>
      <c r="I54" s="568" t="str">
        <f>Calcu!E51</f>
        <v/>
      </c>
      <c r="J54" s="569"/>
      <c r="K54" s="569"/>
      <c r="L54" s="569"/>
      <c r="M54" s="569"/>
      <c r="N54" s="569"/>
      <c r="O54" s="570"/>
      <c r="P54" s="568" t="str">
        <f>Calcu!J51</f>
        <v/>
      </c>
      <c r="Q54" s="571"/>
      <c r="R54" s="571"/>
      <c r="S54" s="571"/>
      <c r="T54" s="571"/>
      <c r="U54" s="571"/>
      <c r="V54" s="572"/>
      <c r="W54" s="568" t="str">
        <f>IF(Calcu!G51="ⅹ",Calcu!G51,Calcu!K51)</f>
        <v/>
      </c>
      <c r="X54" s="571"/>
      <c r="Y54" s="571"/>
      <c r="Z54" s="571"/>
      <c r="AA54" s="571"/>
      <c r="AB54" s="571"/>
      <c r="AC54" s="572"/>
      <c r="AD54" s="568" t="str">
        <f>IF(Calcu!H51="ⅹ",Calcu!H51,Calcu!L51)</f>
        <v/>
      </c>
      <c r="AE54" s="571"/>
      <c r="AF54" s="571"/>
      <c r="AG54" s="571"/>
      <c r="AH54" s="571"/>
      <c r="AI54" s="571"/>
      <c r="AJ54" s="572"/>
      <c r="AK54" s="460"/>
      <c r="AL54" s="460"/>
      <c r="AM54" s="460"/>
      <c r="AN54" s="460"/>
      <c r="AO54" s="460"/>
      <c r="AP54" s="460"/>
      <c r="AQ54" s="460"/>
      <c r="AR54" s="143"/>
      <c r="AS54" s="143"/>
      <c r="AT54" s="460"/>
    </row>
    <row r="55" spans="1:46" ht="18" customHeight="1">
      <c r="A55" s="460"/>
      <c r="B55" s="565">
        <f>Calcu!C52</f>
        <v>44</v>
      </c>
      <c r="C55" s="566"/>
      <c r="D55" s="566"/>
      <c r="E55" s="566"/>
      <c r="F55" s="566"/>
      <c r="G55" s="566"/>
      <c r="H55" s="567"/>
      <c r="I55" s="568" t="str">
        <f>Calcu!E52</f>
        <v/>
      </c>
      <c r="J55" s="569"/>
      <c r="K55" s="569"/>
      <c r="L55" s="569"/>
      <c r="M55" s="569"/>
      <c r="N55" s="569"/>
      <c r="O55" s="570"/>
      <c r="P55" s="568" t="str">
        <f>Calcu!J52</f>
        <v/>
      </c>
      <c r="Q55" s="571"/>
      <c r="R55" s="571"/>
      <c r="S55" s="571"/>
      <c r="T55" s="571"/>
      <c r="U55" s="571"/>
      <c r="V55" s="572"/>
      <c r="W55" s="568" t="str">
        <f>IF(Calcu!G52="ⅹ",Calcu!G52,Calcu!K52)</f>
        <v/>
      </c>
      <c r="X55" s="571"/>
      <c r="Y55" s="571"/>
      <c r="Z55" s="571"/>
      <c r="AA55" s="571"/>
      <c r="AB55" s="571"/>
      <c r="AC55" s="572"/>
      <c r="AD55" s="568" t="str">
        <f>IF(Calcu!H52="ⅹ",Calcu!H52,Calcu!L52)</f>
        <v/>
      </c>
      <c r="AE55" s="571"/>
      <c r="AF55" s="571"/>
      <c r="AG55" s="571"/>
      <c r="AH55" s="571"/>
      <c r="AI55" s="571"/>
      <c r="AJ55" s="572"/>
      <c r="AK55" s="460"/>
      <c r="AL55" s="460"/>
      <c r="AM55" s="460"/>
      <c r="AN55" s="460"/>
      <c r="AO55" s="460"/>
      <c r="AP55" s="460"/>
      <c r="AQ55" s="460"/>
      <c r="AR55" s="143"/>
      <c r="AS55" s="143"/>
      <c r="AT55" s="460"/>
    </row>
    <row r="56" spans="1:46" ht="18" customHeight="1">
      <c r="A56" s="460"/>
      <c r="B56" s="565">
        <f>Calcu!C53</f>
        <v>45</v>
      </c>
      <c r="C56" s="566"/>
      <c r="D56" s="566"/>
      <c r="E56" s="566"/>
      <c r="F56" s="566"/>
      <c r="G56" s="566"/>
      <c r="H56" s="567"/>
      <c r="I56" s="568" t="str">
        <f>Calcu!E53</f>
        <v/>
      </c>
      <c r="J56" s="569"/>
      <c r="K56" s="569"/>
      <c r="L56" s="569"/>
      <c r="M56" s="569"/>
      <c r="N56" s="569"/>
      <c r="O56" s="570"/>
      <c r="P56" s="568" t="str">
        <f>Calcu!J53</f>
        <v/>
      </c>
      <c r="Q56" s="571"/>
      <c r="R56" s="571"/>
      <c r="S56" s="571"/>
      <c r="T56" s="571"/>
      <c r="U56" s="571"/>
      <c r="V56" s="572"/>
      <c r="W56" s="568" t="str">
        <f>IF(Calcu!G53="ⅹ",Calcu!G53,Calcu!K53)</f>
        <v/>
      </c>
      <c r="X56" s="571"/>
      <c r="Y56" s="571"/>
      <c r="Z56" s="571"/>
      <c r="AA56" s="571"/>
      <c r="AB56" s="571"/>
      <c r="AC56" s="572"/>
      <c r="AD56" s="568" t="str">
        <f>IF(Calcu!H53="ⅹ",Calcu!H53,Calcu!L53)</f>
        <v/>
      </c>
      <c r="AE56" s="571"/>
      <c r="AF56" s="571"/>
      <c r="AG56" s="571"/>
      <c r="AH56" s="571"/>
      <c r="AI56" s="571"/>
      <c r="AJ56" s="572"/>
      <c r="AK56" s="460"/>
      <c r="AL56" s="460"/>
      <c r="AM56" s="460"/>
      <c r="AN56" s="460"/>
      <c r="AO56" s="460"/>
      <c r="AP56" s="460"/>
      <c r="AQ56" s="460"/>
      <c r="AR56" s="143"/>
      <c r="AS56" s="143"/>
      <c r="AT56" s="460"/>
    </row>
    <row r="57" spans="1:46" ht="18" customHeight="1">
      <c r="A57" s="460"/>
      <c r="B57" s="565">
        <f>Calcu!C54</f>
        <v>46</v>
      </c>
      <c r="C57" s="566"/>
      <c r="D57" s="566"/>
      <c r="E57" s="566"/>
      <c r="F57" s="566"/>
      <c r="G57" s="566"/>
      <c r="H57" s="567"/>
      <c r="I57" s="568" t="str">
        <f>Calcu!E54</f>
        <v/>
      </c>
      <c r="J57" s="569"/>
      <c r="K57" s="569"/>
      <c r="L57" s="569"/>
      <c r="M57" s="569"/>
      <c r="N57" s="569"/>
      <c r="O57" s="570"/>
      <c r="P57" s="568" t="str">
        <f>Calcu!J54</f>
        <v/>
      </c>
      <c r="Q57" s="571"/>
      <c r="R57" s="571"/>
      <c r="S57" s="571"/>
      <c r="T57" s="571"/>
      <c r="U57" s="571"/>
      <c r="V57" s="572"/>
      <c r="W57" s="568" t="str">
        <f>IF(Calcu!G54="ⅹ",Calcu!G54,Calcu!K54)</f>
        <v/>
      </c>
      <c r="X57" s="571"/>
      <c r="Y57" s="571"/>
      <c r="Z57" s="571"/>
      <c r="AA57" s="571"/>
      <c r="AB57" s="571"/>
      <c r="AC57" s="572"/>
      <c r="AD57" s="568" t="str">
        <f>IF(Calcu!H54="ⅹ",Calcu!H54,Calcu!L54)</f>
        <v/>
      </c>
      <c r="AE57" s="571"/>
      <c r="AF57" s="571"/>
      <c r="AG57" s="571"/>
      <c r="AH57" s="571"/>
      <c r="AI57" s="571"/>
      <c r="AJ57" s="572"/>
      <c r="AK57" s="460"/>
      <c r="AL57" s="460"/>
      <c r="AM57" s="460"/>
      <c r="AN57" s="460"/>
      <c r="AO57" s="460"/>
      <c r="AP57" s="460"/>
      <c r="AQ57" s="460"/>
      <c r="AR57" s="143"/>
      <c r="AS57" s="143"/>
      <c r="AT57" s="460"/>
    </row>
    <row r="58" spans="1:46" ht="18" customHeight="1">
      <c r="A58" s="460"/>
      <c r="B58" s="565">
        <f>Calcu!C55</f>
        <v>47</v>
      </c>
      <c r="C58" s="566"/>
      <c r="D58" s="566"/>
      <c r="E58" s="566"/>
      <c r="F58" s="566"/>
      <c r="G58" s="566"/>
      <c r="H58" s="567"/>
      <c r="I58" s="568" t="str">
        <f>Calcu!E55</f>
        <v/>
      </c>
      <c r="J58" s="569"/>
      <c r="K58" s="569"/>
      <c r="L58" s="569"/>
      <c r="M58" s="569"/>
      <c r="N58" s="569"/>
      <c r="O58" s="570"/>
      <c r="P58" s="568" t="str">
        <f>Calcu!J55</f>
        <v/>
      </c>
      <c r="Q58" s="571"/>
      <c r="R58" s="571"/>
      <c r="S58" s="571"/>
      <c r="T58" s="571"/>
      <c r="U58" s="571"/>
      <c r="V58" s="572"/>
      <c r="W58" s="568" t="str">
        <f>IF(Calcu!G55="ⅹ",Calcu!G55,Calcu!K55)</f>
        <v/>
      </c>
      <c r="X58" s="571"/>
      <c r="Y58" s="571"/>
      <c r="Z58" s="571"/>
      <c r="AA58" s="571"/>
      <c r="AB58" s="571"/>
      <c r="AC58" s="572"/>
      <c r="AD58" s="568" t="str">
        <f>IF(Calcu!H55="ⅹ",Calcu!H55,Calcu!L55)</f>
        <v/>
      </c>
      <c r="AE58" s="571"/>
      <c r="AF58" s="571"/>
      <c r="AG58" s="571"/>
      <c r="AH58" s="571"/>
      <c r="AI58" s="571"/>
      <c r="AJ58" s="572"/>
      <c r="AK58" s="460"/>
      <c r="AL58" s="460"/>
      <c r="AM58" s="460"/>
      <c r="AN58" s="460"/>
      <c r="AO58" s="460"/>
      <c r="AP58" s="460"/>
      <c r="AQ58" s="460"/>
      <c r="AR58" s="143"/>
      <c r="AS58" s="143"/>
      <c r="AT58" s="460"/>
    </row>
    <row r="59" spans="1:46" ht="18" customHeight="1">
      <c r="A59" s="460"/>
      <c r="B59" s="565">
        <f>Calcu!C56</f>
        <v>48</v>
      </c>
      <c r="C59" s="566"/>
      <c r="D59" s="566"/>
      <c r="E59" s="566"/>
      <c r="F59" s="566"/>
      <c r="G59" s="566"/>
      <c r="H59" s="567"/>
      <c r="I59" s="568" t="str">
        <f>Calcu!E56</f>
        <v/>
      </c>
      <c r="J59" s="569"/>
      <c r="K59" s="569"/>
      <c r="L59" s="569"/>
      <c r="M59" s="569"/>
      <c r="N59" s="569"/>
      <c r="O59" s="570"/>
      <c r="P59" s="568" t="str">
        <f>Calcu!J56</f>
        <v/>
      </c>
      <c r="Q59" s="571"/>
      <c r="R59" s="571"/>
      <c r="S59" s="571"/>
      <c r="T59" s="571"/>
      <c r="U59" s="571"/>
      <c r="V59" s="572"/>
      <c r="W59" s="568" t="str">
        <f>IF(Calcu!G56="ⅹ",Calcu!G56,Calcu!K56)</f>
        <v/>
      </c>
      <c r="X59" s="571"/>
      <c r="Y59" s="571"/>
      <c r="Z59" s="571"/>
      <c r="AA59" s="571"/>
      <c r="AB59" s="571"/>
      <c r="AC59" s="572"/>
      <c r="AD59" s="568" t="str">
        <f>IF(Calcu!H56="ⅹ",Calcu!H56,Calcu!L56)</f>
        <v/>
      </c>
      <c r="AE59" s="571"/>
      <c r="AF59" s="571"/>
      <c r="AG59" s="571"/>
      <c r="AH59" s="571"/>
      <c r="AI59" s="571"/>
      <c r="AJ59" s="572"/>
      <c r="AK59" s="460"/>
      <c r="AL59" s="460"/>
      <c r="AM59" s="460"/>
      <c r="AN59" s="460"/>
      <c r="AO59" s="460"/>
      <c r="AP59" s="460"/>
      <c r="AQ59" s="460"/>
      <c r="AR59" s="143"/>
      <c r="AS59" s="143"/>
      <c r="AT59" s="460"/>
    </row>
    <row r="60" spans="1:46" ht="18" customHeight="1">
      <c r="A60" s="460"/>
      <c r="B60" s="565">
        <f>Calcu!C57</f>
        <v>49</v>
      </c>
      <c r="C60" s="566"/>
      <c r="D60" s="566"/>
      <c r="E60" s="566"/>
      <c r="F60" s="566"/>
      <c r="G60" s="566"/>
      <c r="H60" s="567"/>
      <c r="I60" s="568" t="str">
        <f>Calcu!E57</f>
        <v/>
      </c>
      <c r="J60" s="569"/>
      <c r="K60" s="569"/>
      <c r="L60" s="569"/>
      <c r="M60" s="569"/>
      <c r="N60" s="569"/>
      <c r="O60" s="570"/>
      <c r="P60" s="568" t="str">
        <f>Calcu!J57</f>
        <v/>
      </c>
      <c r="Q60" s="571"/>
      <c r="R60" s="571"/>
      <c r="S60" s="571"/>
      <c r="T60" s="571"/>
      <c r="U60" s="571"/>
      <c r="V60" s="572"/>
      <c r="W60" s="568" t="str">
        <f>IF(Calcu!G57="ⅹ",Calcu!G57,Calcu!K57)</f>
        <v/>
      </c>
      <c r="X60" s="571"/>
      <c r="Y60" s="571"/>
      <c r="Z60" s="571"/>
      <c r="AA60" s="571"/>
      <c r="AB60" s="571"/>
      <c r="AC60" s="572"/>
      <c r="AD60" s="568" t="str">
        <f>IF(Calcu!H57="ⅹ",Calcu!H57,Calcu!L57)</f>
        <v/>
      </c>
      <c r="AE60" s="571"/>
      <c r="AF60" s="571"/>
      <c r="AG60" s="571"/>
      <c r="AH60" s="571"/>
      <c r="AI60" s="571"/>
      <c r="AJ60" s="572"/>
      <c r="AK60" s="460"/>
      <c r="AL60" s="460"/>
      <c r="AM60" s="460"/>
      <c r="AN60" s="460"/>
      <c r="AO60" s="460"/>
      <c r="AP60" s="460"/>
      <c r="AQ60" s="460"/>
      <c r="AR60" s="143"/>
      <c r="AS60" s="143"/>
      <c r="AT60" s="460"/>
    </row>
    <row r="61" spans="1:46" ht="18" customHeight="1">
      <c r="A61" s="460"/>
      <c r="B61" s="565">
        <f>Calcu!C58</f>
        <v>50</v>
      </c>
      <c r="C61" s="566"/>
      <c r="D61" s="566"/>
      <c r="E61" s="566"/>
      <c r="F61" s="566"/>
      <c r="G61" s="566"/>
      <c r="H61" s="567"/>
      <c r="I61" s="568" t="str">
        <f>Calcu!E58</f>
        <v/>
      </c>
      <c r="J61" s="569"/>
      <c r="K61" s="569"/>
      <c r="L61" s="569"/>
      <c r="M61" s="569"/>
      <c r="N61" s="569"/>
      <c r="O61" s="570"/>
      <c r="P61" s="568" t="str">
        <f>Calcu!J58</f>
        <v/>
      </c>
      <c r="Q61" s="571"/>
      <c r="R61" s="571"/>
      <c r="S61" s="571"/>
      <c r="T61" s="571"/>
      <c r="U61" s="571"/>
      <c r="V61" s="572"/>
      <c r="W61" s="568" t="str">
        <f>IF(Calcu!G58="ⅹ",Calcu!G58,Calcu!K58)</f>
        <v/>
      </c>
      <c r="X61" s="571"/>
      <c r="Y61" s="571"/>
      <c r="Z61" s="571"/>
      <c r="AA61" s="571"/>
      <c r="AB61" s="571"/>
      <c r="AC61" s="572"/>
      <c r="AD61" s="568" t="str">
        <f>IF(Calcu!H58="ⅹ",Calcu!H58,Calcu!L58)</f>
        <v/>
      </c>
      <c r="AE61" s="571"/>
      <c r="AF61" s="571"/>
      <c r="AG61" s="571"/>
      <c r="AH61" s="571"/>
      <c r="AI61" s="571"/>
      <c r="AJ61" s="572"/>
      <c r="AK61" s="460"/>
      <c r="AL61" s="460"/>
      <c r="AM61" s="460"/>
      <c r="AN61" s="460"/>
      <c r="AO61" s="460"/>
      <c r="AP61" s="460"/>
      <c r="AQ61" s="460"/>
      <c r="AR61" s="143"/>
      <c r="AS61" s="143"/>
      <c r="AT61" s="460"/>
    </row>
    <row r="62" spans="1:46" ht="18" customHeight="1">
      <c r="A62" s="460"/>
      <c r="B62" s="565">
        <f>Calcu!C59</f>
        <v>51</v>
      </c>
      <c r="C62" s="566"/>
      <c r="D62" s="566"/>
      <c r="E62" s="566"/>
      <c r="F62" s="566"/>
      <c r="G62" s="566"/>
      <c r="H62" s="567"/>
      <c r="I62" s="568" t="str">
        <f>Calcu!E59</f>
        <v/>
      </c>
      <c r="J62" s="569"/>
      <c r="K62" s="569"/>
      <c r="L62" s="569"/>
      <c r="M62" s="569"/>
      <c r="N62" s="569"/>
      <c r="O62" s="570"/>
      <c r="P62" s="568" t="str">
        <f>Calcu!J59</f>
        <v/>
      </c>
      <c r="Q62" s="571"/>
      <c r="R62" s="571"/>
      <c r="S62" s="571"/>
      <c r="T62" s="571"/>
      <c r="U62" s="571"/>
      <c r="V62" s="572"/>
      <c r="W62" s="568" t="str">
        <f>IF(Calcu!G59="ⅹ",Calcu!G59,Calcu!K59)</f>
        <v/>
      </c>
      <c r="X62" s="571"/>
      <c r="Y62" s="571"/>
      <c r="Z62" s="571"/>
      <c r="AA62" s="571"/>
      <c r="AB62" s="571"/>
      <c r="AC62" s="572"/>
      <c r="AD62" s="568" t="str">
        <f>IF(Calcu!H59="ⅹ",Calcu!H59,Calcu!L59)</f>
        <v/>
      </c>
      <c r="AE62" s="571"/>
      <c r="AF62" s="571"/>
      <c r="AG62" s="571"/>
      <c r="AH62" s="571"/>
      <c r="AI62" s="571"/>
      <c r="AJ62" s="572"/>
      <c r="AK62" s="460"/>
      <c r="AL62" s="460"/>
      <c r="AM62" s="460"/>
      <c r="AN62" s="460"/>
      <c r="AO62" s="460"/>
      <c r="AP62" s="460"/>
      <c r="AQ62" s="460"/>
      <c r="AR62" s="143"/>
      <c r="AS62" s="143"/>
      <c r="AT62" s="460"/>
    </row>
    <row r="63" spans="1:46" ht="18" customHeight="1">
      <c r="A63" s="460"/>
      <c r="B63" s="565">
        <f>Calcu!C60</f>
        <v>52</v>
      </c>
      <c r="C63" s="566"/>
      <c r="D63" s="566"/>
      <c r="E63" s="566"/>
      <c r="F63" s="566"/>
      <c r="G63" s="566"/>
      <c r="H63" s="567"/>
      <c r="I63" s="568" t="str">
        <f>Calcu!E60</f>
        <v/>
      </c>
      <c r="J63" s="569"/>
      <c r="K63" s="569"/>
      <c r="L63" s="569"/>
      <c r="M63" s="569"/>
      <c r="N63" s="569"/>
      <c r="O63" s="570"/>
      <c r="P63" s="568" t="str">
        <f>Calcu!J60</f>
        <v/>
      </c>
      <c r="Q63" s="571"/>
      <c r="R63" s="571"/>
      <c r="S63" s="571"/>
      <c r="T63" s="571"/>
      <c r="U63" s="571"/>
      <c r="V63" s="572"/>
      <c r="W63" s="568" t="str">
        <f>IF(Calcu!G60="ⅹ",Calcu!G60,Calcu!K60)</f>
        <v/>
      </c>
      <c r="X63" s="571"/>
      <c r="Y63" s="571"/>
      <c r="Z63" s="571"/>
      <c r="AA63" s="571"/>
      <c r="AB63" s="571"/>
      <c r="AC63" s="572"/>
      <c r="AD63" s="568" t="str">
        <f>IF(Calcu!H60="ⅹ",Calcu!H60,Calcu!L60)</f>
        <v/>
      </c>
      <c r="AE63" s="571"/>
      <c r="AF63" s="571"/>
      <c r="AG63" s="571"/>
      <c r="AH63" s="571"/>
      <c r="AI63" s="571"/>
      <c r="AJ63" s="572"/>
      <c r="AK63" s="460"/>
      <c r="AL63" s="460"/>
      <c r="AM63" s="460"/>
      <c r="AN63" s="460"/>
      <c r="AO63" s="460"/>
      <c r="AP63" s="460"/>
      <c r="AQ63" s="460"/>
      <c r="AR63" s="143"/>
      <c r="AS63" s="143"/>
      <c r="AT63" s="460"/>
    </row>
    <row r="64" spans="1:46" ht="18" customHeight="1">
      <c r="A64" s="460"/>
      <c r="B64" s="565">
        <f>Calcu!C61</f>
        <v>53</v>
      </c>
      <c r="C64" s="566"/>
      <c r="D64" s="566"/>
      <c r="E64" s="566"/>
      <c r="F64" s="566"/>
      <c r="G64" s="566"/>
      <c r="H64" s="567"/>
      <c r="I64" s="568" t="str">
        <f>Calcu!E61</f>
        <v/>
      </c>
      <c r="J64" s="569"/>
      <c r="K64" s="569"/>
      <c r="L64" s="569"/>
      <c r="M64" s="569"/>
      <c r="N64" s="569"/>
      <c r="O64" s="570"/>
      <c r="P64" s="568" t="str">
        <f>Calcu!J61</f>
        <v/>
      </c>
      <c r="Q64" s="571"/>
      <c r="R64" s="571"/>
      <c r="S64" s="571"/>
      <c r="T64" s="571"/>
      <c r="U64" s="571"/>
      <c r="V64" s="572"/>
      <c r="W64" s="568" t="str">
        <f>IF(Calcu!G61="ⅹ",Calcu!G61,Calcu!K61)</f>
        <v/>
      </c>
      <c r="X64" s="571"/>
      <c r="Y64" s="571"/>
      <c r="Z64" s="571"/>
      <c r="AA64" s="571"/>
      <c r="AB64" s="571"/>
      <c r="AC64" s="572"/>
      <c r="AD64" s="568" t="str">
        <f>IF(Calcu!H61="ⅹ",Calcu!H61,Calcu!L61)</f>
        <v/>
      </c>
      <c r="AE64" s="571"/>
      <c r="AF64" s="571"/>
      <c r="AG64" s="571"/>
      <c r="AH64" s="571"/>
      <c r="AI64" s="571"/>
      <c r="AJ64" s="572"/>
      <c r="AK64" s="460"/>
      <c r="AL64" s="460"/>
      <c r="AM64" s="460"/>
      <c r="AN64" s="460"/>
      <c r="AO64" s="460"/>
      <c r="AP64" s="460"/>
      <c r="AQ64" s="460"/>
      <c r="AR64" s="143"/>
      <c r="AS64" s="143"/>
      <c r="AT64" s="460"/>
    </row>
    <row r="65" spans="1:46" ht="18" customHeight="1">
      <c r="A65" s="460"/>
      <c r="B65" s="565">
        <f>Calcu!C62</f>
        <v>54</v>
      </c>
      <c r="C65" s="566"/>
      <c r="D65" s="566"/>
      <c r="E65" s="566"/>
      <c r="F65" s="566"/>
      <c r="G65" s="566"/>
      <c r="H65" s="567"/>
      <c r="I65" s="568" t="str">
        <f>Calcu!E62</f>
        <v/>
      </c>
      <c r="J65" s="569"/>
      <c r="K65" s="569"/>
      <c r="L65" s="569"/>
      <c r="M65" s="569"/>
      <c r="N65" s="569"/>
      <c r="O65" s="570"/>
      <c r="P65" s="568" t="str">
        <f>Calcu!J62</f>
        <v/>
      </c>
      <c r="Q65" s="571"/>
      <c r="R65" s="571"/>
      <c r="S65" s="571"/>
      <c r="T65" s="571"/>
      <c r="U65" s="571"/>
      <c r="V65" s="572"/>
      <c r="W65" s="568" t="str">
        <f>IF(Calcu!G62="ⅹ",Calcu!G62,Calcu!K62)</f>
        <v/>
      </c>
      <c r="X65" s="571"/>
      <c r="Y65" s="571"/>
      <c r="Z65" s="571"/>
      <c r="AA65" s="571"/>
      <c r="AB65" s="571"/>
      <c r="AC65" s="572"/>
      <c r="AD65" s="568" t="str">
        <f>IF(Calcu!H62="ⅹ",Calcu!H62,Calcu!L62)</f>
        <v/>
      </c>
      <c r="AE65" s="571"/>
      <c r="AF65" s="571"/>
      <c r="AG65" s="571"/>
      <c r="AH65" s="571"/>
      <c r="AI65" s="571"/>
      <c r="AJ65" s="572"/>
      <c r="AK65" s="460"/>
      <c r="AL65" s="460"/>
      <c r="AM65" s="460"/>
      <c r="AN65" s="460"/>
      <c r="AO65" s="460"/>
      <c r="AP65" s="460"/>
      <c r="AQ65" s="460"/>
      <c r="AR65" s="143"/>
      <c r="AS65" s="143"/>
      <c r="AT65" s="460"/>
    </row>
    <row r="66" spans="1:46" ht="18" customHeight="1">
      <c r="A66" s="460"/>
      <c r="B66" s="565">
        <f>Calcu!C63</f>
        <v>55</v>
      </c>
      <c r="C66" s="566"/>
      <c r="D66" s="566"/>
      <c r="E66" s="566"/>
      <c r="F66" s="566"/>
      <c r="G66" s="566"/>
      <c r="H66" s="567"/>
      <c r="I66" s="568" t="str">
        <f>Calcu!E63</f>
        <v/>
      </c>
      <c r="J66" s="569"/>
      <c r="K66" s="569"/>
      <c r="L66" s="569"/>
      <c r="M66" s="569"/>
      <c r="N66" s="569"/>
      <c r="O66" s="570"/>
      <c r="P66" s="568" t="str">
        <f>Calcu!J63</f>
        <v/>
      </c>
      <c r="Q66" s="571"/>
      <c r="R66" s="571"/>
      <c r="S66" s="571"/>
      <c r="T66" s="571"/>
      <c r="U66" s="571"/>
      <c r="V66" s="572"/>
      <c r="W66" s="568" t="str">
        <f>IF(Calcu!G63="ⅹ",Calcu!G63,Calcu!K63)</f>
        <v/>
      </c>
      <c r="X66" s="571"/>
      <c r="Y66" s="571"/>
      <c r="Z66" s="571"/>
      <c r="AA66" s="571"/>
      <c r="AB66" s="571"/>
      <c r="AC66" s="572"/>
      <c r="AD66" s="568" t="str">
        <f>IF(Calcu!H63="ⅹ",Calcu!H63,Calcu!L63)</f>
        <v/>
      </c>
      <c r="AE66" s="571"/>
      <c r="AF66" s="571"/>
      <c r="AG66" s="571"/>
      <c r="AH66" s="571"/>
      <c r="AI66" s="571"/>
      <c r="AJ66" s="572"/>
      <c r="AK66" s="460"/>
      <c r="AL66" s="460"/>
      <c r="AM66" s="460"/>
      <c r="AN66" s="460"/>
      <c r="AO66" s="460"/>
      <c r="AP66" s="460"/>
      <c r="AQ66" s="460"/>
      <c r="AR66" s="143"/>
      <c r="AS66" s="143"/>
      <c r="AT66" s="460"/>
    </row>
    <row r="67" spans="1:46" ht="18" customHeight="1">
      <c r="A67" s="460"/>
      <c r="B67" s="565">
        <f>Calcu!C64</f>
        <v>56</v>
      </c>
      <c r="C67" s="566"/>
      <c r="D67" s="566"/>
      <c r="E67" s="566"/>
      <c r="F67" s="566"/>
      <c r="G67" s="566"/>
      <c r="H67" s="567"/>
      <c r="I67" s="568" t="str">
        <f>Calcu!E64</f>
        <v/>
      </c>
      <c r="J67" s="569"/>
      <c r="K67" s="569"/>
      <c r="L67" s="569"/>
      <c r="M67" s="569"/>
      <c r="N67" s="569"/>
      <c r="O67" s="570"/>
      <c r="P67" s="568" t="str">
        <f>Calcu!J64</f>
        <v/>
      </c>
      <c r="Q67" s="571"/>
      <c r="R67" s="571"/>
      <c r="S67" s="571"/>
      <c r="T67" s="571"/>
      <c r="U67" s="571"/>
      <c r="V67" s="572"/>
      <c r="W67" s="568" t="str">
        <f>IF(Calcu!G64="ⅹ",Calcu!G64,Calcu!K64)</f>
        <v/>
      </c>
      <c r="X67" s="571"/>
      <c r="Y67" s="571"/>
      <c r="Z67" s="571"/>
      <c r="AA67" s="571"/>
      <c r="AB67" s="571"/>
      <c r="AC67" s="572"/>
      <c r="AD67" s="568" t="str">
        <f>IF(Calcu!H64="ⅹ",Calcu!H64,Calcu!L64)</f>
        <v/>
      </c>
      <c r="AE67" s="571"/>
      <c r="AF67" s="571"/>
      <c r="AG67" s="571"/>
      <c r="AH67" s="571"/>
      <c r="AI67" s="571"/>
      <c r="AJ67" s="572"/>
      <c r="AK67" s="460"/>
      <c r="AL67" s="460"/>
      <c r="AM67" s="460"/>
      <c r="AN67" s="460"/>
      <c r="AO67" s="460"/>
      <c r="AP67" s="460"/>
      <c r="AQ67" s="460"/>
      <c r="AR67" s="143"/>
      <c r="AS67" s="143"/>
      <c r="AT67" s="460"/>
    </row>
    <row r="68" spans="1:46" ht="18" customHeight="1">
      <c r="A68" s="460"/>
      <c r="B68" s="565">
        <f>Calcu!C65</f>
        <v>57</v>
      </c>
      <c r="C68" s="566"/>
      <c r="D68" s="566"/>
      <c r="E68" s="566"/>
      <c r="F68" s="566"/>
      <c r="G68" s="566"/>
      <c r="H68" s="567"/>
      <c r="I68" s="568" t="str">
        <f>Calcu!E65</f>
        <v/>
      </c>
      <c r="J68" s="569"/>
      <c r="K68" s="569"/>
      <c r="L68" s="569"/>
      <c r="M68" s="569"/>
      <c r="N68" s="569"/>
      <c r="O68" s="570"/>
      <c r="P68" s="568" t="str">
        <f>Calcu!J65</f>
        <v/>
      </c>
      <c r="Q68" s="571"/>
      <c r="R68" s="571"/>
      <c r="S68" s="571"/>
      <c r="T68" s="571"/>
      <c r="U68" s="571"/>
      <c r="V68" s="572"/>
      <c r="W68" s="568" t="str">
        <f>IF(Calcu!G65="ⅹ",Calcu!G65,Calcu!K65)</f>
        <v/>
      </c>
      <c r="X68" s="571"/>
      <c r="Y68" s="571"/>
      <c r="Z68" s="571"/>
      <c r="AA68" s="571"/>
      <c r="AB68" s="571"/>
      <c r="AC68" s="572"/>
      <c r="AD68" s="568" t="str">
        <f>IF(Calcu!H65="ⅹ",Calcu!H65,Calcu!L65)</f>
        <v/>
      </c>
      <c r="AE68" s="571"/>
      <c r="AF68" s="571"/>
      <c r="AG68" s="571"/>
      <c r="AH68" s="571"/>
      <c r="AI68" s="571"/>
      <c r="AJ68" s="572"/>
      <c r="AK68" s="460"/>
      <c r="AL68" s="460"/>
      <c r="AM68" s="460"/>
      <c r="AN68" s="460"/>
      <c r="AO68" s="460"/>
      <c r="AP68" s="460"/>
      <c r="AQ68" s="460"/>
      <c r="AR68" s="143"/>
      <c r="AS68" s="143"/>
      <c r="AT68" s="460"/>
    </row>
    <row r="69" spans="1:46" ht="18" customHeight="1">
      <c r="A69" s="460"/>
      <c r="B69" s="565">
        <f>Calcu!C66</f>
        <v>58</v>
      </c>
      <c r="C69" s="566"/>
      <c r="D69" s="566"/>
      <c r="E69" s="566"/>
      <c r="F69" s="566"/>
      <c r="G69" s="566"/>
      <c r="H69" s="567"/>
      <c r="I69" s="568" t="str">
        <f>Calcu!E66</f>
        <v/>
      </c>
      <c r="J69" s="569"/>
      <c r="K69" s="569"/>
      <c r="L69" s="569"/>
      <c r="M69" s="569"/>
      <c r="N69" s="569"/>
      <c r="O69" s="570"/>
      <c r="P69" s="568" t="str">
        <f>Calcu!J66</f>
        <v/>
      </c>
      <c r="Q69" s="571"/>
      <c r="R69" s="571"/>
      <c r="S69" s="571"/>
      <c r="T69" s="571"/>
      <c r="U69" s="571"/>
      <c r="V69" s="572"/>
      <c r="W69" s="568" t="str">
        <f>IF(Calcu!G66="ⅹ",Calcu!G66,Calcu!K66)</f>
        <v/>
      </c>
      <c r="X69" s="571"/>
      <c r="Y69" s="571"/>
      <c r="Z69" s="571"/>
      <c r="AA69" s="571"/>
      <c r="AB69" s="571"/>
      <c r="AC69" s="572"/>
      <c r="AD69" s="568" t="str">
        <f>IF(Calcu!H66="ⅹ",Calcu!H66,Calcu!L66)</f>
        <v/>
      </c>
      <c r="AE69" s="571"/>
      <c r="AF69" s="571"/>
      <c r="AG69" s="571"/>
      <c r="AH69" s="571"/>
      <c r="AI69" s="571"/>
      <c r="AJ69" s="572"/>
      <c r="AK69" s="460"/>
      <c r="AL69" s="460"/>
      <c r="AM69" s="460"/>
      <c r="AN69" s="460"/>
      <c r="AO69" s="460"/>
      <c r="AP69" s="460"/>
      <c r="AQ69" s="460"/>
      <c r="AR69" s="143"/>
      <c r="AS69" s="143"/>
      <c r="AT69" s="460"/>
    </row>
    <row r="70" spans="1:46" ht="18" customHeight="1">
      <c r="A70" s="460"/>
      <c r="B70" s="565">
        <f>Calcu!C67</f>
        <v>59</v>
      </c>
      <c r="C70" s="566"/>
      <c r="D70" s="566"/>
      <c r="E70" s="566"/>
      <c r="F70" s="566"/>
      <c r="G70" s="566"/>
      <c r="H70" s="567"/>
      <c r="I70" s="568" t="str">
        <f>Calcu!E67</f>
        <v/>
      </c>
      <c r="J70" s="569"/>
      <c r="K70" s="569"/>
      <c r="L70" s="569"/>
      <c r="M70" s="569"/>
      <c r="N70" s="569"/>
      <c r="O70" s="570"/>
      <c r="P70" s="568" t="str">
        <f>Calcu!J67</f>
        <v/>
      </c>
      <c r="Q70" s="571"/>
      <c r="R70" s="571"/>
      <c r="S70" s="571"/>
      <c r="T70" s="571"/>
      <c r="U70" s="571"/>
      <c r="V70" s="572"/>
      <c r="W70" s="568" t="str">
        <f>IF(Calcu!G67="ⅹ",Calcu!G67,Calcu!K67)</f>
        <v/>
      </c>
      <c r="X70" s="571"/>
      <c r="Y70" s="571"/>
      <c r="Z70" s="571"/>
      <c r="AA70" s="571"/>
      <c r="AB70" s="571"/>
      <c r="AC70" s="572"/>
      <c r="AD70" s="568" t="str">
        <f>IF(Calcu!H67="ⅹ",Calcu!H67,Calcu!L67)</f>
        <v/>
      </c>
      <c r="AE70" s="571"/>
      <c r="AF70" s="571"/>
      <c r="AG70" s="571"/>
      <c r="AH70" s="571"/>
      <c r="AI70" s="571"/>
      <c r="AJ70" s="572"/>
      <c r="AK70" s="460"/>
      <c r="AL70" s="460"/>
      <c r="AM70" s="460"/>
      <c r="AN70" s="460"/>
      <c r="AO70" s="460"/>
      <c r="AP70" s="460"/>
      <c r="AQ70" s="460"/>
      <c r="AR70" s="143"/>
      <c r="AS70" s="143"/>
      <c r="AT70" s="460"/>
    </row>
    <row r="71" spans="1:46" ht="18" customHeight="1">
      <c r="A71" s="285"/>
      <c r="B71" s="565">
        <f>Calcu!C68</f>
        <v>60</v>
      </c>
      <c r="C71" s="566"/>
      <c r="D71" s="566"/>
      <c r="E71" s="566"/>
      <c r="F71" s="566"/>
      <c r="G71" s="566"/>
      <c r="H71" s="567"/>
      <c r="I71" s="568" t="str">
        <f>Calcu!E68</f>
        <v/>
      </c>
      <c r="J71" s="569"/>
      <c r="K71" s="569"/>
      <c r="L71" s="569"/>
      <c r="M71" s="569"/>
      <c r="N71" s="569"/>
      <c r="O71" s="570"/>
      <c r="P71" s="568" t="str">
        <f>Calcu!J68</f>
        <v/>
      </c>
      <c r="Q71" s="571"/>
      <c r="R71" s="571"/>
      <c r="S71" s="571"/>
      <c r="T71" s="571"/>
      <c r="U71" s="571"/>
      <c r="V71" s="572"/>
      <c r="W71" s="568" t="str">
        <f>IF(Calcu!G68="ⅹ",Calcu!G68,Calcu!K68)</f>
        <v/>
      </c>
      <c r="X71" s="571"/>
      <c r="Y71" s="571"/>
      <c r="Z71" s="571"/>
      <c r="AA71" s="571"/>
      <c r="AB71" s="571"/>
      <c r="AC71" s="572"/>
      <c r="AD71" s="568" t="str">
        <f>IF(Calcu!H68="ⅹ",Calcu!H68,Calcu!L68)</f>
        <v/>
      </c>
      <c r="AE71" s="571"/>
      <c r="AF71" s="571"/>
      <c r="AG71" s="571"/>
      <c r="AH71" s="571"/>
      <c r="AI71" s="571"/>
      <c r="AJ71" s="572"/>
      <c r="AK71" s="285"/>
      <c r="AL71" s="285"/>
      <c r="AM71" s="285"/>
      <c r="AN71" s="285"/>
      <c r="AO71" s="285"/>
      <c r="AP71" s="285"/>
      <c r="AQ71" s="285"/>
      <c r="AR71" s="143"/>
      <c r="AS71" s="143"/>
      <c r="AT71" s="285"/>
    </row>
    <row r="72" spans="1:46" s="285" customFormat="1" ht="18" customHeight="1">
      <c r="B72" s="418"/>
      <c r="C72" s="418"/>
      <c r="D72" s="418"/>
      <c r="E72" s="418"/>
      <c r="F72" s="418"/>
      <c r="G72" s="418"/>
      <c r="H72" s="418"/>
      <c r="I72" s="418"/>
      <c r="J72" s="418"/>
      <c r="K72" s="418"/>
      <c r="L72" s="418"/>
      <c r="M72" s="418"/>
      <c r="N72" s="418"/>
      <c r="O72" s="418"/>
      <c r="P72" s="418"/>
      <c r="Q72" s="418"/>
      <c r="R72" s="418"/>
      <c r="S72" s="418"/>
      <c r="T72" s="418"/>
      <c r="U72" s="418"/>
      <c r="V72" s="418"/>
      <c r="W72" s="418"/>
      <c r="X72" s="418"/>
      <c r="Y72" s="418"/>
      <c r="Z72" s="418"/>
      <c r="AA72" s="418"/>
      <c r="AB72" s="418"/>
      <c r="AC72" s="418"/>
      <c r="AD72" s="418"/>
      <c r="AE72" s="418"/>
      <c r="AF72" s="418"/>
      <c r="AG72" s="418"/>
      <c r="AH72" s="418"/>
      <c r="AI72" s="418"/>
      <c r="AJ72" s="418"/>
      <c r="AK72" s="284"/>
      <c r="AL72" s="284"/>
      <c r="AM72" s="284"/>
      <c r="AN72" s="284"/>
      <c r="AO72" s="284"/>
      <c r="AP72" s="284"/>
      <c r="AQ72" s="284"/>
      <c r="AR72" s="143"/>
      <c r="AS72" s="143"/>
    </row>
    <row r="73" spans="1:46" ht="18" customHeight="1">
      <c r="A73" s="187" t="s">
        <v>221</v>
      </c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  <c r="AS73" s="285"/>
      <c r="AT73" s="285"/>
    </row>
    <row r="74" spans="1:46" ht="18" customHeight="1">
      <c r="A74" s="285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85"/>
      <c r="AB74" s="285"/>
      <c r="AC74" s="285"/>
      <c r="AD74" s="285"/>
      <c r="AE74" s="285"/>
      <c r="AF74" s="285"/>
      <c r="AG74" s="283"/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  <c r="AS74" s="285"/>
      <c r="AT74" s="285"/>
    </row>
    <row r="75" spans="1:46" ht="18" customHeight="1">
      <c r="A75" s="285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285"/>
      <c r="AA75" s="285"/>
      <c r="AB75" s="285"/>
      <c r="AC75" s="285"/>
      <c r="AD75" s="285"/>
      <c r="AE75" s="285"/>
      <c r="AF75" s="285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  <c r="AS75" s="285"/>
      <c r="AT75" s="285"/>
    </row>
    <row r="76" spans="1:46" ht="18" customHeight="1">
      <c r="A76" s="285"/>
      <c r="B76" s="285"/>
      <c r="C76" s="737" t="s">
        <v>222</v>
      </c>
      <c r="D76" s="737"/>
      <c r="E76" s="389" t="s">
        <v>991</v>
      </c>
      <c r="F76" s="285" t="s">
        <v>988</v>
      </c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285"/>
      <c r="AA76" s="285"/>
      <c r="AB76" s="285"/>
      <c r="AC76" s="285"/>
      <c r="AD76" s="285"/>
      <c r="AE76" s="285"/>
      <c r="AF76" s="285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  <c r="AS76" s="285"/>
      <c r="AT76" s="285"/>
    </row>
    <row r="77" spans="1:46" ht="18" customHeight="1">
      <c r="A77" s="285"/>
      <c r="B77" s="285"/>
      <c r="C77" s="737" t="s">
        <v>992</v>
      </c>
      <c r="D77" s="737"/>
      <c r="E77" s="389" t="s">
        <v>991</v>
      </c>
      <c r="F77" s="285" t="s">
        <v>989</v>
      </c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  <c r="AS77" s="285"/>
      <c r="AT77" s="285"/>
    </row>
    <row r="78" spans="1:46" ht="18" customHeight="1">
      <c r="A78" s="285"/>
      <c r="B78" s="285"/>
      <c r="C78" s="737" t="s">
        <v>993</v>
      </c>
      <c r="D78" s="737"/>
      <c r="E78" s="389" t="s">
        <v>991</v>
      </c>
      <c r="F78" s="285" t="s">
        <v>990</v>
      </c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85"/>
      <c r="AB78" s="285"/>
      <c r="AC78" s="285"/>
      <c r="AD78" s="285"/>
      <c r="AE78" s="285"/>
      <c r="AF78" s="285"/>
      <c r="AG78" s="285"/>
      <c r="AH78" s="285"/>
      <c r="AI78" s="285"/>
      <c r="AJ78" s="285"/>
      <c r="AK78" s="285"/>
      <c r="AL78" s="285"/>
      <c r="AM78" s="285"/>
      <c r="AN78" s="285"/>
      <c r="AO78" s="285"/>
      <c r="AP78" s="285"/>
      <c r="AQ78" s="285"/>
      <c r="AR78" s="285"/>
      <c r="AS78" s="285"/>
      <c r="AT78" s="285"/>
    </row>
    <row r="79" spans="1:46" ht="18" customHeight="1">
      <c r="A79" s="285"/>
      <c r="B79" s="285"/>
      <c r="C79" s="144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85"/>
      <c r="AB79" s="285"/>
      <c r="AC79" s="285"/>
      <c r="AD79" s="285"/>
      <c r="AE79" s="285"/>
      <c r="AF79" s="285"/>
      <c r="AG79" s="285"/>
      <c r="AH79" s="285"/>
      <c r="AI79" s="285"/>
      <c r="AJ79" s="285"/>
      <c r="AK79" s="285"/>
      <c r="AL79" s="285"/>
      <c r="AM79" s="285"/>
      <c r="AN79" s="285"/>
      <c r="AO79" s="285"/>
      <c r="AP79" s="285"/>
      <c r="AQ79" s="285"/>
      <c r="AR79" s="285"/>
      <c r="AS79" s="285"/>
      <c r="AT79" s="285"/>
    </row>
    <row r="80" spans="1:46" s="146" customFormat="1" ht="18" customHeight="1">
      <c r="A80" s="153" t="s">
        <v>223</v>
      </c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</row>
    <row r="81" spans="1:46" s="146" customFormat="1" ht="18" customHeight="1">
      <c r="A81" s="188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</row>
    <row r="82" spans="1:46" s="146" customFormat="1" ht="18" customHeight="1">
      <c r="A82" s="188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</row>
    <row r="83" spans="1:46" s="146" customFormat="1" ht="18" customHeight="1">
      <c r="A83" s="188"/>
      <c r="B83" s="145"/>
      <c r="C83" s="145" t="s">
        <v>224</v>
      </c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</row>
    <row r="84" spans="1:46" s="146" customFormat="1" ht="18" customHeight="1">
      <c r="A84" s="188"/>
      <c r="B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</row>
    <row r="85" spans="1:46" s="146" customFormat="1" ht="18" customHeight="1">
      <c r="A85" s="188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</row>
    <row r="86" spans="1:46" s="146" customFormat="1" ht="18" customHeight="1">
      <c r="A86" s="188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</row>
    <row r="87" spans="1:46" s="146" customFormat="1" ht="18" customHeight="1">
      <c r="A87" s="188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</row>
    <row r="88" spans="1:46" s="146" customFormat="1" ht="18" customHeight="1">
      <c r="A88" s="188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</row>
    <row r="89" spans="1:46" s="146" customFormat="1" ht="18" customHeight="1">
      <c r="A89" s="188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</row>
    <row r="90" spans="1:46" s="146" customFormat="1" ht="18" customHeight="1">
      <c r="A90" s="293" t="str">
        <f>"■ "&amp;B6&amp;" "&amp;N6&amp;" 에서의 교정데이터"</f>
        <v>■ 0 0 에서의 교정데이터</v>
      </c>
      <c r="D90" s="294"/>
      <c r="E90" s="294"/>
      <c r="F90" s="294"/>
      <c r="H90" s="145"/>
      <c r="I90" s="291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</row>
    <row r="91" spans="1:46" s="146" customFormat="1" ht="18" customHeight="1">
      <c r="A91" s="188"/>
      <c r="B91" s="573" t="s">
        <v>225</v>
      </c>
      <c r="C91" s="574"/>
      <c r="D91" s="574"/>
      <c r="E91" s="574"/>
      <c r="F91" s="574"/>
      <c r="G91" s="574"/>
      <c r="H91" s="575"/>
      <c r="I91" s="573" t="s">
        <v>994</v>
      </c>
      <c r="J91" s="574"/>
      <c r="K91" s="574"/>
      <c r="L91" s="574"/>
      <c r="M91" s="574"/>
      <c r="N91" s="574"/>
      <c r="O91" s="575"/>
      <c r="P91" s="582" t="e">
        <f>Calcu!$J$568&amp;" 지시값"</f>
        <v>#N/A</v>
      </c>
      <c r="Q91" s="583"/>
      <c r="R91" s="583"/>
      <c r="S91" s="583"/>
      <c r="T91" s="583"/>
      <c r="U91" s="583"/>
      <c r="V91" s="583"/>
      <c r="W91" s="583"/>
      <c r="X91" s="583"/>
      <c r="Y91" s="583"/>
      <c r="Z91" s="583"/>
      <c r="AA91" s="583"/>
      <c r="AB91" s="583"/>
      <c r="AC91" s="583"/>
      <c r="AD91" s="583"/>
      <c r="AE91" s="583"/>
      <c r="AF91" s="583"/>
      <c r="AG91" s="583"/>
      <c r="AH91" s="584" t="s">
        <v>773</v>
      </c>
      <c r="AI91" s="584"/>
      <c r="AJ91" s="584"/>
      <c r="AK91" s="584"/>
      <c r="AL91" s="584"/>
      <c r="AM91" s="584"/>
      <c r="AN91" s="584"/>
      <c r="AO91" s="584"/>
      <c r="AP91" s="584"/>
      <c r="AQ91" s="584"/>
      <c r="AR91" s="584"/>
      <c r="AS91" s="585"/>
      <c r="AT91" s="145"/>
    </row>
    <row r="92" spans="1:46" s="146" customFormat="1" ht="18" customHeight="1">
      <c r="A92" s="188"/>
      <c r="B92" s="576"/>
      <c r="C92" s="577"/>
      <c r="D92" s="577"/>
      <c r="E92" s="577"/>
      <c r="F92" s="577"/>
      <c r="G92" s="577"/>
      <c r="H92" s="578"/>
      <c r="I92" s="579"/>
      <c r="J92" s="580"/>
      <c r="K92" s="580"/>
      <c r="L92" s="580"/>
      <c r="M92" s="580"/>
      <c r="N92" s="580"/>
      <c r="O92" s="581"/>
      <c r="P92" s="586" t="s">
        <v>218</v>
      </c>
      <c r="Q92" s="587"/>
      <c r="R92" s="587"/>
      <c r="S92" s="587"/>
      <c r="T92" s="587"/>
      <c r="U92" s="588"/>
      <c r="V92" s="586" t="s">
        <v>219</v>
      </c>
      <c r="W92" s="587"/>
      <c r="X92" s="587"/>
      <c r="Y92" s="587"/>
      <c r="Z92" s="587"/>
      <c r="AA92" s="588"/>
      <c r="AB92" s="586" t="s">
        <v>220</v>
      </c>
      <c r="AC92" s="587"/>
      <c r="AD92" s="587"/>
      <c r="AE92" s="587"/>
      <c r="AF92" s="587"/>
      <c r="AG92" s="588"/>
      <c r="AH92" s="586" t="s">
        <v>226</v>
      </c>
      <c r="AI92" s="587"/>
      <c r="AJ92" s="587"/>
      <c r="AK92" s="587"/>
      <c r="AL92" s="587"/>
      <c r="AM92" s="588"/>
      <c r="AN92" s="586" t="s">
        <v>227</v>
      </c>
      <c r="AO92" s="587"/>
      <c r="AP92" s="587"/>
      <c r="AQ92" s="587"/>
      <c r="AR92" s="587"/>
      <c r="AS92" s="588"/>
      <c r="AT92" s="145"/>
    </row>
    <row r="93" spans="1:46" s="146" customFormat="1" ht="18" customHeight="1">
      <c r="A93" s="188"/>
      <c r="B93" s="579"/>
      <c r="C93" s="580"/>
      <c r="D93" s="580"/>
      <c r="E93" s="580"/>
      <c r="F93" s="580"/>
      <c r="G93" s="580"/>
      <c r="H93" s="581"/>
      <c r="I93" s="640">
        <f>I11</f>
        <v>0</v>
      </c>
      <c r="J93" s="641"/>
      <c r="K93" s="641"/>
      <c r="L93" s="641"/>
      <c r="M93" s="641"/>
      <c r="N93" s="641"/>
      <c r="O93" s="642"/>
      <c r="P93" s="640">
        <f>P11</f>
        <v>0</v>
      </c>
      <c r="Q93" s="641"/>
      <c r="R93" s="641"/>
      <c r="S93" s="641"/>
      <c r="T93" s="641"/>
      <c r="U93" s="642"/>
      <c r="V93" s="640">
        <f>W11</f>
        <v>0</v>
      </c>
      <c r="W93" s="641"/>
      <c r="X93" s="641"/>
      <c r="Y93" s="641"/>
      <c r="Z93" s="641"/>
      <c r="AA93" s="642"/>
      <c r="AB93" s="640">
        <f>AD11</f>
        <v>0</v>
      </c>
      <c r="AC93" s="641"/>
      <c r="AD93" s="641"/>
      <c r="AE93" s="641"/>
      <c r="AF93" s="641"/>
      <c r="AG93" s="642"/>
      <c r="AH93" s="640">
        <f>Calcu!G74</f>
        <v>0</v>
      </c>
      <c r="AI93" s="641"/>
      <c r="AJ93" s="641"/>
      <c r="AK93" s="641"/>
      <c r="AL93" s="641"/>
      <c r="AM93" s="642"/>
      <c r="AN93" s="640">
        <f>Calcu!H74</f>
        <v>0</v>
      </c>
      <c r="AO93" s="641"/>
      <c r="AP93" s="641"/>
      <c r="AQ93" s="641"/>
      <c r="AR93" s="641"/>
      <c r="AS93" s="642"/>
      <c r="AT93" s="145"/>
    </row>
    <row r="94" spans="1:46" s="146" customFormat="1" ht="18" customHeight="1">
      <c r="A94" s="188"/>
      <c r="B94" s="637" t="e">
        <f>AX6</f>
        <v>#N/A</v>
      </c>
      <c r="C94" s="638"/>
      <c r="D94" s="638"/>
      <c r="E94" s="638"/>
      <c r="F94" s="638"/>
      <c r="G94" s="638"/>
      <c r="H94" s="639"/>
      <c r="I94" s="634" t="e">
        <f ca="1">OFFSET(I11,B94,0)</f>
        <v>#N/A</v>
      </c>
      <c r="J94" s="635"/>
      <c r="K94" s="635"/>
      <c r="L94" s="635"/>
      <c r="M94" s="635"/>
      <c r="N94" s="635"/>
      <c r="O94" s="636"/>
      <c r="P94" s="634" t="e">
        <f ca="1">OFFSET(Calcu!Q8,B94,0)</f>
        <v>#N/A</v>
      </c>
      <c r="Q94" s="635"/>
      <c r="R94" s="635"/>
      <c r="S94" s="635"/>
      <c r="T94" s="635"/>
      <c r="U94" s="636"/>
      <c r="V94" s="634" t="e">
        <f ca="1">OFFSET(Calcu!R8,B94,0)</f>
        <v>#N/A</v>
      </c>
      <c r="W94" s="635"/>
      <c r="X94" s="635"/>
      <c r="Y94" s="635"/>
      <c r="Z94" s="635"/>
      <c r="AA94" s="636"/>
      <c r="AB94" s="634" t="e">
        <f ca="1">OFFSET(Calcu!S8,B94,0)</f>
        <v>#N/A</v>
      </c>
      <c r="AC94" s="635"/>
      <c r="AD94" s="635"/>
      <c r="AE94" s="635"/>
      <c r="AF94" s="635"/>
      <c r="AG94" s="636"/>
      <c r="AH94" s="589" t="e">
        <f ca="1">OFFSET(Calcu!G74,B94,0)</f>
        <v>#N/A</v>
      </c>
      <c r="AI94" s="590"/>
      <c r="AJ94" s="590"/>
      <c r="AK94" s="590"/>
      <c r="AL94" s="590"/>
      <c r="AM94" s="591"/>
      <c r="AN94" s="589" t="e">
        <f ca="1">OFFSET(Calcu!H74,B94,0)</f>
        <v>#N/A</v>
      </c>
      <c r="AO94" s="590"/>
      <c r="AP94" s="590"/>
      <c r="AQ94" s="590"/>
      <c r="AR94" s="590"/>
      <c r="AS94" s="591"/>
      <c r="AT94" s="145"/>
    </row>
    <row r="95" spans="1:46" s="146" customFormat="1" ht="18" customHeight="1">
      <c r="A95" s="188"/>
      <c r="B95" s="595" t="e">
        <f>B94</f>
        <v>#N/A</v>
      </c>
      <c r="C95" s="596"/>
      <c r="D95" s="596"/>
      <c r="E95" s="596"/>
      <c r="F95" s="596"/>
      <c r="G95" s="596"/>
      <c r="H95" s="597"/>
      <c r="I95" s="634" t="e">
        <f ca="1">I94</f>
        <v>#N/A</v>
      </c>
      <c r="J95" s="635"/>
      <c r="K95" s="635"/>
      <c r="L95" s="635"/>
      <c r="M95" s="635"/>
      <c r="N95" s="635"/>
      <c r="O95" s="636"/>
      <c r="P95" s="634" t="e">
        <f ca="1">OFFSET(Calcu!Q23,B95,0)</f>
        <v>#N/A</v>
      </c>
      <c r="Q95" s="635"/>
      <c r="R95" s="635"/>
      <c r="S95" s="635"/>
      <c r="T95" s="635"/>
      <c r="U95" s="636"/>
      <c r="V95" s="634" t="e">
        <f ca="1">OFFSET(Calcu!R23,B95,0)</f>
        <v>#N/A</v>
      </c>
      <c r="W95" s="635"/>
      <c r="X95" s="635"/>
      <c r="Y95" s="635"/>
      <c r="Z95" s="635"/>
      <c r="AA95" s="636"/>
      <c r="AB95" s="634" t="e">
        <f ca="1">OFFSET(Calcu!S23,B95,0)</f>
        <v>#N/A</v>
      </c>
      <c r="AC95" s="635"/>
      <c r="AD95" s="635"/>
      <c r="AE95" s="635"/>
      <c r="AF95" s="635"/>
      <c r="AG95" s="636"/>
      <c r="AH95" s="592"/>
      <c r="AI95" s="593"/>
      <c r="AJ95" s="593"/>
      <c r="AK95" s="593"/>
      <c r="AL95" s="593"/>
      <c r="AM95" s="594"/>
      <c r="AN95" s="592"/>
      <c r="AO95" s="593"/>
      <c r="AP95" s="593"/>
      <c r="AQ95" s="593"/>
      <c r="AR95" s="593"/>
      <c r="AS95" s="594"/>
      <c r="AT95" s="145"/>
    </row>
    <row r="96" spans="1:46" s="146" customFormat="1" ht="18" customHeight="1">
      <c r="A96" s="188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</row>
    <row r="97" spans="1:46" s="146" customFormat="1" ht="18" customHeight="1">
      <c r="A97" s="153" t="str">
        <f>"■ "&amp;B6&amp;" "&amp;N6&amp;" 에서의 영점보정 후 교정데이터"</f>
        <v>■ 0 0 에서의 영점보정 후 교정데이터</v>
      </c>
      <c r="B97" s="145"/>
      <c r="C97" s="290"/>
      <c r="D97" s="290"/>
      <c r="E97" s="290"/>
      <c r="F97" s="290"/>
      <c r="G97" s="291"/>
      <c r="H97" s="291"/>
      <c r="I97" s="291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</row>
    <row r="98" spans="1:46" s="146" customFormat="1" ht="18" customHeight="1">
      <c r="A98" s="188"/>
      <c r="B98" s="573" t="s">
        <v>217</v>
      </c>
      <c r="C98" s="574"/>
      <c r="D98" s="574"/>
      <c r="E98" s="574"/>
      <c r="F98" s="574"/>
      <c r="G98" s="574"/>
      <c r="H98" s="575"/>
      <c r="I98" s="573" t="s">
        <v>995</v>
      </c>
      <c r="J98" s="648"/>
      <c r="K98" s="648"/>
      <c r="L98" s="648"/>
      <c r="M98" s="648"/>
      <c r="N98" s="648"/>
      <c r="O98" s="649"/>
      <c r="P98" s="586" t="e">
        <f>Calcu!$J$568&amp;" 지시값 (영점보정)"</f>
        <v>#N/A</v>
      </c>
      <c r="Q98" s="653"/>
      <c r="R98" s="653"/>
      <c r="S98" s="653"/>
      <c r="T98" s="653"/>
      <c r="U98" s="653"/>
      <c r="V98" s="653"/>
      <c r="W98" s="653"/>
      <c r="X98" s="653"/>
      <c r="Y98" s="653"/>
      <c r="Z98" s="653"/>
      <c r="AA98" s="653"/>
      <c r="AB98" s="653"/>
      <c r="AC98" s="653"/>
      <c r="AD98" s="653"/>
      <c r="AE98" s="653"/>
      <c r="AF98" s="653"/>
      <c r="AG98" s="653"/>
      <c r="AH98" s="653"/>
      <c r="AI98" s="653"/>
      <c r="AJ98" s="653"/>
      <c r="AK98" s="653"/>
      <c r="AL98" s="653"/>
      <c r="AM98" s="653"/>
      <c r="AN98" s="653"/>
      <c r="AO98" s="653"/>
      <c r="AP98" s="653"/>
      <c r="AQ98" s="653"/>
      <c r="AR98" s="653"/>
      <c r="AS98" s="654"/>
      <c r="AT98" s="145"/>
    </row>
    <row r="99" spans="1:46" s="146" customFormat="1" ht="18" customHeight="1">
      <c r="A99" s="188"/>
      <c r="B99" s="576"/>
      <c r="C99" s="577"/>
      <c r="D99" s="577"/>
      <c r="E99" s="577"/>
      <c r="F99" s="577"/>
      <c r="G99" s="577"/>
      <c r="H99" s="578"/>
      <c r="I99" s="650"/>
      <c r="J99" s="651"/>
      <c r="K99" s="651"/>
      <c r="L99" s="651"/>
      <c r="M99" s="651"/>
      <c r="N99" s="651"/>
      <c r="O99" s="652"/>
      <c r="P99" s="586" t="s">
        <v>218</v>
      </c>
      <c r="Q99" s="653"/>
      <c r="R99" s="653"/>
      <c r="S99" s="653"/>
      <c r="T99" s="653"/>
      <c r="U99" s="653"/>
      <c r="V99" s="654"/>
      <c r="W99" s="586" t="s">
        <v>219</v>
      </c>
      <c r="X99" s="653"/>
      <c r="Y99" s="653"/>
      <c r="Z99" s="653"/>
      <c r="AA99" s="653"/>
      <c r="AB99" s="653"/>
      <c r="AC99" s="654"/>
      <c r="AD99" s="586" t="s">
        <v>220</v>
      </c>
      <c r="AE99" s="653"/>
      <c r="AF99" s="653"/>
      <c r="AG99" s="653"/>
      <c r="AH99" s="653"/>
      <c r="AI99" s="653"/>
      <c r="AJ99" s="654"/>
      <c r="AK99" s="586" t="s">
        <v>229</v>
      </c>
      <c r="AL99" s="653"/>
      <c r="AM99" s="653"/>
      <c r="AN99" s="653"/>
      <c r="AO99" s="653"/>
      <c r="AP99" s="653"/>
      <c r="AQ99" s="653"/>
      <c r="AR99" s="653"/>
      <c r="AS99" s="654"/>
      <c r="AT99" s="145"/>
    </row>
    <row r="100" spans="1:46" s="146" customFormat="1" ht="18" customHeight="1">
      <c r="A100" s="188"/>
      <c r="B100" s="579"/>
      <c r="C100" s="580"/>
      <c r="D100" s="580"/>
      <c r="E100" s="580"/>
      <c r="F100" s="580"/>
      <c r="G100" s="580"/>
      <c r="H100" s="581"/>
      <c r="I100" s="645">
        <f>I93</f>
        <v>0</v>
      </c>
      <c r="J100" s="655"/>
      <c r="K100" s="655"/>
      <c r="L100" s="655"/>
      <c r="M100" s="655"/>
      <c r="N100" s="655"/>
      <c r="O100" s="656"/>
      <c r="P100" s="645">
        <f>P93</f>
        <v>0</v>
      </c>
      <c r="Q100" s="646"/>
      <c r="R100" s="646"/>
      <c r="S100" s="646"/>
      <c r="T100" s="646"/>
      <c r="U100" s="646"/>
      <c r="V100" s="647"/>
      <c r="W100" s="645">
        <f>V93</f>
        <v>0</v>
      </c>
      <c r="X100" s="646"/>
      <c r="Y100" s="646"/>
      <c r="Z100" s="646"/>
      <c r="AA100" s="646"/>
      <c r="AB100" s="646"/>
      <c r="AC100" s="647"/>
      <c r="AD100" s="645">
        <f>AB93</f>
        <v>0</v>
      </c>
      <c r="AE100" s="646"/>
      <c r="AF100" s="646"/>
      <c r="AG100" s="646"/>
      <c r="AH100" s="646"/>
      <c r="AI100" s="646"/>
      <c r="AJ100" s="647"/>
      <c r="AK100" s="645">
        <f>AH93</f>
        <v>0</v>
      </c>
      <c r="AL100" s="646"/>
      <c r="AM100" s="646"/>
      <c r="AN100" s="646"/>
      <c r="AO100" s="646"/>
      <c r="AP100" s="646"/>
      <c r="AQ100" s="646"/>
      <c r="AR100" s="646"/>
      <c r="AS100" s="647"/>
      <c r="AT100" s="145"/>
    </row>
    <row r="101" spans="1:46" s="146" customFormat="1" ht="18" customHeight="1">
      <c r="A101" s="188"/>
      <c r="B101" s="637" t="e">
        <f>B94</f>
        <v>#N/A</v>
      </c>
      <c r="C101" s="638"/>
      <c r="D101" s="638"/>
      <c r="E101" s="638"/>
      <c r="F101" s="638"/>
      <c r="G101" s="638"/>
      <c r="H101" s="639"/>
      <c r="I101" s="634" t="e">
        <f ca="1">I94</f>
        <v>#N/A</v>
      </c>
      <c r="J101" s="635"/>
      <c r="K101" s="635"/>
      <c r="L101" s="635"/>
      <c r="M101" s="635"/>
      <c r="N101" s="635"/>
      <c r="O101" s="636"/>
      <c r="P101" s="634" t="e">
        <f ca="1">OFFSET(Calcu!U8,B101,0)</f>
        <v>#N/A</v>
      </c>
      <c r="Q101" s="643"/>
      <c r="R101" s="643"/>
      <c r="S101" s="643"/>
      <c r="T101" s="643"/>
      <c r="U101" s="643"/>
      <c r="V101" s="644"/>
      <c r="W101" s="634" t="e">
        <f ca="1">OFFSET(Calcu!V8,B101,0)</f>
        <v>#N/A</v>
      </c>
      <c r="X101" s="643"/>
      <c r="Y101" s="643"/>
      <c r="Z101" s="643"/>
      <c r="AA101" s="643"/>
      <c r="AB101" s="643"/>
      <c r="AC101" s="644"/>
      <c r="AD101" s="634" t="e">
        <f ca="1">OFFSET(Calcu!W8,B101,0)</f>
        <v>#N/A</v>
      </c>
      <c r="AE101" s="643"/>
      <c r="AF101" s="643"/>
      <c r="AG101" s="643"/>
      <c r="AH101" s="643"/>
      <c r="AI101" s="643"/>
      <c r="AJ101" s="644"/>
      <c r="AK101" s="634" t="e">
        <f ca="1">OFFSET(Calcu!X8,B101,0)</f>
        <v>#N/A</v>
      </c>
      <c r="AL101" s="643"/>
      <c r="AM101" s="643"/>
      <c r="AN101" s="643"/>
      <c r="AO101" s="643"/>
      <c r="AP101" s="643"/>
      <c r="AQ101" s="643"/>
      <c r="AR101" s="643"/>
      <c r="AS101" s="644"/>
      <c r="AT101" s="145"/>
    </row>
    <row r="102" spans="1:46" s="146" customFormat="1" ht="18" customHeight="1">
      <c r="A102" s="188"/>
      <c r="B102" s="595" t="e">
        <f>B95</f>
        <v>#N/A</v>
      </c>
      <c r="C102" s="596"/>
      <c r="D102" s="596"/>
      <c r="E102" s="596"/>
      <c r="F102" s="596"/>
      <c r="G102" s="596"/>
      <c r="H102" s="597"/>
      <c r="I102" s="634" t="e">
        <f ca="1">I95</f>
        <v>#N/A</v>
      </c>
      <c r="J102" s="635"/>
      <c r="K102" s="635"/>
      <c r="L102" s="635"/>
      <c r="M102" s="635"/>
      <c r="N102" s="635"/>
      <c r="O102" s="636"/>
      <c r="P102" s="634" t="e">
        <f ca="1">OFFSET(Calcu!U23,B102,0)</f>
        <v>#N/A</v>
      </c>
      <c r="Q102" s="643"/>
      <c r="R102" s="643"/>
      <c r="S102" s="643"/>
      <c r="T102" s="643"/>
      <c r="U102" s="643"/>
      <c r="V102" s="644"/>
      <c r="W102" s="634" t="e">
        <f ca="1">OFFSET(Calcu!V23,B102,0)</f>
        <v>#N/A</v>
      </c>
      <c r="X102" s="643"/>
      <c r="Y102" s="643"/>
      <c r="Z102" s="643"/>
      <c r="AA102" s="643"/>
      <c r="AB102" s="643"/>
      <c r="AC102" s="644"/>
      <c r="AD102" s="634" t="e">
        <f ca="1">OFFSET(Calcu!W23,B102,0)</f>
        <v>#N/A</v>
      </c>
      <c r="AE102" s="643"/>
      <c r="AF102" s="643"/>
      <c r="AG102" s="643"/>
      <c r="AH102" s="643"/>
      <c r="AI102" s="643"/>
      <c r="AJ102" s="644"/>
      <c r="AK102" s="634" t="e">
        <f ca="1">OFFSET(Calcu!X23,B102,0)</f>
        <v>#N/A</v>
      </c>
      <c r="AL102" s="643"/>
      <c r="AM102" s="643"/>
      <c r="AN102" s="643"/>
      <c r="AO102" s="643"/>
      <c r="AP102" s="643"/>
      <c r="AQ102" s="643"/>
      <c r="AR102" s="643"/>
      <c r="AS102" s="644"/>
      <c r="AT102" s="145"/>
    </row>
    <row r="103" spans="1:46" s="146" customFormat="1" ht="18" customHeight="1">
      <c r="A103" s="188"/>
      <c r="B103" s="284"/>
      <c r="C103" s="283"/>
      <c r="D103" s="283"/>
      <c r="E103" s="283"/>
      <c r="F103" s="283"/>
      <c r="G103" s="283"/>
      <c r="H103" s="283"/>
      <c r="I103" s="284"/>
      <c r="J103" s="284"/>
      <c r="K103" s="284"/>
      <c r="L103" s="284"/>
      <c r="M103" s="284"/>
      <c r="N103" s="284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  <c r="AB103" s="284"/>
      <c r="AC103" s="284"/>
      <c r="AD103" s="284"/>
      <c r="AE103" s="284"/>
      <c r="AF103" s="284"/>
      <c r="AG103" s="284"/>
      <c r="AH103" s="284"/>
      <c r="AI103" s="284"/>
      <c r="AJ103" s="284"/>
      <c r="AK103" s="284"/>
      <c r="AL103" s="284"/>
      <c r="AM103" s="284"/>
      <c r="AN103" s="284"/>
      <c r="AO103" s="284"/>
      <c r="AP103" s="284"/>
      <c r="AQ103" s="284"/>
      <c r="AR103" s="284"/>
      <c r="AS103" s="284"/>
      <c r="AT103" s="145"/>
    </row>
    <row r="104" spans="1:46" ht="18" customHeight="1">
      <c r="A104" s="187" t="s">
        <v>230</v>
      </c>
      <c r="B104" s="285"/>
      <c r="C104" s="285"/>
      <c r="D104" s="285"/>
      <c r="E104" s="285"/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285"/>
      <c r="AA104" s="285"/>
      <c r="AB104" s="285"/>
      <c r="AC104" s="285"/>
      <c r="AD104" s="285"/>
      <c r="AE104" s="285"/>
      <c r="AF104" s="285"/>
      <c r="AG104" s="285"/>
      <c r="AH104" s="285"/>
      <c r="AI104" s="285"/>
      <c r="AJ104" s="285"/>
      <c r="AK104" s="285"/>
      <c r="AL104" s="285"/>
      <c r="AM104" s="285"/>
      <c r="AN104" s="285"/>
      <c r="AO104" s="285"/>
      <c r="AP104" s="285"/>
      <c r="AQ104" s="285"/>
      <c r="AR104" s="285"/>
      <c r="AS104" s="285"/>
      <c r="AT104" s="285"/>
    </row>
    <row r="105" spans="1:46" ht="18" customHeight="1">
      <c r="A105" s="285"/>
      <c r="B105" s="691"/>
      <c r="C105" s="692"/>
      <c r="D105" s="674"/>
      <c r="E105" s="680"/>
      <c r="F105" s="680"/>
      <c r="G105" s="680"/>
      <c r="H105" s="681"/>
      <c r="I105" s="674">
        <v>1</v>
      </c>
      <c r="J105" s="680"/>
      <c r="K105" s="680"/>
      <c r="L105" s="680"/>
      <c r="M105" s="680"/>
      <c r="N105" s="680"/>
      <c r="O105" s="681"/>
      <c r="P105" s="674">
        <v>2</v>
      </c>
      <c r="Q105" s="680"/>
      <c r="R105" s="680"/>
      <c r="S105" s="680"/>
      <c r="T105" s="680"/>
      <c r="U105" s="680"/>
      <c r="V105" s="680"/>
      <c r="W105" s="681"/>
      <c r="X105" s="674">
        <v>3</v>
      </c>
      <c r="Y105" s="695"/>
      <c r="Z105" s="695"/>
      <c r="AA105" s="695"/>
      <c r="AB105" s="676"/>
      <c r="AC105" s="674">
        <v>4</v>
      </c>
      <c r="AD105" s="680"/>
      <c r="AE105" s="680"/>
      <c r="AF105" s="680"/>
      <c r="AG105" s="681"/>
      <c r="AH105" s="674">
        <v>5</v>
      </c>
      <c r="AI105" s="680"/>
      <c r="AJ105" s="680"/>
      <c r="AK105" s="680"/>
      <c r="AL105" s="680"/>
      <c r="AM105" s="680"/>
      <c r="AN105" s="680"/>
      <c r="AO105" s="681"/>
      <c r="AP105" s="674">
        <v>6</v>
      </c>
      <c r="AQ105" s="675"/>
      <c r="AR105" s="675"/>
      <c r="AS105" s="676"/>
      <c r="AT105" s="285"/>
    </row>
    <row r="106" spans="1:46" ht="18" customHeight="1">
      <c r="A106" s="285"/>
      <c r="B106" s="693"/>
      <c r="C106" s="694"/>
      <c r="D106" s="682" t="s">
        <v>231</v>
      </c>
      <c r="E106" s="683"/>
      <c r="F106" s="683"/>
      <c r="G106" s="683"/>
      <c r="H106" s="684"/>
      <c r="I106" s="682" t="s">
        <v>232</v>
      </c>
      <c r="J106" s="683"/>
      <c r="K106" s="683"/>
      <c r="L106" s="683"/>
      <c r="M106" s="683"/>
      <c r="N106" s="683"/>
      <c r="O106" s="684"/>
      <c r="P106" s="682" t="s">
        <v>234</v>
      </c>
      <c r="Q106" s="683"/>
      <c r="R106" s="683"/>
      <c r="S106" s="683"/>
      <c r="T106" s="683"/>
      <c r="U106" s="683"/>
      <c r="V106" s="683"/>
      <c r="W106" s="684"/>
      <c r="X106" s="682" t="s">
        <v>236</v>
      </c>
      <c r="Y106" s="688"/>
      <c r="Z106" s="688"/>
      <c r="AA106" s="688"/>
      <c r="AB106" s="689"/>
      <c r="AC106" s="682" t="s">
        <v>237</v>
      </c>
      <c r="AD106" s="683"/>
      <c r="AE106" s="683"/>
      <c r="AF106" s="683"/>
      <c r="AG106" s="684"/>
      <c r="AH106" s="682" t="s">
        <v>238</v>
      </c>
      <c r="AI106" s="683"/>
      <c r="AJ106" s="683"/>
      <c r="AK106" s="683"/>
      <c r="AL106" s="683"/>
      <c r="AM106" s="683"/>
      <c r="AN106" s="683"/>
      <c r="AO106" s="684"/>
      <c r="AP106" s="682" t="s">
        <v>239</v>
      </c>
      <c r="AQ106" s="690"/>
      <c r="AR106" s="690"/>
      <c r="AS106" s="689"/>
      <c r="AT106" s="285"/>
    </row>
    <row r="107" spans="1:46" ht="18" customHeight="1">
      <c r="A107" s="285"/>
      <c r="B107" s="693"/>
      <c r="C107" s="694"/>
      <c r="D107" s="685"/>
      <c r="E107" s="686"/>
      <c r="F107" s="686"/>
      <c r="G107" s="686"/>
      <c r="H107" s="687"/>
      <c r="I107" s="657" t="s">
        <v>240</v>
      </c>
      <c r="J107" s="658"/>
      <c r="K107" s="658"/>
      <c r="L107" s="658"/>
      <c r="M107" s="658"/>
      <c r="N107" s="658"/>
      <c r="O107" s="659"/>
      <c r="P107" s="696" t="s">
        <v>241</v>
      </c>
      <c r="Q107" s="697"/>
      <c r="R107" s="697"/>
      <c r="S107" s="697"/>
      <c r="T107" s="697"/>
      <c r="U107" s="697"/>
      <c r="V107" s="697"/>
      <c r="W107" s="698"/>
      <c r="X107" s="660"/>
      <c r="Y107" s="699"/>
      <c r="Z107" s="699"/>
      <c r="AA107" s="699"/>
      <c r="AB107" s="662"/>
      <c r="AC107" s="696" t="s">
        <v>242</v>
      </c>
      <c r="AD107" s="697"/>
      <c r="AE107" s="697"/>
      <c r="AF107" s="697"/>
      <c r="AG107" s="698"/>
      <c r="AH107" s="657" t="s">
        <v>243</v>
      </c>
      <c r="AI107" s="658"/>
      <c r="AJ107" s="658"/>
      <c r="AK107" s="658"/>
      <c r="AL107" s="658"/>
      <c r="AM107" s="658"/>
      <c r="AN107" s="658"/>
      <c r="AO107" s="659"/>
      <c r="AP107" s="660"/>
      <c r="AQ107" s="661"/>
      <c r="AR107" s="661"/>
      <c r="AS107" s="662"/>
      <c r="AT107" s="285"/>
    </row>
    <row r="108" spans="1:46" ht="18" customHeight="1">
      <c r="A108" s="285"/>
      <c r="B108" s="663" t="s">
        <v>244</v>
      </c>
      <c r="C108" s="664"/>
      <c r="D108" s="665" t="s">
        <v>996</v>
      </c>
      <c r="E108" s="666"/>
      <c r="F108" s="666"/>
      <c r="G108" s="666"/>
      <c r="H108" s="667"/>
      <c r="I108" s="668" t="e">
        <f ca="1">I94</f>
        <v>#N/A</v>
      </c>
      <c r="J108" s="669"/>
      <c r="K108" s="669"/>
      <c r="L108" s="669"/>
      <c r="M108" s="670">
        <f>I93</f>
        <v>0</v>
      </c>
      <c r="N108" s="622"/>
      <c r="O108" s="623"/>
      <c r="P108" s="671" t="e">
        <f ca="1">IF(OR(AL6="% of Reading",AL6="% of F.S"),I108*AF6%,AF6)/AR6</f>
        <v>#N/A</v>
      </c>
      <c r="Q108" s="672"/>
      <c r="R108" s="672"/>
      <c r="S108" s="672"/>
      <c r="T108" s="672"/>
      <c r="U108" s="670">
        <f>M108</f>
        <v>0</v>
      </c>
      <c r="V108" s="670"/>
      <c r="W108" s="673"/>
      <c r="X108" s="674" t="s">
        <v>245</v>
      </c>
      <c r="Y108" s="675"/>
      <c r="Z108" s="675"/>
      <c r="AA108" s="675"/>
      <c r="AB108" s="676"/>
      <c r="AC108" s="677">
        <v>1</v>
      </c>
      <c r="AD108" s="678"/>
      <c r="AE108" s="678"/>
      <c r="AF108" s="678"/>
      <c r="AG108" s="679"/>
      <c r="AH108" s="668" t="e">
        <f t="shared" ref="AH108:AH112" ca="1" si="0">P108*AC108</f>
        <v>#N/A</v>
      </c>
      <c r="AI108" s="669"/>
      <c r="AJ108" s="669"/>
      <c r="AK108" s="669"/>
      <c r="AL108" s="669"/>
      <c r="AM108" s="670">
        <f>U108</f>
        <v>0</v>
      </c>
      <c r="AN108" s="670"/>
      <c r="AO108" s="673"/>
      <c r="AP108" s="674" t="s">
        <v>246</v>
      </c>
      <c r="AQ108" s="675"/>
      <c r="AR108" s="675"/>
      <c r="AS108" s="676"/>
      <c r="AT108" s="285"/>
    </row>
    <row r="109" spans="1:46" ht="18" customHeight="1">
      <c r="A109" s="285"/>
      <c r="B109" s="691" t="s">
        <v>247</v>
      </c>
      <c r="C109" s="692"/>
      <c r="D109" s="665" t="s">
        <v>997</v>
      </c>
      <c r="E109" s="666"/>
      <c r="F109" s="666"/>
      <c r="G109" s="666"/>
      <c r="H109" s="667"/>
      <c r="I109" s="703" t="e">
        <f ca="1">AH94</f>
        <v>#N/A</v>
      </c>
      <c r="J109" s="704"/>
      <c r="K109" s="704"/>
      <c r="L109" s="704"/>
      <c r="M109" s="670">
        <f>AH93</f>
        <v>0</v>
      </c>
      <c r="N109" s="622"/>
      <c r="O109" s="623"/>
      <c r="P109" s="703" t="e">
        <f ca="1">SQRT(SUMSQ(P110,P111,P112,P113))</f>
        <v>#N/A</v>
      </c>
      <c r="Q109" s="704"/>
      <c r="R109" s="704"/>
      <c r="S109" s="704"/>
      <c r="T109" s="704"/>
      <c r="U109" s="670">
        <f>M109</f>
        <v>0</v>
      </c>
      <c r="V109" s="670"/>
      <c r="W109" s="673"/>
      <c r="X109" s="682" t="s">
        <v>248</v>
      </c>
      <c r="Y109" s="683"/>
      <c r="Z109" s="683"/>
      <c r="AA109" s="683"/>
      <c r="AB109" s="684"/>
      <c r="AC109" s="700">
        <v>-1</v>
      </c>
      <c r="AD109" s="701"/>
      <c r="AE109" s="701"/>
      <c r="AF109" s="701"/>
      <c r="AG109" s="702"/>
      <c r="AH109" s="703" t="e">
        <f ca="1">ABS(P109*AC109)</f>
        <v>#N/A</v>
      </c>
      <c r="AI109" s="704"/>
      <c r="AJ109" s="704"/>
      <c r="AK109" s="704"/>
      <c r="AL109" s="704"/>
      <c r="AM109" s="670">
        <f>U109</f>
        <v>0</v>
      </c>
      <c r="AN109" s="670"/>
      <c r="AO109" s="673"/>
      <c r="AP109" s="705" t="e">
        <f ca="1">AH109^4/SUM(AH111^4/AP111,AH112^4/AP112,AH113^4/AP113)</f>
        <v>#N/A</v>
      </c>
      <c r="AQ109" s="706"/>
      <c r="AR109" s="706"/>
      <c r="AS109" s="707"/>
      <c r="AT109" s="285"/>
    </row>
    <row r="110" spans="1:46" ht="18" customHeight="1">
      <c r="A110" s="285"/>
      <c r="B110" s="663" t="s">
        <v>249</v>
      </c>
      <c r="C110" s="664"/>
      <c r="D110" s="708" t="s">
        <v>998</v>
      </c>
      <c r="E110" s="709"/>
      <c r="F110" s="709"/>
      <c r="G110" s="709"/>
      <c r="H110" s="710"/>
      <c r="I110" s="711">
        <v>0</v>
      </c>
      <c r="J110" s="712"/>
      <c r="K110" s="712"/>
      <c r="L110" s="712"/>
      <c r="M110" s="712"/>
      <c r="N110" s="712"/>
      <c r="O110" s="713"/>
      <c r="P110" s="668" t="e">
        <f ca="1">H6/2/SQRT(3)</f>
        <v>#N/A</v>
      </c>
      <c r="Q110" s="669"/>
      <c r="R110" s="669"/>
      <c r="S110" s="669"/>
      <c r="T110" s="669"/>
      <c r="U110" s="669"/>
      <c r="V110" s="670">
        <f>U109</f>
        <v>0</v>
      </c>
      <c r="W110" s="673"/>
      <c r="X110" s="714" t="s">
        <v>248</v>
      </c>
      <c r="Y110" s="715"/>
      <c r="Z110" s="715"/>
      <c r="AA110" s="715"/>
      <c r="AB110" s="716"/>
      <c r="AC110" s="717">
        <v>1</v>
      </c>
      <c r="AD110" s="718"/>
      <c r="AE110" s="718"/>
      <c r="AF110" s="718"/>
      <c r="AG110" s="719"/>
      <c r="AH110" s="668" t="e">
        <f t="shared" ca="1" si="0"/>
        <v>#N/A</v>
      </c>
      <c r="AI110" s="669"/>
      <c r="AJ110" s="669"/>
      <c r="AK110" s="669"/>
      <c r="AL110" s="669"/>
      <c r="AM110" s="669"/>
      <c r="AN110" s="670">
        <f>V110</f>
        <v>0</v>
      </c>
      <c r="AO110" s="673"/>
      <c r="AP110" s="714" t="s">
        <v>246</v>
      </c>
      <c r="AQ110" s="715"/>
      <c r="AR110" s="715"/>
      <c r="AS110" s="716"/>
      <c r="AT110" s="285"/>
    </row>
    <row r="111" spans="1:46" ht="18" customHeight="1">
      <c r="A111" s="285"/>
      <c r="B111" s="663" t="s">
        <v>250</v>
      </c>
      <c r="C111" s="664"/>
      <c r="D111" s="708" t="s">
        <v>999</v>
      </c>
      <c r="E111" s="709"/>
      <c r="F111" s="709"/>
      <c r="G111" s="709"/>
      <c r="H111" s="710"/>
      <c r="I111" s="711">
        <v>0</v>
      </c>
      <c r="J111" s="712"/>
      <c r="K111" s="712"/>
      <c r="L111" s="712"/>
      <c r="M111" s="712"/>
      <c r="N111" s="712"/>
      <c r="O111" s="713"/>
      <c r="P111" s="668" t="e">
        <f ca="1">T6/2/SQRT(3)</f>
        <v>#VALUE!</v>
      </c>
      <c r="Q111" s="669"/>
      <c r="R111" s="669"/>
      <c r="S111" s="669"/>
      <c r="T111" s="669"/>
      <c r="U111" s="669"/>
      <c r="V111" s="670">
        <f>V110</f>
        <v>0</v>
      </c>
      <c r="W111" s="673"/>
      <c r="X111" s="714" t="s">
        <v>248</v>
      </c>
      <c r="Y111" s="715"/>
      <c r="Z111" s="715"/>
      <c r="AA111" s="715"/>
      <c r="AB111" s="716"/>
      <c r="AC111" s="717">
        <v>1</v>
      </c>
      <c r="AD111" s="718"/>
      <c r="AE111" s="718"/>
      <c r="AF111" s="718"/>
      <c r="AG111" s="719"/>
      <c r="AH111" s="668" t="e">
        <f t="shared" ca="1" si="0"/>
        <v>#VALUE!</v>
      </c>
      <c r="AI111" s="669"/>
      <c r="AJ111" s="669"/>
      <c r="AK111" s="669"/>
      <c r="AL111" s="669"/>
      <c r="AM111" s="669"/>
      <c r="AN111" s="670">
        <f>V111</f>
        <v>0</v>
      </c>
      <c r="AO111" s="673"/>
      <c r="AP111" s="714">
        <f>1/2*(100/20)^2</f>
        <v>12.5</v>
      </c>
      <c r="AQ111" s="715"/>
      <c r="AR111" s="715"/>
      <c r="AS111" s="716"/>
      <c r="AT111" s="285"/>
    </row>
    <row r="112" spans="1:46" ht="18" customHeight="1">
      <c r="A112" s="285"/>
      <c r="B112" s="663" t="s">
        <v>251</v>
      </c>
      <c r="C112" s="664"/>
      <c r="D112" s="708" t="s">
        <v>1000</v>
      </c>
      <c r="E112" s="709"/>
      <c r="F112" s="709"/>
      <c r="G112" s="709"/>
      <c r="H112" s="710"/>
      <c r="I112" s="711">
        <v>0</v>
      </c>
      <c r="J112" s="712"/>
      <c r="K112" s="712"/>
      <c r="L112" s="712"/>
      <c r="M112" s="712"/>
      <c r="N112" s="712"/>
      <c r="O112" s="713"/>
      <c r="P112" s="668" t="e">
        <f ca="1">MAX(AK101:AS102)/2/SQRT(3)</f>
        <v>#N/A</v>
      </c>
      <c r="Q112" s="669"/>
      <c r="R112" s="669"/>
      <c r="S112" s="669"/>
      <c r="T112" s="669"/>
      <c r="U112" s="669"/>
      <c r="V112" s="670">
        <f>V111</f>
        <v>0</v>
      </c>
      <c r="W112" s="673"/>
      <c r="X112" s="714" t="s">
        <v>248</v>
      </c>
      <c r="Y112" s="715"/>
      <c r="Z112" s="715"/>
      <c r="AA112" s="715"/>
      <c r="AB112" s="716"/>
      <c r="AC112" s="717">
        <v>1</v>
      </c>
      <c r="AD112" s="718"/>
      <c r="AE112" s="718"/>
      <c r="AF112" s="718"/>
      <c r="AG112" s="719"/>
      <c r="AH112" s="668" t="e">
        <f t="shared" ca="1" si="0"/>
        <v>#N/A</v>
      </c>
      <c r="AI112" s="669"/>
      <c r="AJ112" s="669"/>
      <c r="AK112" s="669"/>
      <c r="AL112" s="669"/>
      <c r="AM112" s="669"/>
      <c r="AN112" s="670">
        <f>V112</f>
        <v>0</v>
      </c>
      <c r="AO112" s="673"/>
      <c r="AP112" s="714">
        <f>1/2*(100/20)^2</f>
        <v>12.5</v>
      </c>
      <c r="AQ112" s="715"/>
      <c r="AR112" s="715"/>
      <c r="AS112" s="716"/>
      <c r="AT112" s="285"/>
    </row>
    <row r="113" spans="1:92" ht="18" customHeight="1">
      <c r="A113" s="285"/>
      <c r="B113" s="663" t="s">
        <v>253</v>
      </c>
      <c r="C113" s="664"/>
      <c r="D113" s="708" t="s">
        <v>1001</v>
      </c>
      <c r="E113" s="709"/>
      <c r="F113" s="709"/>
      <c r="G113" s="709"/>
      <c r="H113" s="710"/>
      <c r="I113" s="711">
        <v>0</v>
      </c>
      <c r="J113" s="712"/>
      <c r="K113" s="712"/>
      <c r="L113" s="712"/>
      <c r="M113" s="712"/>
      <c r="N113" s="712"/>
      <c r="O113" s="713"/>
      <c r="P113" s="668" t="e">
        <f ca="1">ABS(Z6/2/SQRT(3))</f>
        <v>#N/A</v>
      </c>
      <c r="Q113" s="669"/>
      <c r="R113" s="669"/>
      <c r="S113" s="669"/>
      <c r="T113" s="669"/>
      <c r="U113" s="669"/>
      <c r="V113" s="670">
        <f>V112</f>
        <v>0</v>
      </c>
      <c r="W113" s="673"/>
      <c r="X113" s="714" t="s">
        <v>248</v>
      </c>
      <c r="Y113" s="715"/>
      <c r="Z113" s="715"/>
      <c r="AA113" s="715"/>
      <c r="AB113" s="716"/>
      <c r="AC113" s="717">
        <v>1</v>
      </c>
      <c r="AD113" s="718"/>
      <c r="AE113" s="718"/>
      <c r="AF113" s="718"/>
      <c r="AG113" s="719"/>
      <c r="AH113" s="668" t="e">
        <f ca="1">ABS(P113*AC113)</f>
        <v>#N/A</v>
      </c>
      <c r="AI113" s="669"/>
      <c r="AJ113" s="669"/>
      <c r="AK113" s="669"/>
      <c r="AL113" s="669"/>
      <c r="AM113" s="669"/>
      <c r="AN113" s="670">
        <f>V113</f>
        <v>0</v>
      </c>
      <c r="AO113" s="673"/>
      <c r="AP113" s="714">
        <f>1/2*(100/20)^2</f>
        <v>12.5</v>
      </c>
      <c r="AQ113" s="715"/>
      <c r="AR113" s="715"/>
      <c r="AS113" s="716"/>
      <c r="AT113" s="285"/>
    </row>
    <row r="114" spans="1:92" ht="18" customHeight="1">
      <c r="A114" s="285"/>
      <c r="B114" s="663" t="s">
        <v>254</v>
      </c>
      <c r="C114" s="664"/>
      <c r="D114" s="665" t="s">
        <v>1002</v>
      </c>
      <c r="E114" s="666"/>
      <c r="F114" s="666"/>
      <c r="G114" s="666"/>
      <c r="H114" s="667"/>
      <c r="I114" s="671" t="e">
        <f ca="1">AN94</f>
        <v>#N/A</v>
      </c>
      <c r="J114" s="672"/>
      <c r="K114" s="672"/>
      <c r="L114" s="672"/>
      <c r="M114" s="670">
        <f>AN93</f>
        <v>0</v>
      </c>
      <c r="N114" s="622"/>
      <c r="O114" s="623"/>
      <c r="P114" s="722" t="s">
        <v>255</v>
      </c>
      <c r="Q114" s="723"/>
      <c r="R114" s="723"/>
      <c r="S114" s="723"/>
      <c r="T114" s="723"/>
      <c r="U114" s="723"/>
      <c r="V114" s="723"/>
      <c r="W114" s="724"/>
      <c r="X114" s="674" t="s">
        <v>255</v>
      </c>
      <c r="Y114" s="675"/>
      <c r="Z114" s="675"/>
      <c r="AA114" s="675"/>
      <c r="AB114" s="676"/>
      <c r="AC114" s="677" t="s">
        <v>255</v>
      </c>
      <c r="AD114" s="678"/>
      <c r="AE114" s="678"/>
      <c r="AF114" s="678"/>
      <c r="AG114" s="679"/>
      <c r="AH114" s="668" t="e">
        <f ca="1">SQRT(SUMSQ(AH108,AH109))</f>
        <v>#N/A</v>
      </c>
      <c r="AI114" s="669"/>
      <c r="AJ114" s="669"/>
      <c r="AK114" s="669"/>
      <c r="AL114" s="669"/>
      <c r="AM114" s="670">
        <f>M114</f>
        <v>0</v>
      </c>
      <c r="AN114" s="670"/>
      <c r="AO114" s="673"/>
      <c r="AP114" s="674" t="e">
        <f ca="1">IF(AH109=0,"∞",ROUNDDOWN(AH114^4/(AH109^4/AP109),0))</f>
        <v>#N/A</v>
      </c>
      <c r="AQ114" s="675"/>
      <c r="AR114" s="675"/>
      <c r="AS114" s="676"/>
      <c r="AT114" s="285"/>
      <c r="BD114" s="147"/>
      <c r="BE114" s="147"/>
      <c r="BF114" s="147"/>
      <c r="BG114" s="147"/>
      <c r="BH114" s="148"/>
      <c r="BI114" s="149"/>
      <c r="BJ114" s="149"/>
      <c r="BK114" s="150"/>
      <c r="BL114" s="150"/>
      <c r="BM114" s="150"/>
      <c r="BN114" s="150"/>
      <c r="BO114" s="150"/>
      <c r="BP114" s="150"/>
      <c r="BQ114" s="150"/>
      <c r="BR114" s="150"/>
      <c r="BS114" s="151"/>
      <c r="BT114" s="289"/>
      <c r="BU114" s="289"/>
      <c r="BV114" s="289"/>
      <c r="BW114" s="288"/>
      <c r="BX114" s="152"/>
      <c r="BY114" s="152"/>
      <c r="BZ114" s="152"/>
      <c r="CA114" s="152"/>
      <c r="CB114" s="152"/>
      <c r="CC114" s="186"/>
      <c r="CD114" s="186"/>
      <c r="CE114" s="186"/>
      <c r="CF114" s="186"/>
      <c r="CG114" s="186"/>
      <c r="CH114" s="148"/>
      <c r="CI114" s="149"/>
      <c r="CJ114" s="149"/>
      <c r="CK114" s="151"/>
      <c r="CL114" s="289"/>
      <c r="CM114" s="289"/>
      <c r="CN114" s="288"/>
    </row>
    <row r="115" spans="1:92" s="285" customFormat="1" ht="18" customHeight="1"/>
    <row r="116" spans="1:92" ht="18" customHeight="1">
      <c r="A116" s="153" t="s">
        <v>256</v>
      </c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85"/>
      <c r="AB116" s="285"/>
      <c r="AC116" s="285"/>
      <c r="AD116" s="285"/>
      <c r="AE116" s="285"/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5"/>
      <c r="AS116" s="285"/>
      <c r="AT116" s="285"/>
    </row>
    <row r="117" spans="1:92" ht="18" customHeight="1">
      <c r="A117" s="153"/>
      <c r="B117" s="161" t="s">
        <v>1003</v>
      </c>
      <c r="C117" s="285"/>
      <c r="D117" s="285"/>
      <c r="E117" s="285"/>
      <c r="F117" s="285"/>
      <c r="G117" s="285"/>
      <c r="H117" s="285"/>
      <c r="I117" s="285"/>
      <c r="J117" s="285"/>
      <c r="K117" s="285"/>
      <c r="L117" s="285"/>
      <c r="M117" s="398" t="s">
        <v>1004</v>
      </c>
      <c r="N117" s="285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285"/>
      <c r="AA117" s="285"/>
      <c r="AB117" s="285"/>
      <c r="AC117" s="285"/>
      <c r="AD117" s="285"/>
      <c r="AE117" s="285"/>
      <c r="AF117" s="285"/>
      <c r="AG117" s="285"/>
      <c r="AH117" s="285"/>
      <c r="AI117" s="285"/>
      <c r="AJ117" s="285"/>
      <c r="AK117" s="285"/>
      <c r="AL117" s="285"/>
      <c r="AM117" s="285"/>
      <c r="AN117" s="285"/>
      <c r="AO117" s="285"/>
      <c r="AP117" s="285"/>
      <c r="AQ117" s="285"/>
      <c r="AR117" s="285"/>
      <c r="AS117" s="285"/>
      <c r="AT117" s="285"/>
    </row>
    <row r="118" spans="1:92" ht="18" customHeight="1">
      <c r="A118" s="153"/>
      <c r="B118" s="285" t="s">
        <v>257</v>
      </c>
      <c r="C118" s="285"/>
      <c r="D118" s="285"/>
      <c r="E118" s="285"/>
      <c r="F118" s="285"/>
      <c r="G118" s="600" t="e">
        <f ca="1">I108</f>
        <v>#N/A</v>
      </c>
      <c r="H118" s="600"/>
      <c r="I118" s="600"/>
      <c r="J118" s="600"/>
      <c r="K118" s="600"/>
      <c r="L118" s="401">
        <f>M108</f>
        <v>0</v>
      </c>
      <c r="M118" s="401"/>
      <c r="N118" s="401"/>
      <c r="O118" s="401"/>
      <c r="P118" s="401"/>
      <c r="Q118" s="401"/>
      <c r="R118" s="285"/>
      <c r="S118" s="285"/>
      <c r="T118" s="285"/>
      <c r="U118" s="285"/>
      <c r="V118" s="285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285"/>
      <c r="AJ118" s="285"/>
      <c r="AK118" s="285"/>
      <c r="AL118" s="285"/>
      <c r="AM118" s="285"/>
      <c r="AN118" s="285"/>
      <c r="AO118" s="285"/>
      <c r="AP118" s="285"/>
      <c r="AQ118" s="285"/>
      <c r="AR118" s="285"/>
      <c r="AS118" s="285"/>
      <c r="AT118" s="285"/>
    </row>
    <row r="119" spans="1:92" ht="18" customHeight="1">
      <c r="A119" s="153"/>
      <c r="B119" s="285"/>
      <c r="C119" s="285"/>
      <c r="D119" s="285"/>
      <c r="E119" s="285"/>
      <c r="F119" s="285"/>
      <c r="G119" s="295" t="s">
        <v>258</v>
      </c>
      <c r="H119" s="296"/>
      <c r="I119" s="296"/>
      <c r="J119" s="296"/>
      <c r="K119" s="296"/>
      <c r="L119" s="287"/>
      <c r="M119" s="287"/>
      <c r="N119" s="287"/>
      <c r="O119" s="287"/>
      <c r="P119" s="287"/>
      <c r="Q119" s="287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</row>
    <row r="120" spans="1:92" ht="18" customHeight="1">
      <c r="A120" s="153"/>
      <c r="B120" s="285"/>
      <c r="C120" s="285"/>
      <c r="D120" s="285"/>
      <c r="E120" s="285"/>
      <c r="F120" s="285"/>
      <c r="G120" s="285" t="s">
        <v>259</v>
      </c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154"/>
      <c r="V120" s="154"/>
      <c r="W120" s="154"/>
      <c r="X120" s="285"/>
      <c r="Y120" s="155"/>
      <c r="Z120" s="155"/>
      <c r="AA120" s="155"/>
      <c r="AB120" s="155"/>
      <c r="AC120" s="155"/>
      <c r="AK120" s="285"/>
      <c r="AL120" s="285"/>
      <c r="AM120" s="285"/>
      <c r="AN120" s="285"/>
      <c r="AO120" s="285"/>
      <c r="AP120" s="285"/>
      <c r="AQ120" s="285"/>
      <c r="AR120" s="285"/>
      <c r="AS120" s="285"/>
      <c r="AT120" s="285"/>
    </row>
    <row r="121" spans="1:92" ht="18" customHeight="1">
      <c r="A121" s="153"/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154"/>
      <c r="V121" s="154"/>
      <c r="W121" s="154"/>
      <c r="X121" s="285"/>
      <c r="Y121" s="155"/>
      <c r="Z121" s="155"/>
      <c r="AA121" s="155"/>
      <c r="AB121" s="155"/>
      <c r="AC121" s="155"/>
      <c r="AD121" s="285"/>
      <c r="AE121" s="285"/>
      <c r="AF121" s="285"/>
      <c r="AG121" s="285"/>
      <c r="AH121" s="285"/>
      <c r="AI121" s="285"/>
      <c r="AJ121" s="285"/>
      <c r="AK121" s="285"/>
      <c r="AL121" s="285"/>
      <c r="AM121" s="285"/>
      <c r="AN121" s="285"/>
      <c r="AO121" s="285"/>
      <c r="AP121" s="285"/>
      <c r="AQ121" s="285"/>
      <c r="AR121" s="285"/>
      <c r="AS121" s="285"/>
      <c r="AT121" s="285"/>
    </row>
    <row r="122" spans="1:92" ht="18" customHeight="1">
      <c r="A122" s="153"/>
      <c r="B122" s="285"/>
      <c r="C122" s="285"/>
      <c r="D122" s="285"/>
      <c r="E122" s="285"/>
      <c r="F122" s="285"/>
      <c r="G122" s="285"/>
      <c r="H122" s="285"/>
      <c r="I122" s="285"/>
      <c r="J122" s="285"/>
      <c r="K122" s="285"/>
      <c r="L122" s="285"/>
      <c r="M122" s="285"/>
      <c r="N122" s="285"/>
      <c r="O122" s="285"/>
      <c r="P122" s="285"/>
      <c r="Q122" s="285"/>
      <c r="R122" s="285"/>
      <c r="S122" s="285"/>
      <c r="T122" s="285"/>
      <c r="U122" s="154"/>
      <c r="V122" s="154"/>
      <c r="W122" s="154"/>
      <c r="X122" s="285"/>
      <c r="Y122" s="155"/>
      <c r="Z122" s="155"/>
      <c r="AE122" s="561" t="e">
        <f ca="1">G118</f>
        <v>#N/A</v>
      </c>
      <c r="AF122" s="561"/>
      <c r="AG122" s="561"/>
      <c r="AH122" s="561"/>
      <c r="AI122" s="563">
        <f>L118</f>
        <v>0</v>
      </c>
      <c r="AJ122" s="563"/>
      <c r="AK122" s="563"/>
      <c r="AL122" s="563"/>
      <c r="AM122" s="563"/>
      <c r="AN122" s="285"/>
      <c r="AO122" s="285"/>
      <c r="AP122" s="285"/>
      <c r="AQ122" s="285"/>
      <c r="AR122" s="285"/>
      <c r="AS122" s="285"/>
      <c r="AT122" s="285"/>
    </row>
    <row r="123" spans="1:92" ht="18" customHeight="1">
      <c r="A123" s="153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154"/>
      <c r="V123" s="154"/>
      <c r="W123" s="154"/>
      <c r="X123" s="285"/>
      <c r="Y123" s="155"/>
      <c r="Z123" s="155"/>
      <c r="AE123" s="561"/>
      <c r="AF123" s="561"/>
      <c r="AG123" s="561"/>
      <c r="AH123" s="561"/>
      <c r="AI123" s="563"/>
      <c r="AJ123" s="563"/>
      <c r="AK123" s="563"/>
      <c r="AL123" s="563"/>
      <c r="AM123" s="563"/>
      <c r="AN123" s="285"/>
      <c r="AO123" s="285"/>
      <c r="AP123" s="285"/>
      <c r="AQ123" s="285"/>
      <c r="AR123" s="285"/>
      <c r="AS123" s="285"/>
      <c r="AT123" s="285"/>
    </row>
    <row r="124" spans="1:92" ht="18" customHeight="1">
      <c r="A124" s="153"/>
      <c r="B124" s="285"/>
      <c r="C124" s="285"/>
      <c r="D124" s="285"/>
      <c r="E124" s="285"/>
      <c r="F124" s="285"/>
      <c r="G124" s="295" t="s">
        <v>260</v>
      </c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154"/>
      <c r="V124" s="154"/>
      <c r="W124" s="154"/>
      <c r="X124" s="285"/>
      <c r="Y124" s="155"/>
      <c r="Z124" s="155"/>
      <c r="AA124" s="297"/>
      <c r="AB124" s="297"/>
      <c r="AC124" s="297"/>
      <c r="AD124" s="297"/>
      <c r="AE124" s="296"/>
      <c r="AF124" s="296"/>
      <c r="AG124" s="296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</row>
    <row r="125" spans="1:92" ht="18" customHeight="1">
      <c r="A125" s="153"/>
      <c r="B125" s="285"/>
      <c r="C125" s="285"/>
      <c r="D125" s="285"/>
      <c r="E125" s="285"/>
      <c r="F125" s="285"/>
      <c r="G125" s="285" t="s">
        <v>259</v>
      </c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154"/>
      <c r="V125" s="154"/>
      <c r="W125" s="154"/>
      <c r="X125" s="285"/>
      <c r="Y125" s="155"/>
      <c r="Z125" s="155"/>
      <c r="AA125" s="297"/>
      <c r="AB125" s="297"/>
      <c r="AC125" s="297"/>
      <c r="AD125" s="297"/>
      <c r="AE125" s="296"/>
      <c r="AF125" s="296"/>
      <c r="AG125" s="296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</row>
    <row r="126" spans="1:92" ht="18" customHeight="1">
      <c r="A126" s="153"/>
      <c r="B126" s="285"/>
      <c r="C126" s="285"/>
      <c r="D126" s="285"/>
      <c r="E126" s="285"/>
      <c r="F126" s="285"/>
      <c r="G126" s="285"/>
      <c r="H126" s="285"/>
      <c r="I126" s="285"/>
      <c r="J126" s="285"/>
      <c r="K126" s="158"/>
      <c r="N126" s="563" t="e">
        <f ca="1">G118</f>
        <v>#N/A</v>
      </c>
      <c r="O126" s="563"/>
      <c r="P126" s="563"/>
      <c r="Q126" s="563"/>
      <c r="R126" s="403">
        <f>L118</f>
        <v>0</v>
      </c>
      <c r="S126" s="403"/>
      <c r="T126" s="403"/>
      <c r="U126" s="154"/>
      <c r="V126" s="154"/>
      <c r="W126" s="154"/>
      <c r="X126" s="285"/>
      <c r="Y126" s="155"/>
      <c r="Z126" s="155"/>
      <c r="AA126" s="297"/>
      <c r="AB126" s="297"/>
      <c r="AC126" s="297"/>
      <c r="AD126" s="297"/>
      <c r="AE126" s="296"/>
      <c r="AF126" s="296"/>
      <c r="AG126" s="296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</row>
    <row r="127" spans="1:92" ht="18" customHeight="1">
      <c r="A127" s="153"/>
      <c r="B127" s="285"/>
      <c r="C127" s="285"/>
      <c r="D127" s="285"/>
      <c r="E127" s="285"/>
      <c r="F127" s="285"/>
      <c r="G127" s="285"/>
      <c r="H127" s="285"/>
      <c r="I127" s="144" t="s">
        <v>262</v>
      </c>
      <c r="J127" s="286" t="s">
        <v>261</v>
      </c>
      <c r="K127" s="285" t="s">
        <v>263</v>
      </c>
      <c r="L127" s="285"/>
      <c r="M127" s="285"/>
      <c r="N127" s="285"/>
      <c r="O127" s="285"/>
      <c r="P127" s="285"/>
      <c r="Q127" s="285"/>
      <c r="R127" s="285"/>
      <c r="S127" s="285"/>
      <c r="AA127" s="297"/>
      <c r="AB127" s="297"/>
      <c r="AC127" s="297"/>
      <c r="AD127" s="297"/>
      <c r="AE127" s="296"/>
      <c r="AF127" s="296"/>
      <c r="AG127" s="296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</row>
    <row r="128" spans="1:92" ht="18" customHeight="1">
      <c r="A128" s="153"/>
      <c r="B128" s="285"/>
      <c r="C128" s="285"/>
      <c r="D128" s="285"/>
      <c r="E128" s="285"/>
      <c r="F128" s="285"/>
      <c r="G128" s="285"/>
      <c r="H128" s="285"/>
      <c r="I128" s="144" t="s">
        <v>264</v>
      </c>
      <c r="J128" s="286" t="s">
        <v>265</v>
      </c>
      <c r="K128" s="725" t="e">
        <f ca="1">OFFSET(표준압력!AB21,AX6,0)</f>
        <v>#N/A</v>
      </c>
      <c r="L128" s="725"/>
      <c r="M128" s="725"/>
      <c r="N128" s="725"/>
      <c r="O128" s="725"/>
      <c r="P128" s="725"/>
      <c r="Q128" s="725"/>
      <c r="R128" s="285"/>
      <c r="S128" s="285"/>
      <c r="T128" s="285"/>
      <c r="U128" s="154"/>
      <c r="V128" s="154"/>
      <c r="W128" s="154"/>
      <c r="X128" s="285"/>
      <c r="Y128" s="155"/>
      <c r="Z128" s="155"/>
      <c r="AA128" s="297"/>
      <c r="AB128" s="297"/>
      <c r="AC128" s="297"/>
      <c r="AD128" s="297"/>
      <c r="AE128" s="296"/>
      <c r="AF128" s="296"/>
      <c r="AG128" s="296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</row>
    <row r="129" spans="1:47" ht="18" customHeight="1">
      <c r="A129" s="153"/>
      <c r="B129" s="285"/>
      <c r="C129" s="285"/>
      <c r="D129" s="285"/>
      <c r="E129" s="285"/>
      <c r="F129" s="285"/>
      <c r="G129" s="285"/>
      <c r="H129" s="285"/>
      <c r="I129" s="144" t="s">
        <v>266</v>
      </c>
      <c r="J129" s="286" t="s">
        <v>261</v>
      </c>
      <c r="K129" s="725" t="e">
        <f ca="1">OFFSET(표준압력!AC21,AX6,0)</f>
        <v>#N/A</v>
      </c>
      <c r="L129" s="725"/>
      <c r="M129" s="725"/>
      <c r="N129" s="725"/>
      <c r="O129" s="725"/>
      <c r="P129" s="725"/>
      <c r="Q129" s="725"/>
      <c r="R129" s="285"/>
      <c r="S129" s="285"/>
      <c r="T129" s="285"/>
      <c r="U129" s="154"/>
      <c r="V129" s="154"/>
      <c r="W129" s="154"/>
      <c r="X129" s="285"/>
      <c r="Y129" s="155"/>
      <c r="Z129" s="155"/>
      <c r="AA129" s="297"/>
      <c r="AB129" s="297"/>
      <c r="AC129" s="297"/>
      <c r="AD129" s="297"/>
      <c r="AE129" s="296"/>
      <c r="AF129" s="296"/>
      <c r="AG129" s="296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</row>
    <row r="130" spans="1:47" ht="18" customHeight="1">
      <c r="A130" s="153"/>
      <c r="B130" s="285"/>
      <c r="C130" s="285"/>
      <c r="D130" s="285"/>
      <c r="E130" s="285"/>
      <c r="F130" s="285"/>
      <c r="G130" s="285"/>
      <c r="H130" s="285"/>
      <c r="I130" s="144" t="s">
        <v>267</v>
      </c>
      <c r="J130" s="286" t="s">
        <v>265</v>
      </c>
      <c r="K130" s="298" t="s">
        <v>268</v>
      </c>
      <c r="L130" s="298"/>
      <c r="M130" s="298"/>
      <c r="N130" s="298"/>
      <c r="O130" s="298"/>
      <c r="P130" s="298"/>
      <c r="Q130" s="298"/>
      <c r="R130" s="285"/>
      <c r="S130" s="285"/>
      <c r="T130" s="285"/>
      <c r="U130" s="154"/>
      <c r="V130" s="154"/>
      <c r="W130" s="154"/>
      <c r="X130" s="285"/>
      <c r="Y130" s="155"/>
      <c r="Z130" s="155"/>
      <c r="AA130" s="297"/>
      <c r="AB130" s="297"/>
      <c r="AC130" s="297"/>
      <c r="AD130" s="297"/>
      <c r="AE130" s="296"/>
      <c r="AF130" s="296"/>
      <c r="AG130" s="296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</row>
    <row r="131" spans="1:47" ht="18" customHeight="1">
      <c r="A131" s="153"/>
      <c r="B131" s="295" t="s">
        <v>1069</v>
      </c>
      <c r="C131" s="468"/>
      <c r="D131" s="468"/>
      <c r="E131" s="468"/>
      <c r="F131" s="468"/>
      <c r="G131" s="468"/>
      <c r="H131" s="468"/>
      <c r="I131" s="144"/>
      <c r="J131" s="466"/>
      <c r="K131" s="298"/>
      <c r="L131" s="298"/>
      <c r="M131" s="298"/>
      <c r="N131" s="298"/>
      <c r="O131" s="298"/>
      <c r="P131" s="298"/>
      <c r="Q131" s="298"/>
      <c r="R131" s="468"/>
      <c r="S131" s="468"/>
      <c r="T131" s="468"/>
      <c r="U131" s="154"/>
      <c r="V131" s="154"/>
      <c r="W131" s="154"/>
      <c r="X131" s="468"/>
      <c r="Y131" s="155"/>
      <c r="Z131" s="155"/>
      <c r="AA131" s="467"/>
      <c r="AB131" s="467"/>
      <c r="AC131" s="467"/>
      <c r="AD131" s="467"/>
      <c r="AE131" s="469"/>
      <c r="AF131" s="469"/>
      <c r="AG131" s="469"/>
      <c r="AH131" s="468"/>
      <c r="AI131" s="468"/>
      <c r="AJ131" s="468"/>
      <c r="AK131" s="468"/>
      <c r="AL131" s="468"/>
      <c r="AM131" s="468"/>
      <c r="AN131" s="468"/>
      <c r="AO131" s="468"/>
      <c r="AP131" s="468"/>
      <c r="AQ131" s="468"/>
      <c r="AR131" s="468"/>
      <c r="AS131" s="468"/>
      <c r="AT131" s="468"/>
    </row>
    <row r="132" spans="1:47" ht="18" customHeight="1">
      <c r="A132" s="153"/>
      <c r="B132" s="285" t="s">
        <v>269</v>
      </c>
      <c r="C132" s="285"/>
      <c r="D132" s="285"/>
      <c r="E132" s="285"/>
      <c r="F132" s="285"/>
      <c r="G132" s="285"/>
      <c r="H132" s="285"/>
      <c r="I132" s="285" t="e">
        <f ca="1">"표준기의 불확도 평가결과에서 계산된 측정불확도는 "&amp;TRIM(TEXT(AF6,"0.### ###"))&amp;" "&amp;AL6&amp;" 이고,"</f>
        <v>#N/A</v>
      </c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156"/>
      <c r="V132" s="156"/>
      <c r="W132" s="156"/>
      <c r="X132" s="285"/>
      <c r="Y132" s="157"/>
      <c r="Z132" s="157"/>
      <c r="AA132" s="157"/>
      <c r="AB132" s="155"/>
      <c r="AC132" s="15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</row>
    <row r="133" spans="1:47" ht="18" customHeight="1">
      <c r="A133" s="153"/>
      <c r="B133" s="285"/>
      <c r="C133" s="285"/>
      <c r="D133" s="285"/>
      <c r="E133" s="285"/>
      <c r="F133" s="285"/>
      <c r="G133" s="285"/>
      <c r="H133" s="285"/>
      <c r="I133" s="285" t="e">
        <f ca="1">"표준기 압력값은 "&amp;TEXT(O134,"0.000000")&amp;" "&amp;L118&amp;" 이므로 아래와 같이 계산된다."</f>
        <v>#N/A</v>
      </c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156"/>
      <c r="V133" s="156"/>
      <c r="W133" s="156"/>
      <c r="X133" s="285"/>
      <c r="Y133" s="157"/>
      <c r="Z133" s="157"/>
      <c r="AA133" s="157"/>
      <c r="AB133" s="155"/>
      <c r="AC133" s="15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</row>
    <row r="134" spans="1:47" ht="18" customHeight="1">
      <c r="A134" s="153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561" t="e">
        <f ca="1">AE122</f>
        <v>#N/A</v>
      </c>
      <c r="P134" s="566"/>
      <c r="Q134" s="566"/>
      <c r="R134" s="566"/>
      <c r="S134" s="566"/>
      <c r="T134" s="561" t="s">
        <v>270</v>
      </c>
      <c r="U134" s="560" t="e">
        <f ca="1">AF6/100</f>
        <v>#N/A</v>
      </c>
      <c r="V134" s="560"/>
      <c r="W134" s="560"/>
      <c r="X134" s="560"/>
      <c r="Y134" s="560"/>
      <c r="Z134" s="561" t="s">
        <v>271</v>
      </c>
      <c r="AA134" s="562" t="e">
        <f ca="1">P108</f>
        <v>#N/A</v>
      </c>
      <c r="AB134" s="562"/>
      <c r="AC134" s="562"/>
      <c r="AD134" s="562"/>
      <c r="AE134" s="563">
        <f>U108</f>
        <v>0</v>
      </c>
      <c r="AF134" s="563"/>
      <c r="AG134" s="563"/>
      <c r="AH134" s="563"/>
      <c r="AI134" s="563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</row>
    <row r="135" spans="1:47" ht="18" customHeight="1">
      <c r="A135" s="153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566"/>
      <c r="P135" s="566"/>
      <c r="Q135" s="566"/>
      <c r="R135" s="566"/>
      <c r="S135" s="566"/>
      <c r="T135" s="561"/>
      <c r="U135" s="564">
        <f>AR6</f>
        <v>2</v>
      </c>
      <c r="V135" s="564"/>
      <c r="W135" s="564"/>
      <c r="X135" s="564"/>
      <c r="Y135" s="564"/>
      <c r="Z135" s="561"/>
      <c r="AA135" s="562"/>
      <c r="AB135" s="562"/>
      <c r="AC135" s="562"/>
      <c r="AD135" s="562"/>
      <c r="AE135" s="563"/>
      <c r="AF135" s="563"/>
      <c r="AG135" s="563"/>
      <c r="AH135" s="563"/>
      <c r="AI135" s="563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</row>
    <row r="136" spans="1:47" ht="18" customHeight="1">
      <c r="A136" s="153"/>
      <c r="B136" s="295" t="s">
        <v>1070</v>
      </c>
      <c r="C136" s="468"/>
      <c r="D136" s="468"/>
      <c r="E136" s="468"/>
      <c r="F136" s="468"/>
      <c r="H136" s="468"/>
      <c r="I136" s="468"/>
      <c r="J136" s="468"/>
      <c r="K136" s="468"/>
      <c r="L136" s="468"/>
      <c r="M136" s="468"/>
      <c r="N136" s="468"/>
      <c r="O136" s="468"/>
      <c r="P136" s="468"/>
      <c r="Q136" s="468"/>
      <c r="R136" s="468"/>
      <c r="S136" s="468"/>
      <c r="T136" s="468"/>
      <c r="U136" s="154"/>
      <c r="V136" s="154"/>
      <c r="W136" s="154"/>
      <c r="X136" s="468"/>
      <c r="Y136" s="155"/>
      <c r="Z136" s="155"/>
      <c r="AA136" s="467"/>
      <c r="AB136" s="467"/>
      <c r="AC136" s="467"/>
      <c r="AD136" s="467"/>
      <c r="AE136" s="469"/>
      <c r="AF136" s="469"/>
      <c r="AG136" s="469"/>
      <c r="AH136" s="468"/>
      <c r="AI136" s="468"/>
      <c r="AJ136" s="468"/>
      <c r="AK136" s="468"/>
      <c r="AL136" s="468"/>
      <c r="AM136" s="468"/>
      <c r="AN136" s="468"/>
      <c r="AO136" s="468"/>
      <c r="AP136" s="468"/>
      <c r="AQ136" s="468"/>
      <c r="AR136" s="468"/>
      <c r="AS136" s="468"/>
      <c r="AT136" s="468"/>
    </row>
    <row r="137" spans="1:47" ht="18" customHeight="1">
      <c r="A137" s="153"/>
      <c r="B137" s="468" t="s">
        <v>269</v>
      </c>
      <c r="C137" s="468"/>
      <c r="D137" s="468"/>
      <c r="E137" s="468"/>
      <c r="F137" s="468"/>
      <c r="G137" s="468"/>
      <c r="H137" s="468"/>
      <c r="I137" s="468" t="e">
        <f ca="1">"표준기의 교정성적서에서 측정불확도는 "&amp;TRIM(TEXT(AF6,"0.### ###"))&amp;" "&amp;AL6&amp;" 이다."</f>
        <v>#N/A</v>
      </c>
      <c r="J137" s="468"/>
      <c r="K137" s="468"/>
      <c r="L137" s="468"/>
      <c r="M137" s="468"/>
      <c r="N137" s="468"/>
      <c r="O137" s="468"/>
      <c r="P137" s="468"/>
      <c r="Q137" s="468"/>
      <c r="R137" s="468"/>
      <c r="S137" s="468"/>
      <c r="T137" s="468"/>
      <c r="U137" s="156"/>
      <c r="V137" s="156"/>
      <c r="W137" s="156"/>
      <c r="X137" s="468"/>
      <c r="Y137" s="157"/>
      <c r="Z137" s="157"/>
      <c r="AA137" s="157"/>
      <c r="AB137" s="155"/>
      <c r="AC137" s="155"/>
      <c r="AD137" s="468"/>
      <c r="AE137" s="468"/>
      <c r="AF137" s="468"/>
      <c r="AG137" s="468"/>
      <c r="AH137" s="468"/>
      <c r="AI137" s="468"/>
      <c r="AJ137" s="468"/>
      <c r="AK137" s="468"/>
      <c r="AL137" s="468"/>
      <c r="AM137" s="468"/>
      <c r="AN137" s="468"/>
      <c r="AO137" s="468"/>
      <c r="AP137" s="468"/>
      <c r="AQ137" s="468"/>
      <c r="AR137" s="468"/>
      <c r="AS137" s="468"/>
      <c r="AT137" s="468"/>
    </row>
    <row r="138" spans="1:47" ht="18" customHeight="1">
      <c r="A138" s="153"/>
      <c r="B138" s="468"/>
      <c r="C138" s="468"/>
      <c r="D138" s="468"/>
      <c r="E138" s="468"/>
      <c r="F138" s="468"/>
      <c r="G138" s="468"/>
      <c r="H138" s="468"/>
      <c r="I138" s="468" t="s">
        <v>1071</v>
      </c>
      <c r="K138" s="468"/>
      <c r="L138" s="468"/>
      <c r="M138" s="468"/>
      <c r="N138" s="468"/>
      <c r="O138" s="468"/>
      <c r="P138" s="468"/>
      <c r="Q138" s="468"/>
      <c r="R138" s="468"/>
      <c r="S138" s="468"/>
      <c r="T138" s="468"/>
      <c r="U138" s="156"/>
      <c r="V138" s="156"/>
      <c r="W138" s="156"/>
      <c r="X138" s="468"/>
      <c r="Y138" s="157"/>
      <c r="Z138" s="157"/>
      <c r="AA138" s="157"/>
      <c r="AB138" s="155"/>
      <c r="AC138" s="155"/>
      <c r="AD138" s="468"/>
      <c r="AE138" s="468"/>
      <c r="AF138" s="468"/>
      <c r="AG138" s="468"/>
      <c r="AH138" s="468"/>
      <c r="AI138" s="468"/>
      <c r="AJ138" s="468"/>
      <c r="AK138" s="468"/>
      <c r="AL138" s="468"/>
      <c r="AM138" s="468"/>
      <c r="AN138" s="468"/>
      <c r="AO138" s="468"/>
      <c r="AP138" s="468"/>
      <c r="AQ138" s="468"/>
      <c r="AR138" s="468"/>
      <c r="AS138" s="468"/>
      <c r="AT138" s="468"/>
    </row>
    <row r="139" spans="1:47" ht="18" customHeight="1">
      <c r="A139" s="153"/>
      <c r="B139" s="468"/>
      <c r="C139" s="468"/>
      <c r="D139" s="468"/>
      <c r="E139" s="468"/>
      <c r="F139" s="468"/>
      <c r="G139" s="468"/>
      <c r="H139" s="468"/>
      <c r="I139" s="468"/>
      <c r="J139" s="468"/>
      <c r="K139" s="468"/>
      <c r="L139" s="468"/>
      <c r="M139" s="560" t="e">
        <f ca="1">AF6</f>
        <v>#N/A</v>
      </c>
      <c r="N139" s="560"/>
      <c r="O139" s="560"/>
      <c r="P139" s="560"/>
      <c r="Q139" s="560"/>
      <c r="R139" s="561" t="s">
        <v>85</v>
      </c>
      <c r="S139" s="562" t="e">
        <f ca="1">P108</f>
        <v>#N/A</v>
      </c>
      <c r="T139" s="562"/>
      <c r="U139" s="562"/>
      <c r="V139" s="562"/>
      <c r="W139" s="563">
        <f>U108</f>
        <v>0</v>
      </c>
      <c r="X139" s="563"/>
      <c r="Y139" s="563"/>
      <c r="Z139" s="563"/>
      <c r="AA139" s="563"/>
      <c r="AB139" s="468"/>
      <c r="AC139" s="468"/>
      <c r="AD139" s="468"/>
      <c r="AE139" s="468"/>
      <c r="AF139" s="468"/>
      <c r="AG139" s="468"/>
      <c r="AH139" s="468"/>
      <c r="AI139" s="468"/>
      <c r="AJ139" s="468"/>
      <c r="AK139" s="468"/>
    </row>
    <row r="140" spans="1:47" ht="18" customHeight="1">
      <c r="A140" s="153"/>
      <c r="B140" s="468"/>
      <c r="C140" s="468"/>
      <c r="D140" s="468"/>
      <c r="E140" s="468"/>
      <c r="F140" s="468"/>
      <c r="G140" s="468"/>
      <c r="H140" s="468"/>
      <c r="I140" s="468"/>
      <c r="J140" s="468"/>
      <c r="K140" s="468"/>
      <c r="L140" s="468"/>
      <c r="M140" s="564">
        <f>AR6</f>
        <v>2</v>
      </c>
      <c r="N140" s="564"/>
      <c r="O140" s="564"/>
      <c r="P140" s="564"/>
      <c r="Q140" s="564"/>
      <c r="R140" s="561"/>
      <c r="S140" s="562"/>
      <c r="T140" s="562"/>
      <c r="U140" s="562"/>
      <c r="V140" s="562"/>
      <c r="W140" s="563"/>
      <c r="X140" s="563"/>
      <c r="Y140" s="563"/>
      <c r="Z140" s="563"/>
      <c r="AA140" s="563"/>
      <c r="AB140" s="468"/>
      <c r="AC140" s="468"/>
      <c r="AD140" s="468"/>
      <c r="AE140" s="468"/>
      <c r="AF140" s="468"/>
      <c r="AG140" s="468"/>
      <c r="AH140" s="468"/>
      <c r="AI140" s="468"/>
      <c r="AJ140" s="468"/>
      <c r="AK140" s="468"/>
    </row>
    <row r="141" spans="1:47" ht="18" customHeight="1">
      <c r="A141" s="153"/>
      <c r="B141" s="285" t="s">
        <v>272</v>
      </c>
      <c r="C141" s="285"/>
      <c r="D141" s="285"/>
      <c r="E141" s="285"/>
      <c r="F141" s="285"/>
      <c r="G141" s="285"/>
      <c r="H141" s="563" t="str">
        <f>X108</f>
        <v>정규</v>
      </c>
      <c r="I141" s="563"/>
      <c r="J141" s="563"/>
      <c r="K141" s="563"/>
      <c r="L141" s="563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</row>
    <row r="142" spans="1:47" ht="18" customHeight="1">
      <c r="A142" s="153"/>
      <c r="B142" s="563" t="s">
        <v>273</v>
      </c>
      <c r="C142" s="563"/>
      <c r="D142" s="563"/>
      <c r="E142" s="563"/>
      <c r="F142" s="563"/>
      <c r="G142" s="563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</row>
    <row r="143" spans="1:47" ht="18" customHeight="1">
      <c r="A143" s="153"/>
      <c r="B143" s="563"/>
      <c r="C143" s="563"/>
      <c r="D143" s="563"/>
      <c r="E143" s="563"/>
      <c r="F143" s="563"/>
      <c r="G143" s="563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</row>
    <row r="144" spans="1:47" ht="18" customHeight="1">
      <c r="A144" s="153"/>
      <c r="B144" s="285" t="s">
        <v>274</v>
      </c>
      <c r="C144" s="285"/>
      <c r="D144" s="285"/>
      <c r="E144" s="285"/>
      <c r="F144" s="285"/>
      <c r="G144" s="285"/>
      <c r="H144" s="285"/>
      <c r="I144" s="285"/>
      <c r="J144" s="389">
        <v>1</v>
      </c>
      <c r="K144" s="389" t="s">
        <v>1007</v>
      </c>
      <c r="L144" s="600" t="e">
        <f ca="1">AA134</f>
        <v>#N/A</v>
      </c>
      <c r="M144" s="600"/>
      <c r="N144" s="600"/>
      <c r="O144" s="600"/>
      <c r="P144" s="406">
        <f>AE134</f>
        <v>0</v>
      </c>
      <c r="Q144" s="404"/>
      <c r="R144" s="404"/>
      <c r="S144" s="159" t="s">
        <v>276</v>
      </c>
      <c r="T144" s="600" t="e">
        <f ca="1">J144*L144</f>
        <v>#N/A</v>
      </c>
      <c r="U144" s="600"/>
      <c r="V144" s="600"/>
      <c r="W144" s="600"/>
      <c r="X144" s="406">
        <f>P144</f>
        <v>0</v>
      </c>
      <c r="Y144" s="404"/>
      <c r="Z144" s="296"/>
      <c r="AA144" s="299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</row>
    <row r="145" spans="1:46" ht="18" customHeight="1">
      <c r="A145" s="153"/>
      <c r="B145" s="285" t="s">
        <v>277</v>
      </c>
      <c r="C145" s="285"/>
      <c r="D145" s="285"/>
      <c r="E145" s="285"/>
      <c r="F145" s="285"/>
      <c r="G145" s="285"/>
      <c r="H145" s="160" t="s">
        <v>1010</v>
      </c>
      <c r="I145" s="400" t="s">
        <v>1011</v>
      </c>
      <c r="J145" s="563" t="str">
        <f>AP108</f>
        <v>∞</v>
      </c>
      <c r="K145" s="563"/>
      <c r="L145" s="563"/>
      <c r="M145" s="563"/>
      <c r="N145" s="563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</row>
    <row r="146" spans="1:46" ht="18" customHeight="1">
      <c r="A146" s="153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</row>
    <row r="147" spans="1:46" ht="18" customHeight="1">
      <c r="A147" s="153"/>
      <c r="B147" s="161" t="s">
        <v>1006</v>
      </c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398" t="s">
        <v>1005</v>
      </c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</row>
    <row r="148" spans="1:46" ht="18" customHeight="1">
      <c r="A148" s="153"/>
      <c r="B148" s="161"/>
      <c r="C148" s="285" t="s">
        <v>1037</v>
      </c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88"/>
      <c r="P148" s="398"/>
      <c r="Q148" s="388"/>
      <c r="R148" s="388"/>
      <c r="S148" s="388"/>
      <c r="T148" s="388"/>
      <c r="U148" s="388"/>
      <c r="V148" s="388"/>
      <c r="W148" s="388"/>
      <c r="X148" s="388"/>
      <c r="Y148" s="388"/>
      <c r="Z148" s="388"/>
      <c r="AA148" s="388"/>
      <c r="AB148" s="388"/>
      <c r="AC148" s="388"/>
      <c r="AD148" s="388"/>
      <c r="AE148" s="388"/>
      <c r="AF148" s="388"/>
      <c r="AG148" s="388"/>
      <c r="AH148" s="388"/>
      <c r="AI148" s="388"/>
      <c r="AJ148" s="388"/>
      <c r="AK148" s="388"/>
      <c r="AL148" s="388"/>
      <c r="AM148" s="388"/>
      <c r="AN148" s="388"/>
      <c r="AO148" s="388"/>
      <c r="AP148" s="388"/>
      <c r="AQ148" s="388"/>
      <c r="AR148" s="388"/>
      <c r="AS148" s="388"/>
      <c r="AT148" s="388"/>
    </row>
    <row r="149" spans="1:46" ht="18" customHeight="1">
      <c r="A149" s="153"/>
      <c r="B149" s="285" t="s">
        <v>278</v>
      </c>
      <c r="C149" s="285"/>
      <c r="D149" s="285"/>
      <c r="E149" s="285"/>
      <c r="F149" s="285"/>
      <c r="G149" s="600" t="e">
        <f ca="1">I109</f>
        <v>#N/A</v>
      </c>
      <c r="H149" s="600"/>
      <c r="I149" s="600"/>
      <c r="J149" s="600"/>
      <c r="K149" s="600"/>
      <c r="L149" s="401">
        <f>M109</f>
        <v>0</v>
      </c>
      <c r="M149" s="401"/>
      <c r="N149" s="401"/>
      <c r="O149" s="401"/>
      <c r="P149" s="401"/>
      <c r="Q149" s="401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</row>
    <row r="150" spans="1:46" ht="18" customHeight="1">
      <c r="A150" s="153"/>
      <c r="B150" s="563" t="s">
        <v>279</v>
      </c>
      <c r="C150" s="563"/>
      <c r="D150" s="563"/>
      <c r="E150" s="563"/>
      <c r="F150" s="563"/>
      <c r="G150" s="563"/>
      <c r="H150" s="563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156"/>
      <c r="V150" s="156"/>
      <c r="W150" s="156"/>
      <c r="X150" s="388"/>
      <c r="Y150" s="157"/>
      <c r="Z150" s="157"/>
      <c r="AA150" s="157"/>
      <c r="AB150" s="155"/>
      <c r="AC150" s="155"/>
      <c r="AD150" s="388"/>
      <c r="AE150" s="388"/>
      <c r="AF150" s="388"/>
      <c r="AG150" s="388"/>
      <c r="AH150" s="388"/>
      <c r="AI150" s="388"/>
      <c r="AJ150" s="388"/>
      <c r="AK150" s="388"/>
      <c r="AL150" s="388"/>
      <c r="AM150" s="388"/>
      <c r="AN150" s="388"/>
      <c r="AO150" s="388"/>
      <c r="AP150" s="388"/>
      <c r="AQ150" s="388"/>
      <c r="AR150" s="388"/>
      <c r="AS150" s="388"/>
      <c r="AT150" s="388"/>
    </row>
    <row r="151" spans="1:46" ht="18" customHeight="1">
      <c r="A151" s="153"/>
      <c r="B151" s="563"/>
      <c r="C151" s="563"/>
      <c r="D151" s="563"/>
      <c r="E151" s="563"/>
      <c r="F151" s="563"/>
      <c r="G151" s="563"/>
      <c r="H151" s="563"/>
      <c r="I151" s="285"/>
      <c r="J151" s="285"/>
      <c r="K151" s="285"/>
      <c r="L151" s="285"/>
      <c r="M151" s="285"/>
      <c r="N151" s="285"/>
      <c r="O151" s="285"/>
      <c r="P151" s="726"/>
      <c r="Q151" s="726"/>
      <c r="R151" s="285"/>
      <c r="S151" s="162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285"/>
      <c r="AM151" s="285"/>
      <c r="AN151" s="285"/>
      <c r="AO151" s="285"/>
      <c r="AP151" s="285"/>
      <c r="AQ151" s="285"/>
      <c r="AR151" s="285"/>
      <c r="AS151" s="285"/>
      <c r="AT151" s="285"/>
    </row>
    <row r="152" spans="1:46" ht="18" customHeight="1">
      <c r="A152" s="153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603" t="e">
        <f ca="1">T170</f>
        <v>#N/A</v>
      </c>
      <c r="M152" s="603"/>
      <c r="N152" s="603"/>
      <c r="O152" s="399"/>
      <c r="Q152" s="603" t="e">
        <f ca="1">T182</f>
        <v>#VALUE!</v>
      </c>
      <c r="R152" s="603"/>
      <c r="S152" s="603"/>
      <c r="T152" s="399"/>
      <c r="V152" s="603" t="e">
        <f ca="1">T203</f>
        <v>#N/A</v>
      </c>
      <c r="W152" s="603"/>
      <c r="X152" s="603"/>
      <c r="Y152" s="388"/>
      <c r="AA152" s="603" t="e">
        <f ca="1">T217</f>
        <v>#N/A</v>
      </c>
      <c r="AB152" s="603"/>
      <c r="AC152" s="603"/>
      <c r="AD152" s="286"/>
      <c r="AE152" s="164" t="s">
        <v>271</v>
      </c>
      <c r="AF152" s="600" t="e">
        <f ca="1">P109</f>
        <v>#N/A</v>
      </c>
      <c r="AG152" s="600"/>
      <c r="AH152" s="600"/>
      <c r="AI152" s="600"/>
      <c r="AJ152" s="401">
        <f>U109</f>
        <v>0</v>
      </c>
      <c r="AK152" s="403"/>
      <c r="AQ152" s="296"/>
      <c r="AR152" s="299"/>
      <c r="AS152" s="285"/>
      <c r="AT152" s="285"/>
    </row>
    <row r="153" spans="1:46" ht="18" customHeight="1">
      <c r="A153" s="153"/>
      <c r="B153" s="285" t="s">
        <v>281</v>
      </c>
      <c r="C153" s="285"/>
      <c r="D153" s="285"/>
      <c r="E153" s="285"/>
      <c r="F153" s="285"/>
      <c r="G153" s="285"/>
      <c r="H153" s="563" t="str">
        <f>X109</f>
        <v>직사각형</v>
      </c>
      <c r="I153" s="563"/>
      <c r="J153" s="563"/>
      <c r="K153" s="563"/>
      <c r="L153" s="563"/>
      <c r="M153" s="285"/>
      <c r="N153" s="285"/>
      <c r="O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</row>
    <row r="154" spans="1:46" ht="18" customHeight="1">
      <c r="A154" s="153"/>
      <c r="B154" s="563" t="s">
        <v>282</v>
      </c>
      <c r="C154" s="563"/>
      <c r="D154" s="563"/>
      <c r="E154" s="563"/>
      <c r="F154" s="563"/>
      <c r="G154" s="563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M154" s="285"/>
      <c r="AN154" s="285"/>
      <c r="AO154" s="285"/>
      <c r="AP154" s="285"/>
      <c r="AQ154" s="285"/>
      <c r="AR154" s="285"/>
      <c r="AS154" s="285"/>
      <c r="AT154" s="285"/>
    </row>
    <row r="155" spans="1:46" ht="18" customHeight="1">
      <c r="A155" s="153"/>
      <c r="B155" s="563"/>
      <c r="C155" s="563"/>
      <c r="D155" s="563"/>
      <c r="E155" s="563"/>
      <c r="F155" s="563"/>
      <c r="G155" s="563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Y155" s="299"/>
      <c r="Z155" s="299"/>
      <c r="AA155" s="299"/>
      <c r="AB155" s="299"/>
      <c r="AC155" s="299"/>
      <c r="AD155" s="299"/>
      <c r="AE155" s="285"/>
      <c r="AF155" s="285"/>
      <c r="AG155" s="285"/>
      <c r="AH155" s="285"/>
      <c r="AI155" s="285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5"/>
      <c r="AT155" s="285"/>
    </row>
    <row r="156" spans="1:46" ht="18" customHeight="1">
      <c r="A156" s="153"/>
      <c r="B156" s="285" t="s">
        <v>283</v>
      </c>
      <c r="C156" s="285"/>
      <c r="D156" s="285"/>
      <c r="E156" s="285"/>
      <c r="F156" s="285"/>
      <c r="G156" s="285"/>
      <c r="H156" s="285"/>
      <c r="I156" s="285"/>
      <c r="J156" s="389" t="s">
        <v>1008</v>
      </c>
      <c r="K156" s="561">
        <v>-1</v>
      </c>
      <c r="L156" s="561"/>
      <c r="M156" s="389" t="s">
        <v>1008</v>
      </c>
      <c r="N156" s="600" t="e">
        <f ca="1">AF152</f>
        <v>#N/A</v>
      </c>
      <c r="O156" s="600"/>
      <c r="P156" s="600"/>
      <c r="Q156" s="600"/>
      <c r="R156" s="402">
        <f>AJ152</f>
        <v>0</v>
      </c>
      <c r="S156" s="404"/>
      <c r="T156" s="299"/>
      <c r="U156" s="159" t="s">
        <v>1009</v>
      </c>
      <c r="V156" s="600" t="e">
        <f ca="1">ABS(K156)*N156</f>
        <v>#N/A</v>
      </c>
      <c r="W156" s="600"/>
      <c r="X156" s="600"/>
      <c r="Y156" s="600"/>
      <c r="Z156" s="401">
        <f>R156</f>
        <v>0</v>
      </c>
      <c r="AA156" s="401"/>
      <c r="AB156" s="285"/>
      <c r="AC156" s="285"/>
      <c r="AD156" s="285"/>
      <c r="AE156" s="285"/>
      <c r="AF156" s="285"/>
      <c r="AG156" s="285"/>
      <c r="AH156" s="285"/>
      <c r="AI156" s="285"/>
      <c r="AJ156" s="285"/>
      <c r="AK156" s="285"/>
      <c r="AL156" s="285"/>
      <c r="AM156" s="285"/>
      <c r="AN156" s="285"/>
      <c r="AO156" s="285"/>
      <c r="AP156" s="285"/>
      <c r="AQ156" s="285"/>
      <c r="AR156" s="285"/>
      <c r="AS156" s="285"/>
      <c r="AT156" s="285"/>
    </row>
    <row r="157" spans="1:46" ht="18" customHeight="1">
      <c r="A157" s="153"/>
      <c r="B157" s="563" t="s">
        <v>284</v>
      </c>
      <c r="C157" s="563"/>
      <c r="D157" s="563"/>
      <c r="E157" s="563"/>
      <c r="F157" s="563"/>
      <c r="G157" s="563"/>
      <c r="H157" s="285"/>
      <c r="I157" s="285"/>
      <c r="J157" s="285"/>
      <c r="K157" s="160"/>
      <c r="O157" s="598" t="e">
        <f ca="1">V156</f>
        <v>#N/A</v>
      </c>
      <c r="P157" s="599"/>
      <c r="Q157" s="599"/>
      <c r="R157" s="599"/>
      <c r="S157" s="599"/>
      <c r="T157" s="599"/>
      <c r="U157" s="599"/>
      <c r="V157" s="599"/>
      <c r="W157" s="599"/>
      <c r="X157" s="599"/>
      <c r="Y157" s="599"/>
      <c r="Z157" s="599"/>
      <c r="AA157" s="599"/>
      <c r="AB157" s="599"/>
      <c r="AC157" s="599"/>
      <c r="AD157" s="599"/>
      <c r="AE157" s="599"/>
      <c r="AF157" s="599"/>
      <c r="AG157" s="599"/>
      <c r="AH157" s="599"/>
      <c r="AI157" s="599"/>
      <c r="AJ157" s="599"/>
      <c r="AK157" s="599"/>
      <c r="AL157" s="561" t="s">
        <v>1011</v>
      </c>
      <c r="AM157" s="736" t="e">
        <f ca="1">AP109</f>
        <v>#N/A</v>
      </c>
      <c r="AN157" s="736"/>
      <c r="AO157" s="736"/>
      <c r="AP157" s="736"/>
      <c r="AQ157" s="736"/>
      <c r="AR157" s="285"/>
      <c r="AS157" s="285"/>
      <c r="AT157" s="285"/>
    </row>
    <row r="158" spans="1:46" ht="18" customHeight="1">
      <c r="A158" s="153"/>
      <c r="B158" s="563"/>
      <c r="C158" s="563"/>
      <c r="D158" s="563"/>
      <c r="E158" s="563"/>
      <c r="F158" s="563"/>
      <c r="G158" s="563"/>
      <c r="H158" s="388"/>
      <c r="I158" s="388"/>
      <c r="J158" s="388"/>
      <c r="K158" s="160"/>
      <c r="L158" s="388"/>
      <c r="M158" s="388"/>
      <c r="N158" s="388"/>
      <c r="O158" s="598" t="e">
        <f ca="1">L152</f>
        <v>#N/A</v>
      </c>
      <c r="P158" s="599"/>
      <c r="Q158" s="599"/>
      <c r="R158" s="599"/>
      <c r="S158" s="599"/>
      <c r="T158" s="561" t="s">
        <v>1012</v>
      </c>
      <c r="U158" s="598" t="e">
        <f ca="1">Q152</f>
        <v>#VALUE!</v>
      </c>
      <c r="V158" s="599"/>
      <c r="W158" s="599"/>
      <c r="X158" s="599"/>
      <c r="Y158" s="599"/>
      <c r="Z158" s="561" t="s">
        <v>1012</v>
      </c>
      <c r="AA158" s="598" t="e">
        <f ca="1">V152</f>
        <v>#N/A</v>
      </c>
      <c r="AB158" s="599"/>
      <c r="AC158" s="599"/>
      <c r="AD158" s="599"/>
      <c r="AE158" s="599"/>
      <c r="AF158" s="561" t="s">
        <v>1012</v>
      </c>
      <c r="AG158" s="598" t="e">
        <f ca="1">AA152</f>
        <v>#N/A</v>
      </c>
      <c r="AH158" s="599"/>
      <c r="AI158" s="599"/>
      <c r="AJ158" s="599"/>
      <c r="AK158" s="599"/>
      <c r="AL158" s="561"/>
      <c r="AM158" s="736"/>
      <c r="AN158" s="736"/>
      <c r="AO158" s="736"/>
      <c r="AP158" s="736"/>
      <c r="AQ158" s="736"/>
      <c r="AR158" s="388"/>
      <c r="AS158" s="388"/>
      <c r="AT158" s="388"/>
    </row>
    <row r="159" spans="1:46" ht="18" customHeight="1">
      <c r="A159" s="153"/>
      <c r="B159" s="388"/>
      <c r="C159" s="388"/>
      <c r="D159" s="388"/>
      <c r="E159" s="388"/>
      <c r="F159" s="388"/>
      <c r="G159" s="388"/>
      <c r="H159" s="388"/>
      <c r="I159" s="388"/>
      <c r="J159" s="388"/>
      <c r="K159" s="160"/>
      <c r="L159" s="388"/>
      <c r="M159" s="388"/>
      <c r="N159" s="388"/>
      <c r="O159" s="564" t="str">
        <f>AP110</f>
        <v>∞</v>
      </c>
      <c r="P159" s="564"/>
      <c r="Q159" s="564"/>
      <c r="R159" s="564"/>
      <c r="S159" s="564"/>
      <c r="T159" s="561"/>
      <c r="U159" s="564">
        <f>AP111</f>
        <v>12.5</v>
      </c>
      <c r="V159" s="564"/>
      <c r="W159" s="564"/>
      <c r="X159" s="564"/>
      <c r="Y159" s="564"/>
      <c r="Z159" s="561"/>
      <c r="AA159" s="564">
        <f>AP112</f>
        <v>12.5</v>
      </c>
      <c r="AB159" s="564"/>
      <c r="AC159" s="564"/>
      <c r="AD159" s="564"/>
      <c r="AE159" s="564"/>
      <c r="AF159" s="561"/>
      <c r="AG159" s="564">
        <f>AP113</f>
        <v>12.5</v>
      </c>
      <c r="AH159" s="564"/>
      <c r="AI159" s="564"/>
      <c r="AJ159" s="564"/>
      <c r="AK159" s="564"/>
      <c r="AL159" s="388"/>
      <c r="AM159" s="388"/>
      <c r="AN159" s="388"/>
      <c r="AO159" s="388"/>
      <c r="AP159" s="388"/>
      <c r="AQ159" s="388"/>
      <c r="AR159" s="388"/>
      <c r="AS159" s="388"/>
      <c r="AT159" s="388"/>
    </row>
    <row r="160" spans="1:46" ht="18" customHeight="1">
      <c r="A160" s="153"/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T160" s="285"/>
      <c r="Z160" s="285"/>
      <c r="AF160" s="285"/>
      <c r="AG160" s="285"/>
      <c r="AH160" s="285"/>
      <c r="AI160" s="285"/>
      <c r="AJ160" s="285"/>
      <c r="AK160" s="285"/>
      <c r="AL160" s="285"/>
      <c r="AM160" s="285"/>
      <c r="AN160" s="285"/>
      <c r="AO160" s="285"/>
      <c r="AP160" s="285"/>
      <c r="AQ160" s="285"/>
      <c r="AR160" s="285"/>
      <c r="AS160" s="285"/>
      <c r="AT160" s="285"/>
    </row>
    <row r="161" spans="1:47" ht="18" customHeight="1">
      <c r="A161" s="153"/>
      <c r="B161" s="161" t="s">
        <v>1014</v>
      </c>
      <c r="C161" s="285"/>
      <c r="D161" s="285"/>
      <c r="E161" s="285"/>
      <c r="F161" s="285"/>
      <c r="G161" s="285"/>
      <c r="H161" s="285"/>
      <c r="I161" s="285"/>
      <c r="J161" s="285"/>
      <c r="K161" s="285"/>
      <c r="L161" s="285"/>
      <c r="M161" s="285"/>
      <c r="N161" s="285"/>
      <c r="P161" s="398" t="s">
        <v>1013</v>
      </c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  <c r="AC161" s="285"/>
      <c r="AD161" s="285"/>
      <c r="AE161" s="285"/>
      <c r="AF161" s="285"/>
      <c r="AG161" s="285"/>
      <c r="AH161" s="285"/>
      <c r="AI161" s="285"/>
      <c r="AJ161" s="285"/>
      <c r="AK161" s="285"/>
      <c r="AL161" s="285"/>
      <c r="AM161" s="285"/>
      <c r="AN161" s="285"/>
      <c r="AO161" s="285"/>
      <c r="AP161" s="285"/>
      <c r="AQ161" s="285"/>
      <c r="AR161" s="285"/>
      <c r="AS161" s="285"/>
      <c r="AT161" s="285"/>
    </row>
    <row r="162" spans="1:47" ht="18" customHeight="1">
      <c r="A162" s="153"/>
      <c r="B162" s="285" t="s">
        <v>285</v>
      </c>
      <c r="C162" s="285"/>
      <c r="D162" s="285"/>
      <c r="E162" s="285"/>
      <c r="F162" s="285"/>
      <c r="G162" s="601">
        <f>I96</f>
        <v>0</v>
      </c>
      <c r="H162" s="601"/>
      <c r="I162" s="601"/>
      <c r="J162" s="601"/>
      <c r="K162" s="601"/>
      <c r="L162" s="401"/>
      <c r="M162" s="401"/>
      <c r="N162" s="401"/>
      <c r="O162" s="401"/>
      <c r="P162" s="401"/>
      <c r="Q162" s="401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5"/>
      <c r="AF162" s="285"/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5"/>
      <c r="AQ162" s="285"/>
      <c r="AR162" s="285"/>
      <c r="AS162" s="285"/>
      <c r="AT162" s="285"/>
    </row>
    <row r="163" spans="1:47" ht="18" customHeight="1">
      <c r="A163" s="153"/>
      <c r="B163" s="285" t="s">
        <v>286</v>
      </c>
      <c r="C163" s="285"/>
      <c r="D163" s="285"/>
      <c r="E163" s="285"/>
      <c r="F163" s="285"/>
      <c r="G163" s="285"/>
      <c r="H163" s="285"/>
      <c r="I163" s="285" t="e">
        <f ca="1">"압력계의 분해능은 "&amp;H6&amp;" "&amp;N6&amp;" 이고, 분해능의 반범위를 직사각형 확률분포로 적용하여"</f>
        <v>#N/A</v>
      </c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5"/>
      <c r="U163" s="156"/>
      <c r="V163" s="156"/>
      <c r="W163" s="156"/>
      <c r="X163" s="285"/>
      <c r="Y163" s="157"/>
      <c r="Z163" s="157"/>
      <c r="AA163" s="157"/>
      <c r="AB163" s="155"/>
      <c r="AC163" s="155"/>
      <c r="AD163" s="285"/>
      <c r="AE163" s="285"/>
      <c r="AF163" s="285"/>
      <c r="AG163" s="285"/>
      <c r="AH163" s="285"/>
      <c r="AI163" s="285"/>
      <c r="AJ163" s="285"/>
      <c r="AK163" s="285"/>
      <c r="AL163" s="285"/>
      <c r="AM163" s="285"/>
      <c r="AN163" s="285"/>
      <c r="AO163" s="285"/>
      <c r="AP163" s="285"/>
      <c r="AQ163" s="285"/>
      <c r="AR163" s="285"/>
      <c r="AS163" s="285"/>
      <c r="AT163" s="285"/>
    </row>
    <row r="164" spans="1:47" ht="18" customHeight="1">
      <c r="A164" s="153"/>
      <c r="B164" s="285"/>
      <c r="C164" s="285"/>
      <c r="D164" s="285"/>
      <c r="E164" s="285"/>
      <c r="F164" s="285"/>
      <c r="G164" s="285"/>
      <c r="H164" s="285"/>
      <c r="I164" s="285" t="s">
        <v>86</v>
      </c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156"/>
      <c r="V164" s="156"/>
      <c r="W164" s="156"/>
      <c r="X164" s="285"/>
      <c r="Y164" s="157"/>
      <c r="Z164" s="157"/>
      <c r="AA164" s="157"/>
      <c r="AB164" s="155"/>
      <c r="AC164" s="155"/>
      <c r="AD164" s="285"/>
      <c r="AE164" s="285"/>
      <c r="AF164" s="285"/>
      <c r="AG164" s="285"/>
      <c r="AH164" s="285"/>
      <c r="AI164" s="285"/>
      <c r="AJ164" s="285"/>
      <c r="AK164" s="285"/>
      <c r="AL164" s="285"/>
      <c r="AM164" s="285"/>
      <c r="AN164" s="285"/>
      <c r="AO164" s="285"/>
      <c r="AP164" s="285"/>
      <c r="AQ164" s="285"/>
      <c r="AR164" s="285"/>
      <c r="AS164" s="285"/>
      <c r="AT164" s="285"/>
    </row>
    <row r="165" spans="1:47" ht="18" customHeight="1">
      <c r="A165" s="153"/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599" t="e">
        <f ca="1">H6</f>
        <v>#N/A</v>
      </c>
      <c r="P165" s="599"/>
      <c r="Q165" s="599"/>
      <c r="R165" s="599"/>
      <c r="S165" s="561" t="s">
        <v>276</v>
      </c>
      <c r="T165" s="562" t="e">
        <f ca="1">P110</f>
        <v>#N/A</v>
      </c>
      <c r="U165" s="562"/>
      <c r="V165" s="562"/>
      <c r="W165" s="562"/>
      <c r="X165" s="563">
        <f>N6</f>
        <v>0</v>
      </c>
      <c r="Y165" s="563"/>
      <c r="Z165" s="563"/>
      <c r="AA165" s="563"/>
      <c r="AB165" s="563"/>
      <c r="AC165" s="285"/>
      <c r="AD165" s="285"/>
      <c r="AE165" s="285"/>
      <c r="AF165" s="285"/>
      <c r="AG165" s="285"/>
      <c r="AH165" s="285"/>
      <c r="AI165" s="285"/>
      <c r="AJ165" s="285"/>
      <c r="AK165" s="166"/>
      <c r="AL165" s="285"/>
      <c r="AM165" s="285"/>
      <c r="AN165" s="285"/>
      <c r="AO165" s="285"/>
      <c r="AP165" s="285"/>
      <c r="AQ165" s="285"/>
      <c r="AR165" s="285"/>
      <c r="AS165" s="285"/>
    </row>
    <row r="166" spans="1:47" ht="18" customHeight="1">
      <c r="A166" s="153"/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167"/>
      <c r="P166" s="167"/>
      <c r="Q166" s="167"/>
      <c r="R166" s="167"/>
      <c r="S166" s="561"/>
      <c r="T166" s="562"/>
      <c r="U166" s="562"/>
      <c r="V166" s="562"/>
      <c r="W166" s="562"/>
      <c r="X166" s="563"/>
      <c r="Y166" s="563"/>
      <c r="Z166" s="563"/>
      <c r="AA166" s="563"/>
      <c r="AB166" s="563"/>
      <c r="AC166" s="285"/>
      <c r="AD166" s="285"/>
      <c r="AE166" s="285"/>
      <c r="AF166" s="285"/>
      <c r="AG166" s="285"/>
      <c r="AH166" s="285"/>
      <c r="AI166" s="285"/>
      <c r="AJ166" s="285"/>
      <c r="AK166" s="285"/>
      <c r="AL166" s="285"/>
      <c r="AM166" s="285"/>
      <c r="AN166" s="285"/>
      <c r="AO166" s="285"/>
      <c r="AP166" s="285"/>
      <c r="AQ166" s="285"/>
      <c r="AR166" s="285"/>
      <c r="AS166" s="285"/>
    </row>
    <row r="167" spans="1:47" ht="18" customHeight="1">
      <c r="A167" s="153"/>
      <c r="B167" s="285" t="s">
        <v>287</v>
      </c>
      <c r="C167" s="285"/>
      <c r="D167" s="285"/>
      <c r="E167" s="285"/>
      <c r="F167" s="285"/>
      <c r="G167" s="285"/>
      <c r="H167" s="563" t="str">
        <f>X110</f>
        <v>직사각형</v>
      </c>
      <c r="I167" s="563"/>
      <c r="J167" s="563"/>
      <c r="K167" s="563"/>
      <c r="L167" s="563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  <c r="AC167" s="155"/>
      <c r="AD167" s="285"/>
      <c r="AE167" s="285"/>
      <c r="AF167" s="285"/>
      <c r="AG167" s="285"/>
      <c r="AH167" s="285"/>
      <c r="AI167" s="285"/>
      <c r="AJ167" s="285"/>
      <c r="AK167" s="285"/>
      <c r="AL167" s="285"/>
      <c r="AM167" s="285"/>
      <c r="AN167" s="285"/>
      <c r="AO167" s="285"/>
      <c r="AP167" s="285"/>
      <c r="AQ167" s="285"/>
      <c r="AR167" s="285"/>
      <c r="AS167" s="285"/>
      <c r="AT167" s="285"/>
    </row>
    <row r="168" spans="1:47" ht="18" customHeight="1">
      <c r="A168" s="153"/>
      <c r="B168" s="563" t="s">
        <v>288</v>
      </c>
      <c r="C168" s="563"/>
      <c r="D168" s="563"/>
      <c r="E168" s="563"/>
      <c r="F168" s="563"/>
      <c r="G168" s="563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  <c r="AC168" s="285"/>
      <c r="AD168" s="285"/>
      <c r="AE168" s="285"/>
      <c r="AF168" s="285"/>
      <c r="AG168" s="285"/>
      <c r="AH168" s="285"/>
      <c r="AI168" s="285"/>
      <c r="AJ168" s="285"/>
      <c r="AK168" s="285"/>
      <c r="AL168" s="285"/>
      <c r="AM168" s="285"/>
      <c r="AN168" s="285"/>
      <c r="AO168" s="285"/>
      <c r="AP168" s="285"/>
      <c r="AQ168" s="285"/>
      <c r="AR168" s="285"/>
      <c r="AS168" s="285"/>
      <c r="AT168" s="285"/>
    </row>
    <row r="169" spans="1:47" ht="18" customHeight="1">
      <c r="A169" s="153"/>
      <c r="B169" s="563"/>
      <c r="C169" s="563"/>
      <c r="D169" s="563"/>
      <c r="E169" s="563"/>
      <c r="F169" s="563"/>
      <c r="G169" s="563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  <c r="AD169" s="285"/>
      <c r="AE169" s="285"/>
      <c r="AF169" s="285"/>
      <c r="AG169" s="285"/>
      <c r="AH169" s="285"/>
      <c r="AI169" s="285"/>
      <c r="AJ169" s="285"/>
      <c r="AK169" s="285"/>
      <c r="AL169" s="285"/>
      <c r="AM169" s="285"/>
      <c r="AN169" s="285"/>
      <c r="AO169" s="285"/>
      <c r="AP169" s="285"/>
      <c r="AQ169" s="285"/>
      <c r="AR169" s="285"/>
      <c r="AS169" s="285"/>
      <c r="AT169" s="285"/>
    </row>
    <row r="170" spans="1:47" ht="18" customHeight="1">
      <c r="A170" s="153"/>
      <c r="B170" s="285" t="s">
        <v>289</v>
      </c>
      <c r="C170" s="285"/>
      <c r="D170" s="285"/>
      <c r="E170" s="285"/>
      <c r="F170" s="285"/>
      <c r="G170" s="285"/>
      <c r="H170" s="285"/>
      <c r="I170" s="285"/>
      <c r="J170" s="389">
        <v>1</v>
      </c>
      <c r="K170" s="389" t="s">
        <v>1007</v>
      </c>
      <c r="L170" s="600" t="e">
        <f ca="1">T165</f>
        <v>#N/A</v>
      </c>
      <c r="M170" s="600"/>
      <c r="N170" s="600"/>
      <c r="O170" s="600"/>
      <c r="P170" s="401">
        <f>X165</f>
        <v>0</v>
      </c>
      <c r="Q170" s="401"/>
      <c r="R170" s="404"/>
      <c r="S170" s="159" t="s">
        <v>276</v>
      </c>
      <c r="T170" s="600" t="e">
        <f ca="1">1*L170</f>
        <v>#N/A</v>
      </c>
      <c r="U170" s="600"/>
      <c r="V170" s="600"/>
      <c r="W170" s="600"/>
      <c r="X170" s="401">
        <f>P170</f>
        <v>0</v>
      </c>
      <c r="Y170" s="401"/>
      <c r="Z170" s="296"/>
      <c r="AA170" s="299"/>
      <c r="AB170" s="285"/>
      <c r="AC170" s="285"/>
      <c r="AD170" s="285"/>
      <c r="AE170" s="285"/>
      <c r="AF170" s="285"/>
      <c r="AG170" s="285"/>
      <c r="AH170" s="285"/>
      <c r="AI170" s="285"/>
      <c r="AJ170" s="285"/>
      <c r="AK170" s="285"/>
      <c r="AL170" s="285"/>
      <c r="AM170" s="285"/>
      <c r="AN170" s="285"/>
      <c r="AO170" s="285"/>
      <c r="AP170" s="285"/>
      <c r="AQ170" s="285"/>
      <c r="AR170" s="285"/>
      <c r="AS170" s="285"/>
      <c r="AT170" s="285"/>
      <c r="AU170" s="285"/>
    </row>
    <row r="171" spans="1:47" ht="18" customHeight="1">
      <c r="A171" s="153"/>
      <c r="B171" s="285" t="s">
        <v>290</v>
      </c>
      <c r="C171" s="285"/>
      <c r="D171" s="285"/>
      <c r="E171" s="285"/>
      <c r="F171" s="285"/>
      <c r="G171" s="285"/>
      <c r="H171" s="285"/>
      <c r="I171" s="160" t="s">
        <v>1015</v>
      </c>
      <c r="J171" s="400" t="s">
        <v>1016</v>
      </c>
      <c r="K171" s="563" t="str">
        <f>AP110</f>
        <v>∞</v>
      </c>
      <c r="L171" s="563"/>
      <c r="M171" s="563"/>
      <c r="N171" s="563"/>
      <c r="O171" s="563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  <c r="AC171" s="285"/>
      <c r="AD171" s="285"/>
      <c r="AE171" s="285"/>
      <c r="AF171" s="285"/>
      <c r="AG171" s="285"/>
      <c r="AH171" s="285"/>
      <c r="AI171" s="285"/>
      <c r="AJ171" s="285"/>
      <c r="AK171" s="285"/>
      <c r="AL171" s="285"/>
      <c r="AM171" s="285"/>
      <c r="AN171" s="285"/>
      <c r="AO171" s="285"/>
      <c r="AP171" s="285"/>
      <c r="AQ171" s="285"/>
      <c r="AR171" s="285"/>
      <c r="AS171" s="285"/>
      <c r="AT171" s="285"/>
    </row>
    <row r="172" spans="1:47" s="285" customFormat="1" ht="18" customHeight="1">
      <c r="A172" s="153"/>
    </row>
    <row r="173" spans="1:47" ht="18" customHeight="1">
      <c r="A173" s="153"/>
      <c r="B173" s="161" t="s">
        <v>1018</v>
      </c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398" t="s">
        <v>1017</v>
      </c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5"/>
      <c r="AF173" s="285"/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5"/>
      <c r="AQ173" s="285"/>
      <c r="AR173" s="285"/>
      <c r="AS173" s="285"/>
      <c r="AT173" s="285"/>
    </row>
    <row r="174" spans="1:47" ht="18" customHeight="1">
      <c r="A174" s="153"/>
      <c r="B174" s="161"/>
      <c r="C174" s="285" t="s">
        <v>1035</v>
      </c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156"/>
      <c r="P174" s="156"/>
      <c r="Q174" s="156"/>
      <c r="R174" s="285"/>
      <c r="S174" s="157"/>
      <c r="T174" s="157"/>
      <c r="U174" s="157"/>
      <c r="V174" s="155"/>
      <c r="W174" s="155"/>
      <c r="X174" s="285"/>
      <c r="Y174" s="285"/>
      <c r="Z174" s="285"/>
      <c r="AA174" s="285"/>
      <c r="AB174" s="285"/>
      <c r="AC174" s="285"/>
      <c r="AD174" s="388"/>
      <c r="AE174" s="388"/>
      <c r="AF174" s="388"/>
      <c r="AG174" s="388"/>
      <c r="AH174" s="388"/>
      <c r="AI174" s="388"/>
      <c r="AJ174" s="388"/>
      <c r="AK174" s="388"/>
      <c r="AL174" s="388"/>
      <c r="AM174" s="388"/>
      <c r="AN174" s="388"/>
      <c r="AO174" s="388"/>
      <c r="AP174" s="388"/>
      <c r="AQ174" s="388"/>
      <c r="AR174" s="388"/>
      <c r="AS174" s="388"/>
      <c r="AT174" s="388"/>
    </row>
    <row r="175" spans="1:47" ht="18" customHeight="1">
      <c r="A175" s="153"/>
      <c r="B175" s="153"/>
      <c r="C175" s="161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156"/>
      <c r="P175" s="156"/>
      <c r="Q175" s="156"/>
      <c r="R175" s="285"/>
      <c r="S175" s="157"/>
      <c r="X175" s="600" t="e">
        <f ca="1">T6</f>
        <v>#VALUE!</v>
      </c>
      <c r="Y175" s="600"/>
      <c r="Z175" s="600"/>
      <c r="AA175" s="600"/>
      <c r="AB175" s="401">
        <f>N6</f>
        <v>0</v>
      </c>
      <c r="AC175" s="401"/>
      <c r="AD175" s="401"/>
      <c r="AE175" s="388"/>
      <c r="AF175" s="388"/>
      <c r="AG175" s="388"/>
      <c r="AH175" s="388"/>
      <c r="AI175" s="388"/>
      <c r="AJ175" s="388"/>
      <c r="AK175" s="388"/>
      <c r="AL175" s="388"/>
      <c r="AM175" s="388"/>
      <c r="AN175" s="388"/>
      <c r="AO175" s="388"/>
      <c r="AP175" s="388"/>
      <c r="AQ175" s="388"/>
      <c r="AR175" s="388"/>
      <c r="AS175" s="388"/>
      <c r="AT175" s="388"/>
      <c r="AU175" s="388"/>
    </row>
    <row r="176" spans="1:47" ht="18" customHeight="1">
      <c r="A176" s="153"/>
      <c r="B176" s="285" t="s">
        <v>291</v>
      </c>
      <c r="C176" s="285"/>
      <c r="D176" s="285"/>
      <c r="E176" s="285"/>
      <c r="F176" s="285"/>
      <c r="G176" s="601">
        <f>I110</f>
        <v>0</v>
      </c>
      <c r="H176" s="601"/>
      <c r="I176" s="601"/>
      <c r="J176" s="601"/>
      <c r="K176" s="601"/>
      <c r="L176" s="602"/>
      <c r="M176" s="602"/>
      <c r="N176" s="602"/>
      <c r="O176" s="602"/>
      <c r="P176" s="602"/>
      <c r="Q176" s="602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  <c r="AK176" s="285"/>
      <c r="AL176" s="285"/>
      <c r="AM176" s="285"/>
      <c r="AN176" s="285"/>
      <c r="AO176" s="285"/>
      <c r="AP176" s="285"/>
      <c r="AQ176" s="285"/>
      <c r="AR176" s="285"/>
      <c r="AS176" s="285"/>
      <c r="AT176" s="285"/>
    </row>
    <row r="177" spans="1:47" ht="18" customHeight="1">
      <c r="A177" s="153"/>
      <c r="B177" s="563" t="s">
        <v>292</v>
      </c>
      <c r="C177" s="563"/>
      <c r="D177" s="563"/>
      <c r="E177" s="563"/>
      <c r="F177" s="563"/>
      <c r="G177" s="563"/>
      <c r="H177" s="563"/>
      <c r="I177" s="285"/>
      <c r="J177" s="285"/>
      <c r="K177" s="285"/>
      <c r="L177" s="285"/>
      <c r="M177" s="285"/>
      <c r="N177" s="285"/>
      <c r="O177" s="598" t="e">
        <f ca="1">X175</f>
        <v>#VALUE!</v>
      </c>
      <c r="P177" s="598"/>
      <c r="Q177" s="598"/>
      <c r="R177" s="598"/>
      <c r="S177" s="561" t="s">
        <v>276</v>
      </c>
      <c r="T177" s="562" t="e">
        <f ca="1">P111</f>
        <v>#VALUE!</v>
      </c>
      <c r="U177" s="562"/>
      <c r="V177" s="562"/>
      <c r="W177" s="562"/>
      <c r="X177" s="563">
        <f>V111</f>
        <v>0</v>
      </c>
      <c r="Y177" s="563"/>
      <c r="Z177" s="563"/>
      <c r="AA177" s="563"/>
      <c r="AB177" s="563"/>
      <c r="AC177" s="285"/>
      <c r="AD177" s="285"/>
      <c r="AE177" s="285"/>
      <c r="AF177" s="285"/>
      <c r="AN177" s="285"/>
      <c r="AO177" s="285"/>
      <c r="AP177" s="285"/>
      <c r="AQ177" s="285"/>
      <c r="AR177" s="285"/>
      <c r="AS177" s="285"/>
    </row>
    <row r="178" spans="1:47" ht="18" customHeight="1">
      <c r="A178" s="153"/>
      <c r="B178" s="563"/>
      <c r="C178" s="563"/>
      <c r="D178" s="563"/>
      <c r="E178" s="563"/>
      <c r="F178" s="563"/>
      <c r="G178" s="563"/>
      <c r="H178" s="563"/>
      <c r="I178" s="285"/>
      <c r="J178" s="285"/>
      <c r="K178" s="285"/>
      <c r="L178" s="285"/>
      <c r="M178" s="285"/>
      <c r="N178" s="285"/>
      <c r="O178" s="167"/>
      <c r="P178" s="167"/>
      <c r="Q178" s="167"/>
      <c r="R178" s="167"/>
      <c r="S178" s="561"/>
      <c r="T178" s="562"/>
      <c r="U178" s="562"/>
      <c r="V178" s="562"/>
      <c r="W178" s="562"/>
      <c r="X178" s="563"/>
      <c r="Y178" s="563"/>
      <c r="Z178" s="563"/>
      <c r="AA178" s="563"/>
      <c r="AB178" s="563"/>
      <c r="AC178" s="285"/>
      <c r="AD178" s="285"/>
      <c r="AE178" s="285"/>
      <c r="AF178" s="285"/>
      <c r="AN178" s="285"/>
      <c r="AO178" s="285"/>
      <c r="AP178" s="285"/>
      <c r="AQ178" s="285"/>
      <c r="AR178" s="285"/>
      <c r="AS178" s="285"/>
    </row>
    <row r="179" spans="1:47" ht="18" customHeight="1">
      <c r="A179" s="153"/>
      <c r="B179" s="285" t="s">
        <v>293</v>
      </c>
      <c r="C179" s="285"/>
      <c r="D179" s="285"/>
      <c r="E179" s="285"/>
      <c r="F179" s="285"/>
      <c r="G179" s="285"/>
      <c r="H179" s="563" t="str">
        <f>X111</f>
        <v>직사각형</v>
      </c>
      <c r="I179" s="563"/>
      <c r="J179" s="563"/>
      <c r="K179" s="563"/>
      <c r="L179" s="563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  <c r="AC179" s="285"/>
      <c r="AD179" s="285"/>
      <c r="AE179" s="285"/>
      <c r="AF179" s="285"/>
      <c r="AG179" s="285"/>
      <c r="AH179" s="157"/>
      <c r="AI179" s="285"/>
      <c r="AJ179" s="285"/>
      <c r="AK179" s="285"/>
      <c r="AL179" s="285"/>
      <c r="AM179" s="285"/>
      <c r="AN179" s="285"/>
      <c r="AO179" s="285"/>
      <c r="AP179" s="285"/>
      <c r="AQ179" s="285"/>
      <c r="AR179" s="285"/>
      <c r="AS179" s="285"/>
      <c r="AT179" s="285"/>
    </row>
    <row r="180" spans="1:47" ht="18" customHeight="1">
      <c r="A180" s="153"/>
      <c r="B180" s="563" t="s">
        <v>294</v>
      </c>
      <c r="C180" s="563"/>
      <c r="D180" s="563"/>
      <c r="E180" s="563"/>
      <c r="F180" s="563"/>
      <c r="G180" s="563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  <c r="AC180" s="285"/>
      <c r="AD180" s="285"/>
      <c r="AE180" s="285"/>
      <c r="AF180" s="285"/>
      <c r="AG180" s="285"/>
      <c r="AH180" s="285"/>
      <c r="AI180" s="285"/>
      <c r="AJ180" s="285"/>
      <c r="AK180" s="285"/>
      <c r="AL180" s="285"/>
      <c r="AM180" s="285"/>
      <c r="AN180" s="285"/>
      <c r="AO180" s="285"/>
      <c r="AP180" s="285"/>
      <c r="AQ180" s="285"/>
      <c r="AR180" s="285"/>
      <c r="AS180" s="285"/>
      <c r="AT180" s="285"/>
    </row>
    <row r="181" spans="1:47" ht="18" customHeight="1">
      <c r="A181" s="153"/>
      <c r="B181" s="563"/>
      <c r="C181" s="563"/>
      <c r="D181" s="563"/>
      <c r="E181" s="563"/>
      <c r="F181" s="563"/>
      <c r="G181" s="563"/>
      <c r="H181" s="285"/>
      <c r="I181" s="285"/>
      <c r="J181" s="285"/>
      <c r="K181" s="285"/>
      <c r="L181" s="285"/>
      <c r="M181" s="285"/>
      <c r="N181" s="285"/>
      <c r="O181" s="285"/>
      <c r="P181" s="285"/>
      <c r="Q181" s="285"/>
      <c r="R181" s="285"/>
      <c r="S181" s="285"/>
      <c r="T181" s="285"/>
      <c r="U181" s="285"/>
      <c r="V181" s="285"/>
      <c r="W181" s="285"/>
      <c r="X181" s="285"/>
      <c r="Y181" s="285"/>
      <c r="Z181" s="285"/>
      <c r="AA181" s="285"/>
      <c r="AB181" s="285"/>
      <c r="AC181" s="285"/>
      <c r="AD181" s="285"/>
      <c r="AE181" s="285"/>
      <c r="AF181" s="285"/>
      <c r="AG181" s="285"/>
      <c r="AH181" s="285"/>
      <c r="AI181" s="285"/>
      <c r="AJ181" s="285"/>
      <c r="AK181" s="285"/>
      <c r="AL181" s="285"/>
      <c r="AM181" s="285"/>
      <c r="AN181" s="285"/>
      <c r="AO181" s="285"/>
      <c r="AP181" s="285"/>
      <c r="AQ181" s="285"/>
      <c r="AR181" s="285"/>
      <c r="AS181" s="285"/>
      <c r="AT181" s="285"/>
    </row>
    <row r="182" spans="1:47" ht="18" customHeight="1">
      <c r="A182" s="153"/>
      <c r="B182" s="285" t="s">
        <v>87</v>
      </c>
      <c r="C182" s="285"/>
      <c r="D182" s="285"/>
      <c r="E182" s="285"/>
      <c r="F182" s="285"/>
      <c r="G182" s="285"/>
      <c r="H182" s="285"/>
      <c r="I182" s="285"/>
      <c r="J182" s="389">
        <v>1</v>
      </c>
      <c r="K182" s="389" t="s">
        <v>1007</v>
      </c>
      <c r="L182" s="600" t="e">
        <f ca="1">T177</f>
        <v>#VALUE!</v>
      </c>
      <c r="M182" s="600"/>
      <c r="N182" s="600"/>
      <c r="O182" s="600"/>
      <c r="P182" s="401">
        <f>X177</f>
        <v>0</v>
      </c>
      <c r="Q182" s="401"/>
      <c r="R182" s="404"/>
      <c r="S182" s="159" t="s">
        <v>276</v>
      </c>
      <c r="T182" s="600" t="e">
        <f ca="1">1*L182</f>
        <v>#VALUE!</v>
      </c>
      <c r="U182" s="600"/>
      <c r="V182" s="600"/>
      <c r="W182" s="600"/>
      <c r="X182" s="401">
        <f>P182</f>
        <v>0</v>
      </c>
      <c r="Y182" s="401"/>
      <c r="Z182" s="296"/>
      <c r="AA182" s="299"/>
      <c r="AB182" s="285"/>
      <c r="AC182" s="285"/>
      <c r="AD182" s="285"/>
      <c r="AE182" s="285"/>
      <c r="AF182" s="285"/>
      <c r="AG182" s="285"/>
      <c r="AH182" s="285"/>
      <c r="AI182" s="285"/>
      <c r="AJ182" s="285"/>
      <c r="AK182" s="285"/>
      <c r="AL182" s="285"/>
      <c r="AM182" s="285"/>
      <c r="AN182" s="285"/>
      <c r="AO182" s="285"/>
      <c r="AP182" s="285"/>
      <c r="AQ182" s="285"/>
      <c r="AR182" s="285"/>
      <c r="AS182" s="285"/>
      <c r="AT182" s="285"/>
      <c r="AU182" s="285"/>
    </row>
    <row r="183" spans="1:47" ht="18" customHeight="1">
      <c r="A183" s="153"/>
      <c r="B183" s="563" t="s">
        <v>295</v>
      </c>
      <c r="C183" s="563"/>
      <c r="D183" s="563"/>
      <c r="E183" s="563"/>
      <c r="F183" s="563"/>
      <c r="G183" s="563"/>
      <c r="H183" s="392"/>
      <c r="I183" s="160"/>
      <c r="J183" s="389"/>
      <c r="U183" s="601">
        <f>AP111</f>
        <v>12.5</v>
      </c>
      <c r="V183" s="601"/>
      <c r="W183" s="601"/>
      <c r="X183" s="601"/>
      <c r="Y183" s="601"/>
      <c r="AG183" s="285"/>
      <c r="AH183" s="285"/>
      <c r="AI183" s="285"/>
      <c r="AJ183" s="285"/>
      <c r="AK183" s="285"/>
      <c r="AL183" s="285"/>
      <c r="AM183" s="285"/>
      <c r="AN183" s="285"/>
      <c r="AO183" s="285"/>
      <c r="AP183" s="285"/>
      <c r="AQ183" s="285"/>
      <c r="AR183" s="285"/>
      <c r="AS183" s="285"/>
      <c r="AT183" s="285"/>
    </row>
    <row r="184" spans="1:47" ht="18" customHeight="1">
      <c r="A184" s="153"/>
      <c r="B184" s="563"/>
      <c r="C184" s="563"/>
      <c r="D184" s="563"/>
      <c r="E184" s="563"/>
      <c r="F184" s="563"/>
      <c r="G184" s="563"/>
      <c r="H184" s="392"/>
      <c r="I184" s="160"/>
      <c r="J184" s="389"/>
      <c r="U184" s="601"/>
      <c r="V184" s="601"/>
      <c r="W184" s="601"/>
      <c r="X184" s="601"/>
      <c r="Y184" s="601"/>
      <c r="AB184" s="388"/>
      <c r="AC184" s="388"/>
      <c r="AD184" s="388"/>
      <c r="AE184" s="388"/>
      <c r="AF184" s="388"/>
      <c r="AG184" s="388"/>
      <c r="AH184" s="388"/>
      <c r="AI184" s="388"/>
      <c r="AJ184" s="388"/>
      <c r="AK184" s="388"/>
      <c r="AL184" s="388"/>
      <c r="AM184" s="388"/>
      <c r="AN184" s="388"/>
      <c r="AO184" s="388"/>
      <c r="AP184" s="388"/>
      <c r="AQ184" s="388"/>
      <c r="AR184" s="388"/>
      <c r="AS184" s="388"/>
      <c r="AT184" s="388"/>
    </row>
    <row r="185" spans="1:47" ht="18" customHeight="1">
      <c r="A185" s="153"/>
      <c r="B185" s="285"/>
      <c r="C185" s="285"/>
      <c r="D185" s="285"/>
      <c r="E185" s="285"/>
      <c r="F185" s="285"/>
      <c r="G185" s="285"/>
      <c r="H185" s="285"/>
      <c r="I185" s="285"/>
      <c r="J185" s="285"/>
      <c r="K185" s="160"/>
      <c r="L185" s="285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AB185" s="285"/>
      <c r="AC185" s="285"/>
      <c r="AD185" s="285"/>
      <c r="AE185" s="285"/>
      <c r="AF185" s="285"/>
      <c r="AG185" s="285"/>
      <c r="AH185" s="285"/>
      <c r="AI185" s="285"/>
      <c r="AJ185" s="285"/>
      <c r="AK185" s="285"/>
      <c r="AL185" s="285"/>
      <c r="AM185" s="285"/>
      <c r="AN185" s="285"/>
      <c r="AO185" s="285"/>
      <c r="AP185" s="285"/>
      <c r="AQ185" s="285"/>
      <c r="AR185" s="285"/>
      <c r="AS185" s="285"/>
      <c r="AT185" s="285"/>
    </row>
    <row r="186" spans="1:47" ht="18" customHeight="1">
      <c r="A186" s="153"/>
      <c r="B186" s="153" t="s">
        <v>1020</v>
      </c>
      <c r="C186" s="285"/>
      <c r="D186" s="285"/>
      <c r="E186" s="285"/>
      <c r="F186" s="285"/>
      <c r="G186" s="285"/>
      <c r="H186" s="285"/>
      <c r="I186" s="285"/>
      <c r="J186" s="285"/>
      <c r="K186" s="285"/>
      <c r="L186" s="285"/>
      <c r="M186" s="285"/>
      <c r="N186" s="285"/>
      <c r="O186" s="285"/>
      <c r="P186" s="398" t="s">
        <v>1019</v>
      </c>
      <c r="Q186" s="285"/>
      <c r="R186" s="285"/>
      <c r="S186" s="285"/>
      <c r="T186" s="285"/>
      <c r="U186" s="285"/>
      <c r="V186" s="285"/>
      <c r="AB186" s="285"/>
      <c r="AC186" s="285"/>
      <c r="AD186" s="285"/>
      <c r="AE186" s="285"/>
      <c r="AF186" s="285"/>
      <c r="AG186" s="285"/>
      <c r="AH186" s="285"/>
      <c r="AI186" s="285"/>
      <c r="AJ186" s="285"/>
      <c r="AK186" s="285"/>
      <c r="AL186" s="285"/>
      <c r="AM186" s="285"/>
      <c r="AN186" s="285"/>
      <c r="AO186" s="285"/>
      <c r="AP186" s="285"/>
      <c r="AQ186" s="285"/>
      <c r="AR186" s="285"/>
      <c r="AS186" s="285"/>
      <c r="AT186" s="285"/>
    </row>
    <row r="187" spans="1:47" ht="18" customHeight="1">
      <c r="A187" s="153"/>
      <c r="B187" s="153"/>
      <c r="C187" s="285" t="s">
        <v>1021</v>
      </c>
      <c r="D187" s="388"/>
      <c r="E187" s="388"/>
      <c r="F187" s="388"/>
      <c r="G187" s="388"/>
      <c r="H187" s="388"/>
      <c r="I187" s="388"/>
      <c r="J187" s="388"/>
      <c r="K187" s="388"/>
      <c r="L187" s="388"/>
      <c r="M187" s="388"/>
      <c r="N187" s="388"/>
      <c r="O187" s="388"/>
      <c r="P187" s="398"/>
      <c r="Q187" s="388"/>
      <c r="R187" s="388"/>
      <c r="S187" s="388"/>
      <c r="T187" s="388"/>
      <c r="U187" s="388"/>
      <c r="V187" s="388"/>
      <c r="AB187" s="388"/>
      <c r="AC187" s="388"/>
      <c r="AD187" s="388"/>
      <c r="AE187" s="388"/>
      <c r="AF187" s="388"/>
      <c r="AG187" s="388"/>
      <c r="AH187" s="388"/>
      <c r="AI187" s="388"/>
      <c r="AJ187" s="388"/>
      <c r="AK187" s="388"/>
      <c r="AL187" s="388"/>
      <c r="AM187" s="388"/>
      <c r="AN187" s="388"/>
      <c r="AO187" s="388"/>
      <c r="AP187" s="388"/>
      <c r="AQ187" s="388"/>
      <c r="AR187" s="388"/>
      <c r="AS187" s="388"/>
      <c r="AT187" s="388"/>
    </row>
    <row r="188" spans="1:47" ht="18" customHeight="1">
      <c r="A188" s="153"/>
      <c r="B188" s="153"/>
      <c r="C188" s="285" t="s">
        <v>298</v>
      </c>
      <c r="D188" s="388"/>
      <c r="E188" s="388"/>
      <c r="F188" s="388"/>
      <c r="G188" s="388"/>
      <c r="H188" s="388"/>
      <c r="I188" s="388"/>
      <c r="J188" s="388"/>
      <c r="K188" s="388"/>
      <c r="L188" s="388"/>
      <c r="M188" s="388"/>
      <c r="N188" s="388"/>
      <c r="O188" s="388"/>
      <c r="P188" s="398"/>
      <c r="Q188" s="388"/>
      <c r="R188" s="388"/>
      <c r="S188" s="388"/>
      <c r="T188" s="388"/>
      <c r="U188" s="388"/>
      <c r="V188" s="388"/>
      <c r="AB188" s="388"/>
      <c r="AC188" s="388"/>
      <c r="AD188" s="388"/>
      <c r="AE188" s="388"/>
      <c r="AF188" s="388"/>
      <c r="AG188" s="388"/>
      <c r="AH188" s="388"/>
      <c r="AI188" s="388"/>
      <c r="AJ188" s="388"/>
      <c r="AK188" s="388"/>
      <c r="AL188" s="388"/>
      <c r="AM188" s="388"/>
      <c r="AN188" s="388"/>
      <c r="AO188" s="388"/>
      <c r="AP188" s="388"/>
      <c r="AQ188" s="388"/>
      <c r="AR188" s="388"/>
      <c r="AS188" s="388"/>
      <c r="AT188" s="388"/>
    </row>
    <row r="189" spans="1:47" ht="18" customHeight="1">
      <c r="A189" s="153"/>
      <c r="B189" s="153"/>
      <c r="C189" s="285" t="s">
        <v>299</v>
      </c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156"/>
      <c r="P189" s="156"/>
      <c r="Q189" s="156"/>
      <c r="R189" s="285"/>
      <c r="S189" s="157"/>
      <c r="T189" s="388"/>
      <c r="U189" s="388"/>
      <c r="V189" s="388"/>
      <c r="AB189" s="388"/>
      <c r="AC189" s="388"/>
      <c r="AD189" s="388"/>
      <c r="AE189" s="388"/>
      <c r="AF189" s="388"/>
      <c r="AG189" s="388"/>
      <c r="AH189" s="388"/>
      <c r="AI189" s="388"/>
      <c r="AJ189" s="388"/>
      <c r="AK189" s="388"/>
      <c r="AL189" s="388"/>
      <c r="AM189" s="388"/>
      <c r="AN189" s="388"/>
      <c r="AO189" s="388"/>
      <c r="AP189" s="388"/>
      <c r="AQ189" s="388"/>
      <c r="AR189" s="388"/>
      <c r="AS189" s="388"/>
      <c r="AT189" s="388"/>
    </row>
    <row r="190" spans="1:47" ht="18" customHeight="1">
      <c r="A190" s="153"/>
      <c r="B190" s="153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156"/>
      <c r="P190" s="156"/>
      <c r="Q190" s="156"/>
      <c r="R190" s="285"/>
      <c r="S190" s="157"/>
      <c r="T190" s="388"/>
      <c r="U190" s="388"/>
      <c r="V190" s="388"/>
      <c r="AB190" s="388"/>
      <c r="AC190" s="388"/>
      <c r="AD190" s="388"/>
      <c r="AE190" s="388"/>
      <c r="AF190" s="388"/>
      <c r="AG190" s="388"/>
      <c r="AH190" s="388"/>
      <c r="AI190" s="388"/>
      <c r="AJ190" s="388"/>
      <c r="AK190" s="388"/>
      <c r="AL190" s="388"/>
      <c r="AM190" s="388"/>
      <c r="AN190" s="388"/>
      <c r="AO190" s="388"/>
      <c r="AP190" s="388"/>
      <c r="AQ190" s="388"/>
      <c r="AR190" s="388"/>
      <c r="AS190" s="388"/>
      <c r="AT190" s="388"/>
    </row>
    <row r="191" spans="1:47" ht="18" customHeight="1">
      <c r="A191" s="153"/>
      <c r="B191" s="153"/>
      <c r="C191" s="285"/>
      <c r="D191" s="388"/>
      <c r="E191" s="285"/>
      <c r="F191" s="286" t="s">
        <v>85</v>
      </c>
      <c r="G191" s="600" t="e">
        <f ca="1">AK101</f>
        <v>#N/A</v>
      </c>
      <c r="H191" s="600"/>
      <c r="I191" s="600"/>
      <c r="J191" s="600"/>
      <c r="K191" s="401">
        <f>AK100</f>
        <v>0</v>
      </c>
      <c r="L191" s="401"/>
      <c r="M191" s="296"/>
      <c r="N191" s="299"/>
      <c r="O191" s="285"/>
      <c r="P191" s="156"/>
      <c r="Q191" s="285"/>
      <c r="R191" s="285"/>
      <c r="S191" s="285"/>
      <c r="T191" s="388"/>
      <c r="U191" s="388"/>
      <c r="V191" s="388"/>
      <c r="AB191" s="388"/>
      <c r="AC191" s="388"/>
      <c r="AD191" s="388"/>
      <c r="AE191" s="388"/>
      <c r="AF191" s="388"/>
      <c r="AG191" s="388"/>
      <c r="AH191" s="388"/>
      <c r="AI191" s="388"/>
      <c r="AJ191" s="388"/>
      <c r="AK191" s="388"/>
      <c r="AL191" s="388"/>
      <c r="AM191" s="388"/>
      <c r="AN191" s="388"/>
      <c r="AO191" s="388"/>
      <c r="AP191" s="388"/>
      <c r="AQ191" s="388"/>
      <c r="AR191" s="388"/>
      <c r="AS191" s="388"/>
      <c r="AT191" s="388"/>
    </row>
    <row r="192" spans="1:47" ht="18" customHeight="1">
      <c r="A192" s="153"/>
      <c r="B192" s="153"/>
      <c r="C192" s="285" t="s">
        <v>300</v>
      </c>
      <c r="D192" s="285"/>
      <c r="E192" s="285"/>
      <c r="F192" s="285"/>
      <c r="G192" s="285"/>
      <c r="H192" s="285"/>
      <c r="I192" s="285"/>
      <c r="J192" s="285"/>
      <c r="K192" s="285"/>
      <c r="L192" s="285"/>
      <c r="M192" s="285"/>
      <c r="N192" s="285"/>
      <c r="O192" s="156"/>
      <c r="P192" s="156"/>
      <c r="Q192" s="156"/>
      <c r="R192" s="285"/>
      <c r="S192" s="157"/>
      <c r="T192" s="388"/>
      <c r="U192" s="388"/>
      <c r="V192" s="388"/>
      <c r="AB192" s="388"/>
      <c r="AC192" s="388"/>
      <c r="AD192" s="388"/>
      <c r="AE192" s="388"/>
      <c r="AF192" s="388"/>
      <c r="AG192" s="388"/>
      <c r="AH192" s="388"/>
      <c r="AI192" s="388"/>
      <c r="AJ192" s="388"/>
      <c r="AK192" s="388"/>
      <c r="AL192" s="388"/>
      <c r="AM192" s="388"/>
      <c r="AN192" s="388"/>
      <c r="AO192" s="388"/>
      <c r="AP192" s="388"/>
      <c r="AQ192" s="388"/>
      <c r="AR192" s="388"/>
      <c r="AS192" s="388"/>
      <c r="AT192" s="388"/>
    </row>
    <row r="193" spans="1:47" ht="18" customHeight="1">
      <c r="A193" s="153"/>
      <c r="B193" s="153"/>
      <c r="C193" s="285"/>
      <c r="D193" s="285"/>
      <c r="E193" s="285"/>
      <c r="F193" s="285"/>
      <c r="G193" s="285"/>
      <c r="H193" s="285"/>
      <c r="I193" s="285"/>
      <c r="J193" s="285"/>
      <c r="K193" s="285"/>
      <c r="L193" s="285"/>
      <c r="M193" s="285"/>
      <c r="N193" s="285"/>
      <c r="O193" s="156"/>
      <c r="P193" s="156"/>
      <c r="Q193" s="156"/>
      <c r="R193" s="285"/>
      <c r="S193" s="157"/>
      <c r="T193" s="388"/>
      <c r="U193" s="388"/>
      <c r="V193" s="388"/>
      <c r="AB193" s="388"/>
      <c r="AC193" s="388"/>
      <c r="AD193" s="388"/>
      <c r="AE193" s="388"/>
      <c r="AF193" s="388"/>
      <c r="AG193" s="388"/>
      <c r="AH193" s="388"/>
      <c r="AI193" s="388"/>
      <c r="AJ193" s="388"/>
      <c r="AK193" s="388"/>
      <c r="AL193" s="388"/>
      <c r="AM193" s="388"/>
      <c r="AN193" s="388"/>
      <c r="AO193" s="388"/>
      <c r="AP193" s="388"/>
      <c r="AQ193" s="388"/>
      <c r="AR193" s="388"/>
      <c r="AS193" s="388"/>
      <c r="AT193" s="388"/>
    </row>
    <row r="194" spans="1:47" ht="18" customHeight="1">
      <c r="A194" s="153"/>
      <c r="B194" s="153"/>
      <c r="C194" s="285"/>
      <c r="D194" s="388"/>
      <c r="E194" s="285"/>
      <c r="F194" s="286" t="s">
        <v>301</v>
      </c>
      <c r="G194" s="600" t="e">
        <f ca="1">AK102</f>
        <v>#N/A</v>
      </c>
      <c r="H194" s="600"/>
      <c r="I194" s="600"/>
      <c r="J194" s="600"/>
      <c r="K194" s="401">
        <f>AK100</f>
        <v>0</v>
      </c>
      <c r="L194" s="401"/>
      <c r="M194" s="285"/>
      <c r="N194" s="285"/>
      <c r="O194" s="285"/>
      <c r="P194" s="156"/>
      <c r="Q194" s="285"/>
      <c r="R194" s="157"/>
      <c r="S194" s="285"/>
      <c r="T194" s="388"/>
      <c r="U194" s="388"/>
      <c r="V194" s="388"/>
      <c r="AB194" s="388"/>
      <c r="AC194" s="388"/>
      <c r="AD194" s="388"/>
      <c r="AE194" s="388"/>
      <c r="AF194" s="388"/>
      <c r="AG194" s="388"/>
      <c r="AH194" s="388"/>
      <c r="AI194" s="388"/>
      <c r="AJ194" s="388"/>
      <c r="AK194" s="388"/>
      <c r="AL194" s="388"/>
      <c r="AM194" s="388"/>
      <c r="AN194" s="388"/>
      <c r="AO194" s="388"/>
      <c r="AP194" s="388"/>
      <c r="AQ194" s="388"/>
      <c r="AR194" s="388"/>
      <c r="AS194" s="388"/>
      <c r="AT194" s="388"/>
    </row>
    <row r="195" spans="1:47" ht="18" customHeight="1">
      <c r="A195" s="153"/>
      <c r="B195" s="153"/>
      <c r="C195" s="285" t="s">
        <v>1022</v>
      </c>
      <c r="D195" s="285"/>
      <c r="E195" s="286"/>
      <c r="F195" s="165"/>
      <c r="G195" s="165"/>
      <c r="H195" s="165"/>
      <c r="I195" s="285"/>
      <c r="J195" s="285"/>
      <c r="K195" s="285"/>
      <c r="L195" s="285"/>
      <c r="M195" s="285"/>
      <c r="N195" s="285"/>
      <c r="O195" s="156"/>
      <c r="P195" s="156"/>
      <c r="Q195" s="156"/>
      <c r="R195" s="285"/>
      <c r="S195" s="157"/>
      <c r="T195" s="165"/>
      <c r="U195" s="165"/>
      <c r="V195" s="388"/>
      <c r="AB195" s="388"/>
      <c r="AC195" s="388"/>
      <c r="AD195" s="388"/>
      <c r="AE195" s="388"/>
      <c r="AF195" s="388"/>
      <c r="AG195" s="388"/>
      <c r="AH195" s="388"/>
      <c r="AI195" s="388"/>
      <c r="AJ195" s="388"/>
      <c r="AK195" s="388"/>
      <c r="AL195" s="388"/>
      <c r="AM195" s="388"/>
      <c r="AN195" s="388"/>
      <c r="AO195" s="388"/>
      <c r="AP195" s="388"/>
      <c r="AQ195" s="388"/>
      <c r="AR195" s="388"/>
      <c r="AS195" s="388"/>
      <c r="AT195" s="388"/>
    </row>
    <row r="196" spans="1:47" ht="18" customHeight="1">
      <c r="A196" s="153"/>
      <c r="B196" s="153"/>
      <c r="C196" s="285"/>
      <c r="D196" s="285"/>
      <c r="E196" s="286"/>
      <c r="F196" s="165"/>
      <c r="G196" s="165"/>
      <c r="H196" s="165"/>
      <c r="I196" s="285"/>
      <c r="J196" s="388"/>
      <c r="K196" s="388"/>
      <c r="L196" s="285"/>
      <c r="M196" s="285"/>
      <c r="N196" s="600" t="e">
        <f ca="1">MAX(G191,G194)</f>
        <v>#N/A</v>
      </c>
      <c r="O196" s="600"/>
      <c r="P196" s="600"/>
      <c r="Q196" s="600"/>
      <c r="R196" s="401">
        <f>K191</f>
        <v>0</v>
      </c>
      <c r="S196" s="401"/>
      <c r="T196" s="285"/>
      <c r="U196" s="285"/>
      <c r="V196" s="388"/>
      <c r="AB196" s="388"/>
      <c r="AC196" s="388"/>
      <c r="AD196" s="388"/>
      <c r="AE196" s="388"/>
      <c r="AF196" s="388"/>
      <c r="AG196" s="388"/>
      <c r="AH196" s="388"/>
      <c r="AI196" s="388"/>
      <c r="AJ196" s="388"/>
      <c r="AK196" s="388"/>
      <c r="AL196" s="388"/>
      <c r="AM196" s="388"/>
      <c r="AN196" s="388"/>
      <c r="AO196" s="388"/>
      <c r="AP196" s="388"/>
      <c r="AQ196" s="388"/>
      <c r="AR196" s="388"/>
      <c r="AS196" s="388"/>
      <c r="AT196" s="388"/>
    </row>
    <row r="197" spans="1:47" ht="18" customHeight="1">
      <c r="A197" s="153"/>
      <c r="B197" s="285" t="s">
        <v>296</v>
      </c>
      <c r="C197" s="285"/>
      <c r="D197" s="285"/>
      <c r="E197" s="285"/>
      <c r="F197" s="285"/>
      <c r="G197" s="601">
        <f>I141</f>
        <v>0</v>
      </c>
      <c r="H197" s="601"/>
      <c r="I197" s="601"/>
      <c r="J197" s="601"/>
      <c r="K197" s="601"/>
      <c r="L197" s="602"/>
      <c r="M197" s="602"/>
      <c r="N197" s="602"/>
      <c r="O197" s="602"/>
      <c r="P197" s="602"/>
      <c r="Q197" s="602"/>
      <c r="R197" s="285"/>
      <c r="S197" s="285"/>
      <c r="T197" s="285"/>
      <c r="U197" s="285"/>
      <c r="V197" s="285"/>
      <c r="W197" s="285"/>
      <c r="X197" s="285"/>
      <c r="Y197" s="285"/>
      <c r="Z197" s="285"/>
      <c r="AA197" s="285"/>
      <c r="AB197" s="285"/>
      <c r="AC197" s="285"/>
      <c r="AD197" s="285"/>
      <c r="AE197" s="285"/>
      <c r="AF197" s="285"/>
      <c r="AG197" s="285"/>
      <c r="AH197" s="285"/>
      <c r="AI197" s="285"/>
      <c r="AJ197" s="285"/>
      <c r="AK197" s="285"/>
      <c r="AL197" s="285"/>
      <c r="AM197" s="285"/>
      <c r="AN197" s="285"/>
      <c r="AO197" s="285"/>
      <c r="AP197" s="285"/>
      <c r="AQ197" s="285"/>
      <c r="AR197" s="285"/>
      <c r="AS197" s="285"/>
      <c r="AT197" s="285"/>
    </row>
    <row r="198" spans="1:47" ht="18" customHeight="1">
      <c r="A198" s="153"/>
      <c r="B198" s="563" t="s">
        <v>297</v>
      </c>
      <c r="C198" s="563"/>
      <c r="D198" s="563"/>
      <c r="E198" s="563"/>
      <c r="F198" s="563"/>
      <c r="G198" s="563"/>
      <c r="H198" s="563"/>
      <c r="I198" s="285"/>
      <c r="J198" s="285"/>
      <c r="K198" s="285"/>
      <c r="L198" s="285"/>
      <c r="M198" s="285"/>
      <c r="N198" s="285"/>
      <c r="O198" s="598" t="e">
        <f ca="1">N196</f>
        <v>#N/A</v>
      </c>
      <c r="P198" s="598"/>
      <c r="Q198" s="598"/>
      <c r="R198" s="598"/>
      <c r="S198" s="561" t="s">
        <v>301</v>
      </c>
      <c r="T198" s="562" t="e">
        <f ca="1">P112</f>
        <v>#N/A</v>
      </c>
      <c r="U198" s="562"/>
      <c r="V198" s="562"/>
      <c r="W198" s="562"/>
      <c r="X198" s="563">
        <f>V112</f>
        <v>0</v>
      </c>
      <c r="Y198" s="563"/>
      <c r="Z198" s="563"/>
      <c r="AA198" s="563"/>
      <c r="AB198" s="563"/>
      <c r="AC198" s="285"/>
      <c r="AD198" s="285"/>
      <c r="AE198" s="285"/>
      <c r="AF198" s="285"/>
      <c r="AG198" s="157"/>
      <c r="AH198" s="285"/>
      <c r="AI198" s="285"/>
      <c r="AJ198" s="285"/>
      <c r="AK198" s="285"/>
      <c r="AL198" s="285"/>
      <c r="AM198" s="285"/>
      <c r="AN198" s="168"/>
      <c r="AO198" s="168"/>
      <c r="AP198" s="285"/>
      <c r="AQ198" s="285"/>
      <c r="AR198" s="285"/>
    </row>
    <row r="199" spans="1:47" ht="18" customHeight="1">
      <c r="A199" s="153"/>
      <c r="B199" s="563"/>
      <c r="C199" s="563"/>
      <c r="D199" s="563"/>
      <c r="E199" s="563"/>
      <c r="F199" s="563"/>
      <c r="G199" s="563"/>
      <c r="H199" s="563"/>
      <c r="I199" s="285"/>
      <c r="J199" s="285"/>
      <c r="K199" s="285"/>
      <c r="L199" s="285"/>
      <c r="M199" s="285"/>
      <c r="N199" s="285"/>
      <c r="O199" s="167"/>
      <c r="P199" s="167"/>
      <c r="Q199" s="167"/>
      <c r="R199" s="167"/>
      <c r="S199" s="561"/>
      <c r="T199" s="562"/>
      <c r="U199" s="562"/>
      <c r="V199" s="562"/>
      <c r="W199" s="562"/>
      <c r="X199" s="563"/>
      <c r="Y199" s="563"/>
      <c r="Z199" s="563"/>
      <c r="AA199" s="563"/>
      <c r="AB199" s="563"/>
      <c r="AC199" s="285"/>
      <c r="AD199" s="285"/>
      <c r="AE199" s="285"/>
      <c r="AF199" s="285"/>
      <c r="AG199" s="157"/>
      <c r="AH199" s="285"/>
      <c r="AI199" s="285"/>
      <c r="AJ199" s="285"/>
      <c r="AK199" s="285"/>
      <c r="AL199" s="285"/>
      <c r="AM199" s="285"/>
      <c r="AN199" s="168"/>
      <c r="AO199" s="168"/>
      <c r="AP199" s="285"/>
      <c r="AQ199" s="285"/>
      <c r="AR199" s="285"/>
    </row>
    <row r="200" spans="1:47" ht="18" customHeight="1">
      <c r="A200" s="153"/>
      <c r="B200" s="285" t="s">
        <v>302</v>
      </c>
      <c r="C200" s="285"/>
      <c r="D200" s="285"/>
      <c r="E200" s="285"/>
      <c r="F200" s="285"/>
      <c r="G200" s="285"/>
      <c r="H200" s="563" t="str">
        <f>X112</f>
        <v>직사각형</v>
      </c>
      <c r="I200" s="563"/>
      <c r="J200" s="563"/>
      <c r="K200" s="563"/>
      <c r="L200" s="563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85"/>
      <c r="AB200" s="285"/>
      <c r="AC200" s="285"/>
      <c r="AD200" s="285"/>
      <c r="AE200" s="285"/>
      <c r="AF200" s="285"/>
      <c r="AG200" s="285"/>
      <c r="AH200" s="285"/>
      <c r="AI200" s="285"/>
      <c r="AJ200" s="285"/>
      <c r="AK200" s="285"/>
      <c r="AL200" s="285"/>
      <c r="AM200" s="285"/>
      <c r="AN200" s="285"/>
      <c r="AO200" s="285"/>
      <c r="AP200" s="285"/>
      <c r="AQ200" s="285"/>
      <c r="AR200" s="285"/>
      <c r="AS200" s="285"/>
      <c r="AT200" s="285"/>
    </row>
    <row r="201" spans="1:47" ht="18" customHeight="1">
      <c r="A201" s="153"/>
      <c r="B201" s="563" t="s">
        <v>303</v>
      </c>
      <c r="C201" s="563"/>
      <c r="D201" s="563"/>
      <c r="E201" s="563"/>
      <c r="F201" s="563"/>
      <c r="G201" s="563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5"/>
      <c r="AB201" s="285"/>
      <c r="AC201" s="285"/>
      <c r="AD201" s="285"/>
      <c r="AE201" s="285"/>
      <c r="AF201" s="285"/>
      <c r="AG201" s="285"/>
      <c r="AH201" s="285"/>
      <c r="AI201" s="285"/>
      <c r="AJ201" s="285"/>
      <c r="AK201" s="285"/>
      <c r="AL201" s="285"/>
      <c r="AM201" s="285"/>
      <c r="AN201" s="285"/>
      <c r="AO201" s="285"/>
      <c r="AP201" s="285"/>
      <c r="AQ201" s="285"/>
      <c r="AR201" s="285"/>
      <c r="AS201" s="285"/>
      <c r="AT201" s="285"/>
    </row>
    <row r="202" spans="1:47" ht="18" customHeight="1">
      <c r="A202" s="153"/>
      <c r="B202" s="563"/>
      <c r="C202" s="563"/>
      <c r="D202" s="563"/>
      <c r="E202" s="563"/>
      <c r="F202" s="563"/>
      <c r="G202" s="563"/>
      <c r="H202" s="285"/>
      <c r="I202" s="285"/>
      <c r="J202" s="285"/>
      <c r="K202" s="285"/>
      <c r="L202" s="285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5"/>
      <c r="AG202" s="285"/>
      <c r="AH202" s="285"/>
      <c r="AI202" s="285"/>
      <c r="AJ202" s="285"/>
      <c r="AK202" s="285"/>
      <c r="AL202" s="285"/>
      <c r="AM202" s="285"/>
      <c r="AN202" s="285"/>
      <c r="AO202" s="285"/>
      <c r="AP202" s="285"/>
      <c r="AQ202" s="285"/>
      <c r="AR202" s="285"/>
      <c r="AS202" s="285"/>
      <c r="AT202" s="285"/>
    </row>
    <row r="203" spans="1:47" ht="18" customHeight="1">
      <c r="A203" s="153"/>
      <c r="B203" s="285" t="s">
        <v>304</v>
      </c>
      <c r="C203" s="285"/>
      <c r="D203" s="285"/>
      <c r="E203" s="285"/>
      <c r="F203" s="285"/>
      <c r="G203" s="285"/>
      <c r="H203" s="285"/>
      <c r="I203" s="285"/>
      <c r="J203" s="389">
        <v>1</v>
      </c>
      <c r="K203" s="389" t="s">
        <v>1007</v>
      </c>
      <c r="L203" s="600" t="e">
        <f ca="1">T198</f>
        <v>#N/A</v>
      </c>
      <c r="M203" s="600"/>
      <c r="N203" s="600"/>
      <c r="O203" s="600"/>
      <c r="P203" s="401">
        <f>X198</f>
        <v>0</v>
      </c>
      <c r="Q203" s="401"/>
      <c r="R203" s="404"/>
      <c r="S203" s="159" t="s">
        <v>301</v>
      </c>
      <c r="T203" s="600" t="e">
        <f ca="1">1*L203</f>
        <v>#N/A</v>
      </c>
      <c r="U203" s="600"/>
      <c r="V203" s="600"/>
      <c r="W203" s="600"/>
      <c r="X203" s="401">
        <f>P203</f>
        <v>0</v>
      </c>
      <c r="Y203" s="401"/>
      <c r="Z203" s="296"/>
      <c r="AA203" s="299"/>
      <c r="AB203" s="285"/>
      <c r="AC203" s="285"/>
      <c r="AD203" s="285"/>
      <c r="AE203" s="285"/>
      <c r="AF203" s="285"/>
      <c r="AG203" s="285"/>
      <c r="AH203" s="285"/>
      <c r="AI203" s="285"/>
      <c r="AJ203" s="285"/>
      <c r="AK203" s="285"/>
      <c r="AL203" s="285"/>
      <c r="AM203" s="285"/>
      <c r="AN203" s="285"/>
      <c r="AO203" s="285"/>
      <c r="AP203" s="285"/>
      <c r="AQ203" s="285"/>
      <c r="AR203" s="285"/>
      <c r="AS203" s="285"/>
      <c r="AT203" s="285"/>
      <c r="AU203" s="285"/>
    </row>
    <row r="204" spans="1:47" ht="18" customHeight="1">
      <c r="A204" s="153"/>
      <c r="B204" s="601" t="s">
        <v>305</v>
      </c>
      <c r="C204" s="601"/>
      <c r="D204" s="601"/>
      <c r="E204" s="601"/>
      <c r="F204" s="601"/>
      <c r="G204" s="601"/>
      <c r="H204" s="397"/>
      <c r="I204" s="285"/>
      <c r="J204" s="285"/>
      <c r="K204" s="285"/>
      <c r="L204" s="160"/>
      <c r="R204" s="285"/>
      <c r="S204" s="285"/>
      <c r="T204" s="285"/>
      <c r="U204" s="601">
        <f>AP112</f>
        <v>12.5</v>
      </c>
      <c r="V204" s="601"/>
      <c r="W204" s="601"/>
      <c r="X204" s="601"/>
      <c r="Y204" s="601"/>
      <c r="Z204" s="285"/>
      <c r="AA204" s="285"/>
      <c r="AB204" s="285"/>
      <c r="AC204" s="285"/>
      <c r="AD204" s="285"/>
      <c r="AE204" s="285"/>
      <c r="AF204" s="285"/>
      <c r="AG204" s="285"/>
      <c r="AH204" s="285"/>
      <c r="AI204" s="285"/>
      <c r="AJ204" s="285"/>
      <c r="AK204" s="285"/>
      <c r="AL204" s="285"/>
      <c r="AM204" s="285"/>
      <c r="AN204" s="285"/>
      <c r="AO204" s="285"/>
      <c r="AP204" s="285"/>
      <c r="AQ204" s="285"/>
      <c r="AR204" s="285"/>
      <c r="AS204" s="285"/>
      <c r="AT204" s="285"/>
    </row>
    <row r="205" spans="1:47" ht="18" customHeight="1">
      <c r="A205" s="153"/>
      <c r="B205" s="601"/>
      <c r="C205" s="601"/>
      <c r="D205" s="601"/>
      <c r="E205" s="601"/>
      <c r="F205" s="601"/>
      <c r="G205" s="601"/>
      <c r="H205" s="397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601"/>
      <c r="V205" s="601"/>
      <c r="W205" s="601"/>
      <c r="X205" s="601"/>
      <c r="Y205" s="601"/>
      <c r="Z205" s="285"/>
      <c r="AA205" s="285"/>
      <c r="AB205" s="285"/>
      <c r="AC205" s="285"/>
      <c r="AD205" s="285"/>
      <c r="AE205" s="285"/>
      <c r="AF205" s="285"/>
      <c r="AG205" s="285"/>
      <c r="AH205" s="285"/>
      <c r="AI205" s="285"/>
      <c r="AJ205" s="285"/>
      <c r="AK205" s="285"/>
      <c r="AL205" s="285"/>
      <c r="AM205" s="285"/>
      <c r="AN205" s="285"/>
      <c r="AO205" s="285"/>
      <c r="AP205" s="285"/>
      <c r="AQ205" s="285"/>
      <c r="AR205" s="285"/>
      <c r="AS205" s="285"/>
      <c r="AT205" s="285"/>
    </row>
    <row r="206" spans="1:47" ht="18" customHeight="1">
      <c r="A206" s="153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90"/>
      <c r="U206" s="390"/>
      <c r="V206" s="390"/>
      <c r="W206" s="390"/>
      <c r="X206" s="390"/>
      <c r="Y206" s="388"/>
      <c r="Z206" s="388"/>
      <c r="AA206" s="388"/>
      <c r="AB206" s="388"/>
      <c r="AC206" s="388"/>
      <c r="AD206" s="388"/>
      <c r="AE206" s="388"/>
    </row>
    <row r="207" spans="1:47" ht="18" customHeight="1">
      <c r="A207" s="153"/>
      <c r="B207" s="161" t="s">
        <v>1024</v>
      </c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398" t="s">
        <v>1023</v>
      </c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  <c r="AD207" s="285"/>
      <c r="AE207" s="285"/>
    </row>
    <row r="208" spans="1:47" ht="18" customHeight="1">
      <c r="A208" s="153"/>
      <c r="B208" s="285" t="s">
        <v>308</v>
      </c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156"/>
      <c r="O208" s="156"/>
      <c r="P208" s="156"/>
      <c r="Q208" s="285"/>
      <c r="R208" s="157"/>
      <c r="S208" s="157"/>
      <c r="T208" s="157"/>
      <c r="U208" s="155"/>
      <c r="V208" s="155"/>
      <c r="W208" s="285"/>
      <c r="X208" s="285"/>
      <c r="Y208" s="285"/>
      <c r="Z208" s="285"/>
      <c r="AA208" s="285"/>
      <c r="AI208" s="285"/>
      <c r="AJ208" s="285"/>
      <c r="AK208" s="285"/>
      <c r="AL208" s="285"/>
      <c r="AM208" s="285"/>
    </row>
    <row r="209" spans="1:47" ht="18" customHeight="1">
      <c r="A209" s="153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156"/>
      <c r="O209" s="156"/>
      <c r="P209" s="156"/>
      <c r="Q209" s="285"/>
      <c r="R209" s="157"/>
      <c r="S209" s="157"/>
      <c r="W209" s="562" t="e">
        <f ca="1">Z6</f>
        <v>#N/A</v>
      </c>
      <c r="X209" s="562"/>
      <c r="Y209" s="562"/>
      <c r="Z209" s="562"/>
      <c r="AA209" s="563">
        <f>Calcu!I74</f>
        <v>0</v>
      </c>
      <c r="AB209" s="563"/>
      <c r="AC209" s="563"/>
      <c r="AD209" s="563"/>
      <c r="AE209" s="563"/>
      <c r="AF209" s="285"/>
      <c r="AG209" s="285"/>
      <c r="AH209" s="285"/>
      <c r="AI209" s="285"/>
      <c r="AJ209" s="285"/>
      <c r="AK209" s="285"/>
      <c r="AL209" s="285"/>
      <c r="AM209" s="285"/>
    </row>
    <row r="210" spans="1:47" ht="18" customHeight="1">
      <c r="A210" s="153"/>
      <c r="B210" s="285"/>
      <c r="C210" s="285"/>
      <c r="D210" s="285"/>
      <c r="E210" s="285"/>
      <c r="F210" s="285"/>
      <c r="G210" s="285"/>
      <c r="H210" s="285"/>
      <c r="I210" s="285"/>
      <c r="J210" s="285"/>
      <c r="K210" s="285"/>
      <c r="L210" s="285"/>
      <c r="M210" s="285"/>
      <c r="N210" s="156"/>
      <c r="O210" s="156"/>
      <c r="P210" s="156"/>
      <c r="Q210" s="285"/>
      <c r="R210" s="157"/>
      <c r="S210" s="157"/>
      <c r="W210" s="562"/>
      <c r="X210" s="562"/>
      <c r="Y210" s="562"/>
      <c r="Z210" s="562"/>
      <c r="AA210" s="563"/>
      <c r="AB210" s="563"/>
      <c r="AC210" s="563"/>
      <c r="AD210" s="563"/>
      <c r="AE210" s="563"/>
      <c r="AF210" s="285"/>
      <c r="AG210" s="285"/>
      <c r="AH210" s="285"/>
      <c r="AI210" s="285"/>
      <c r="AJ210" s="285"/>
      <c r="AK210" s="285"/>
      <c r="AL210" s="285"/>
      <c r="AM210" s="285"/>
    </row>
    <row r="211" spans="1:47" ht="18" customHeight="1">
      <c r="A211" s="153"/>
      <c r="B211" s="285" t="s">
        <v>306</v>
      </c>
      <c r="C211" s="285"/>
      <c r="D211" s="285"/>
      <c r="E211" s="285"/>
      <c r="F211" s="285"/>
      <c r="G211" s="601">
        <f>I157</f>
        <v>0</v>
      </c>
      <c r="H211" s="601"/>
      <c r="I211" s="601"/>
      <c r="J211" s="601"/>
      <c r="K211" s="601"/>
      <c r="L211" s="401"/>
      <c r="M211" s="401"/>
      <c r="N211" s="401"/>
      <c r="O211" s="401"/>
      <c r="P211" s="401"/>
      <c r="Q211" s="401"/>
      <c r="R211" s="285"/>
      <c r="S211" s="285"/>
      <c r="T211" s="285"/>
      <c r="U211" s="285"/>
      <c r="V211" s="285"/>
      <c r="W211" s="285"/>
      <c r="X211" s="285"/>
      <c r="Y211" s="285"/>
      <c r="Z211" s="285"/>
      <c r="AA211" s="285"/>
      <c r="AB211" s="285"/>
      <c r="AC211" s="285"/>
      <c r="AD211" s="285"/>
      <c r="AE211" s="285"/>
      <c r="AF211" s="285"/>
      <c r="AG211" s="285"/>
      <c r="AH211" s="285"/>
      <c r="AP211" s="285"/>
      <c r="AQ211" s="285"/>
      <c r="AR211" s="285"/>
      <c r="AS211" s="285"/>
      <c r="AT211" s="285"/>
    </row>
    <row r="212" spans="1:47" ht="18" customHeight="1">
      <c r="A212" s="153"/>
      <c r="B212" s="563" t="s">
        <v>307</v>
      </c>
      <c r="C212" s="563"/>
      <c r="D212" s="563"/>
      <c r="E212" s="563"/>
      <c r="F212" s="563"/>
      <c r="G212" s="563"/>
      <c r="H212" s="563"/>
      <c r="I212" s="285"/>
      <c r="J212" s="285"/>
      <c r="K212" s="285"/>
      <c r="L212" s="285"/>
      <c r="M212" s="285"/>
      <c r="N212" s="285"/>
      <c r="O212" s="598" t="e">
        <f ca="1">ABS(W209)</f>
        <v>#N/A</v>
      </c>
      <c r="P212" s="598"/>
      <c r="Q212" s="598"/>
      <c r="R212" s="598"/>
      <c r="S212" s="561" t="s">
        <v>301</v>
      </c>
      <c r="T212" s="562" t="e">
        <f ca="1">P113</f>
        <v>#N/A</v>
      </c>
      <c r="U212" s="562"/>
      <c r="V212" s="562"/>
      <c r="W212" s="562"/>
      <c r="X212" s="563">
        <f>V113</f>
        <v>0</v>
      </c>
      <c r="Y212" s="563"/>
      <c r="Z212" s="563"/>
      <c r="AA212" s="563"/>
      <c r="AB212" s="563"/>
      <c r="AC212" s="285"/>
      <c r="AD212" s="285"/>
      <c r="AE212" s="285"/>
      <c r="AF212" s="285"/>
      <c r="AG212" s="285"/>
      <c r="AH212" s="285"/>
      <c r="AI212" s="285"/>
      <c r="AJ212" s="285"/>
      <c r="AK212" s="285"/>
      <c r="AL212" s="168"/>
      <c r="AM212" s="168"/>
      <c r="AN212" s="285"/>
      <c r="AO212" s="168"/>
      <c r="AP212" s="285"/>
      <c r="AQ212" s="285"/>
      <c r="AR212" s="285"/>
    </row>
    <row r="213" spans="1:47" ht="18" customHeight="1">
      <c r="A213" s="153"/>
      <c r="B213" s="563"/>
      <c r="C213" s="563"/>
      <c r="D213" s="563"/>
      <c r="E213" s="563"/>
      <c r="F213" s="563"/>
      <c r="G213" s="563"/>
      <c r="H213" s="563"/>
      <c r="I213" s="285"/>
      <c r="J213" s="285"/>
      <c r="K213" s="285"/>
      <c r="L213" s="285"/>
      <c r="M213" s="285"/>
      <c r="N213" s="285"/>
      <c r="O213" s="167"/>
      <c r="P213" s="167"/>
      <c r="Q213" s="167"/>
      <c r="R213" s="167"/>
      <c r="S213" s="561"/>
      <c r="T213" s="562"/>
      <c r="U213" s="562"/>
      <c r="V213" s="562"/>
      <c r="W213" s="562"/>
      <c r="X213" s="563"/>
      <c r="Y213" s="563"/>
      <c r="Z213" s="563"/>
      <c r="AA213" s="563"/>
      <c r="AB213" s="563"/>
      <c r="AC213" s="285"/>
      <c r="AD213" s="285"/>
      <c r="AE213" s="285"/>
      <c r="AF213" s="285"/>
      <c r="AG213" s="285"/>
      <c r="AH213" s="285"/>
      <c r="AI213" s="285"/>
      <c r="AJ213" s="285"/>
      <c r="AK213" s="285"/>
      <c r="AL213" s="168"/>
      <c r="AM213" s="168"/>
      <c r="AN213" s="285"/>
      <c r="AO213" s="168"/>
      <c r="AP213" s="285"/>
      <c r="AQ213" s="285"/>
      <c r="AR213" s="285"/>
    </row>
    <row r="214" spans="1:47" ht="18" customHeight="1">
      <c r="A214" s="153"/>
      <c r="B214" s="285" t="s">
        <v>309</v>
      </c>
      <c r="C214" s="285"/>
      <c r="D214" s="285"/>
      <c r="E214" s="285"/>
      <c r="F214" s="285"/>
      <c r="G214" s="285"/>
      <c r="H214" s="563" t="str">
        <f>X113</f>
        <v>직사각형</v>
      </c>
      <c r="I214" s="563"/>
      <c r="J214" s="563"/>
      <c r="K214" s="563"/>
      <c r="L214" s="563"/>
      <c r="M214" s="285"/>
      <c r="N214" s="285"/>
      <c r="O214" s="285"/>
      <c r="P214" s="285"/>
      <c r="Q214" s="285"/>
      <c r="R214" s="285"/>
      <c r="S214" s="285"/>
      <c r="T214" s="285"/>
      <c r="U214" s="285"/>
      <c r="V214" s="285"/>
      <c r="W214" s="285"/>
      <c r="X214" s="285"/>
      <c r="Y214" s="285"/>
      <c r="Z214" s="285"/>
      <c r="AA214" s="285"/>
      <c r="AB214" s="285"/>
      <c r="AC214" s="285"/>
      <c r="AD214" s="285"/>
      <c r="AE214" s="285"/>
      <c r="AF214" s="285"/>
      <c r="AG214" s="285"/>
      <c r="AH214" s="285"/>
      <c r="AI214" s="285"/>
      <c r="AJ214" s="285"/>
      <c r="AK214" s="285"/>
      <c r="AL214" s="285"/>
      <c r="AM214" s="285"/>
      <c r="AN214" s="285"/>
      <c r="AO214" s="285"/>
      <c r="AP214" s="285"/>
      <c r="AQ214" s="285"/>
      <c r="AR214" s="285"/>
      <c r="AS214" s="285"/>
      <c r="AT214" s="285"/>
    </row>
    <row r="215" spans="1:47" ht="18" customHeight="1">
      <c r="A215" s="153"/>
      <c r="B215" s="563" t="s">
        <v>310</v>
      </c>
      <c r="C215" s="563"/>
      <c r="D215" s="563"/>
      <c r="E215" s="563"/>
      <c r="F215" s="563"/>
      <c r="G215" s="563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  <c r="AI215" s="285"/>
      <c r="AJ215" s="285"/>
      <c r="AK215" s="285"/>
      <c r="AL215" s="285"/>
      <c r="AM215" s="285"/>
      <c r="AN215" s="285"/>
      <c r="AO215" s="285"/>
      <c r="AP215" s="285"/>
      <c r="AQ215" s="285"/>
      <c r="AR215" s="285"/>
      <c r="AS215" s="285"/>
      <c r="AT215" s="285"/>
    </row>
    <row r="216" spans="1:47" ht="18" customHeight="1">
      <c r="A216" s="153"/>
      <c r="B216" s="563"/>
      <c r="C216" s="563"/>
      <c r="D216" s="563"/>
      <c r="E216" s="563"/>
      <c r="F216" s="563"/>
      <c r="G216" s="563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85"/>
      <c r="AB216" s="285"/>
      <c r="AC216" s="285"/>
      <c r="AD216" s="285"/>
      <c r="AE216" s="285"/>
      <c r="AF216" s="285"/>
      <c r="AG216" s="285"/>
      <c r="AH216" s="285"/>
      <c r="AI216" s="285"/>
      <c r="AJ216" s="285"/>
      <c r="AK216" s="285"/>
      <c r="AL216" s="285"/>
      <c r="AM216" s="285"/>
      <c r="AN216" s="285"/>
      <c r="AO216" s="285"/>
      <c r="AP216" s="285"/>
      <c r="AQ216" s="285"/>
      <c r="AR216" s="285"/>
      <c r="AS216" s="285"/>
      <c r="AT216" s="285"/>
    </row>
    <row r="217" spans="1:47" ht="18" customHeight="1">
      <c r="A217" s="153"/>
      <c r="B217" s="285" t="s">
        <v>311</v>
      </c>
      <c r="C217" s="285"/>
      <c r="D217" s="285"/>
      <c r="E217" s="285"/>
      <c r="F217" s="285"/>
      <c r="G217" s="285"/>
      <c r="H217" s="285"/>
      <c r="I217" s="285"/>
      <c r="J217" s="389">
        <v>1</v>
      </c>
      <c r="K217" s="389" t="s">
        <v>1007</v>
      </c>
      <c r="L217" s="600" t="e">
        <f ca="1">T212</f>
        <v>#N/A</v>
      </c>
      <c r="M217" s="600"/>
      <c r="N217" s="600"/>
      <c r="O217" s="600"/>
      <c r="P217" s="401">
        <f>X212</f>
        <v>0</v>
      </c>
      <c r="Q217" s="401"/>
      <c r="R217" s="404"/>
      <c r="S217" s="159" t="s">
        <v>301</v>
      </c>
      <c r="T217" s="600" t="e">
        <f ca="1">1*L217</f>
        <v>#N/A</v>
      </c>
      <c r="U217" s="600"/>
      <c r="V217" s="600"/>
      <c r="W217" s="600"/>
      <c r="X217" s="401">
        <f>P217</f>
        <v>0</v>
      </c>
      <c r="Y217" s="401"/>
      <c r="Z217" s="296"/>
      <c r="AA217" s="299"/>
      <c r="AB217" s="285"/>
      <c r="AC217" s="285"/>
      <c r="AD217" s="285"/>
      <c r="AE217" s="285"/>
      <c r="AF217" s="285"/>
      <c r="AG217" s="285"/>
      <c r="AH217" s="285"/>
      <c r="AI217" s="285"/>
      <c r="AJ217" s="285"/>
      <c r="AK217" s="285"/>
      <c r="AL217" s="285"/>
      <c r="AM217" s="285"/>
      <c r="AN217" s="285"/>
      <c r="AO217" s="285"/>
      <c r="AP217" s="285"/>
      <c r="AQ217" s="285"/>
      <c r="AR217" s="285"/>
      <c r="AS217" s="285"/>
      <c r="AT217" s="285"/>
      <c r="AU217" s="285"/>
    </row>
    <row r="218" spans="1:47" ht="18" customHeight="1">
      <c r="A218" s="153"/>
      <c r="B218" s="563" t="s">
        <v>312</v>
      </c>
      <c r="C218" s="563"/>
      <c r="D218" s="563"/>
      <c r="E218" s="563"/>
      <c r="F218" s="563"/>
      <c r="G218" s="563"/>
      <c r="H218" s="392"/>
      <c r="I218" s="285"/>
      <c r="J218" s="285"/>
      <c r="K218" s="285"/>
      <c r="L218" s="160"/>
      <c r="R218" s="285"/>
      <c r="S218" s="285"/>
      <c r="T218" s="285"/>
      <c r="U218" s="601">
        <f>AP113</f>
        <v>12.5</v>
      </c>
      <c r="V218" s="601"/>
      <c r="W218" s="601"/>
      <c r="X218" s="601"/>
      <c r="Y218" s="601"/>
      <c r="Z218" s="285"/>
      <c r="AA218" s="285"/>
      <c r="AB218" s="285"/>
      <c r="AC218" s="285"/>
      <c r="AD218" s="285"/>
      <c r="AE218" s="285"/>
      <c r="AF218" s="285"/>
      <c r="AG218" s="285"/>
      <c r="AH218" s="285"/>
      <c r="AI218" s="285"/>
      <c r="AJ218" s="285"/>
      <c r="AP218" s="285"/>
      <c r="AQ218" s="285"/>
      <c r="AR218" s="285"/>
      <c r="AS218" s="285"/>
      <c r="AT218" s="285"/>
      <c r="AU218" s="285"/>
    </row>
    <row r="219" spans="1:47" ht="18" customHeight="1">
      <c r="A219" s="153"/>
      <c r="B219" s="563"/>
      <c r="C219" s="563"/>
      <c r="D219" s="563"/>
      <c r="E219" s="563"/>
      <c r="F219" s="563"/>
      <c r="G219" s="563"/>
      <c r="H219" s="392"/>
      <c r="I219" s="285"/>
      <c r="J219" s="285"/>
      <c r="K219" s="285"/>
      <c r="L219" s="285"/>
      <c r="M219" s="285"/>
      <c r="N219" s="285"/>
      <c r="O219" s="285"/>
      <c r="P219" s="285"/>
      <c r="Q219" s="285"/>
      <c r="R219" s="285"/>
      <c r="S219" s="285"/>
      <c r="T219" s="285"/>
      <c r="U219" s="601"/>
      <c r="V219" s="601"/>
      <c r="W219" s="601"/>
      <c r="X219" s="601"/>
      <c r="Y219" s="601"/>
      <c r="Z219" s="285"/>
      <c r="AA219" s="285"/>
      <c r="AB219" s="285"/>
      <c r="AC219" s="285"/>
      <c r="AD219" s="285"/>
      <c r="AE219" s="285"/>
      <c r="AF219" s="285"/>
      <c r="AG219" s="285"/>
      <c r="AH219" s="285"/>
      <c r="AI219" s="285"/>
      <c r="AJ219" s="285"/>
      <c r="AK219" s="285"/>
      <c r="AL219" s="285"/>
      <c r="AM219" s="285"/>
      <c r="AN219" s="285"/>
      <c r="AO219" s="285"/>
      <c r="AP219" s="285"/>
      <c r="AQ219" s="285"/>
      <c r="AR219" s="285"/>
      <c r="AS219" s="285"/>
      <c r="AT219" s="285"/>
      <c r="AU219" s="285"/>
    </row>
    <row r="220" spans="1:47" ht="18" customHeight="1">
      <c r="A220" s="153"/>
      <c r="B220" s="153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392"/>
      <c r="AA220" s="392"/>
      <c r="AB220" s="392"/>
      <c r="AC220" s="392"/>
      <c r="AD220" s="392"/>
      <c r="AE220" s="392"/>
      <c r="AF220" s="392"/>
      <c r="AG220" s="392"/>
      <c r="AH220" s="392"/>
      <c r="AI220" s="392"/>
      <c r="AJ220" s="392"/>
      <c r="AK220" s="392"/>
      <c r="AL220" s="392"/>
      <c r="AM220" s="392"/>
      <c r="AN220" s="392"/>
      <c r="AO220" s="392"/>
      <c r="AP220" s="392"/>
      <c r="AQ220" s="392"/>
      <c r="AR220" s="392"/>
      <c r="AS220" s="392"/>
      <c r="AT220" s="392"/>
    </row>
    <row r="221" spans="1:47" s="170" customFormat="1" ht="18" customHeight="1">
      <c r="A221" s="153" t="s">
        <v>313</v>
      </c>
      <c r="B221" s="282"/>
      <c r="C221" s="282"/>
      <c r="D221" s="282"/>
      <c r="E221" s="282"/>
      <c r="F221" s="282"/>
      <c r="G221" s="282"/>
      <c r="H221" s="282"/>
      <c r="I221" s="282"/>
      <c r="J221" s="282"/>
      <c r="K221" s="282"/>
      <c r="L221" s="282"/>
      <c r="M221" s="282"/>
      <c r="N221" s="282"/>
      <c r="O221" s="282"/>
      <c r="P221" s="282"/>
      <c r="Q221" s="282"/>
      <c r="R221" s="282"/>
      <c r="S221" s="282"/>
      <c r="T221" s="282"/>
      <c r="U221" s="16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282"/>
      <c r="AJ221" s="149"/>
      <c r="AK221" s="149"/>
      <c r="AL221" s="149"/>
      <c r="AM221" s="149"/>
      <c r="AN221" s="149"/>
      <c r="AO221" s="282"/>
      <c r="AP221" s="282"/>
      <c r="AQ221" s="282"/>
      <c r="AR221" s="282"/>
      <c r="AS221" s="282"/>
      <c r="AT221" s="282"/>
    </row>
    <row r="222" spans="1:47" s="170" customFormat="1" ht="18" customHeight="1">
      <c r="A222" s="282"/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82"/>
      <c r="AB222" s="282"/>
      <c r="AC222" s="282"/>
      <c r="AD222" s="282"/>
      <c r="AE222" s="282"/>
      <c r="AF222" s="282"/>
      <c r="AG222" s="149"/>
      <c r="AH222" s="282"/>
      <c r="AI222" s="282"/>
      <c r="AJ222" s="282"/>
      <c r="AK222" s="282"/>
      <c r="AL222" s="282"/>
      <c r="AM222" s="282"/>
      <c r="AN222" s="282"/>
      <c r="AO222" s="282"/>
      <c r="AP222" s="282"/>
      <c r="AQ222" s="282"/>
      <c r="AR222" s="282"/>
      <c r="AS222" s="282"/>
      <c r="AT222" s="282"/>
    </row>
    <row r="223" spans="1:47" s="170" customFormat="1" ht="18" customHeight="1">
      <c r="A223" s="149"/>
      <c r="B223" s="149"/>
      <c r="C223" s="149"/>
      <c r="D223" s="282" t="s">
        <v>276</v>
      </c>
      <c r="E223" s="149"/>
      <c r="F223" s="735" t="e">
        <f ca="1">T144</f>
        <v>#N/A</v>
      </c>
      <c r="G223" s="735"/>
      <c r="H223" s="735"/>
      <c r="I223" s="735"/>
      <c r="J223" s="735"/>
      <c r="K223" s="186"/>
      <c r="L223" s="730" t="s">
        <v>280</v>
      </c>
      <c r="M223" s="730"/>
      <c r="N223" s="735" t="e">
        <f ca="1">V156</f>
        <v>#N/A</v>
      </c>
      <c r="O223" s="735"/>
      <c r="P223" s="735"/>
      <c r="Q223" s="735"/>
      <c r="R223" s="735"/>
      <c r="S223" s="186"/>
      <c r="T223" s="149"/>
      <c r="U223" s="171"/>
      <c r="V223" s="171"/>
      <c r="W223" s="149"/>
      <c r="X223" s="172"/>
      <c r="Y223" s="186"/>
      <c r="Z223" s="186"/>
      <c r="AA223" s="186"/>
      <c r="AB223" s="186"/>
      <c r="AC223" s="186"/>
      <c r="AD223" s="171"/>
      <c r="AE223" s="171"/>
      <c r="AF223" s="171"/>
      <c r="AG223" s="171"/>
      <c r="AH223" s="171"/>
      <c r="AI223" s="171"/>
      <c r="AJ223" s="172"/>
      <c r="AK223" s="171"/>
      <c r="AL223" s="171"/>
      <c r="AM223" s="171"/>
      <c r="AN223" s="171"/>
      <c r="AO223" s="171"/>
      <c r="AP223" s="171"/>
      <c r="AQ223" s="171"/>
      <c r="AR223" s="173"/>
      <c r="AS223" s="149"/>
    </row>
    <row r="224" spans="1:47" s="174" customFormat="1" ht="18" customHeight="1">
      <c r="A224" s="149"/>
      <c r="B224" s="149"/>
      <c r="C224" s="149"/>
      <c r="D224" s="282" t="s">
        <v>276</v>
      </c>
      <c r="E224" s="149"/>
      <c r="F224" s="735" t="e">
        <f ca="1">SQRT(SUMSQ(F223,N223))</f>
        <v>#N/A</v>
      </c>
      <c r="G224" s="735"/>
      <c r="H224" s="735"/>
      <c r="I224" s="735"/>
      <c r="J224" s="735"/>
      <c r="K224" s="186"/>
      <c r="L224" s="149"/>
      <c r="M224" s="282"/>
      <c r="N224" s="282"/>
      <c r="O224" s="282"/>
      <c r="P224" s="282"/>
      <c r="Q224" s="282"/>
      <c r="R224" s="282"/>
      <c r="S224" s="282"/>
      <c r="T224" s="282"/>
      <c r="U224" s="282"/>
      <c r="V224" s="282"/>
      <c r="W224" s="282"/>
      <c r="X224" s="149"/>
      <c r="Y224" s="149"/>
      <c r="Z224" s="149"/>
      <c r="AA224" s="149"/>
      <c r="AB224" s="149"/>
      <c r="AC224" s="149"/>
      <c r="AD224" s="282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</row>
    <row r="225" spans="1:55" s="149" customFormat="1" ht="18" customHeight="1">
      <c r="E225" s="282"/>
      <c r="F225" s="175"/>
      <c r="G225" s="175"/>
      <c r="H225" s="175"/>
      <c r="I225" s="175"/>
    </row>
    <row r="226" spans="1:55" s="149" customFormat="1" ht="18" customHeight="1">
      <c r="C226" s="176" t="s">
        <v>1040</v>
      </c>
      <c r="D226" s="394" t="s">
        <v>85</v>
      </c>
      <c r="E226" s="728" t="e">
        <f ca="1">F224</f>
        <v>#N/A</v>
      </c>
      <c r="F226" s="728"/>
      <c r="G226" s="728"/>
      <c r="H226" s="728"/>
      <c r="I226" s="401">
        <f>AM114</f>
        <v>0</v>
      </c>
      <c r="J226" s="401"/>
      <c r="K226" s="300"/>
      <c r="L226" s="300"/>
      <c r="O226" s="296"/>
      <c r="P226" s="299"/>
      <c r="Q226" s="285"/>
      <c r="R226" s="285"/>
      <c r="S226" s="285"/>
      <c r="T226" s="285"/>
      <c r="U226" s="285"/>
      <c r="AM226" s="177"/>
      <c r="AN226" s="177"/>
      <c r="AO226" s="177"/>
      <c r="AP226" s="177"/>
      <c r="AQ226" s="177"/>
      <c r="AR226" s="177"/>
    </row>
    <row r="227" spans="1:55" s="149" customFormat="1" ht="18" customHeight="1">
      <c r="E227" s="176"/>
      <c r="F227" s="178"/>
      <c r="G227" s="178"/>
      <c r="H227" s="178"/>
      <c r="I227" s="178"/>
      <c r="J227" s="178"/>
      <c r="K227" s="178"/>
      <c r="L227" s="178"/>
      <c r="M227" s="178"/>
      <c r="AN227" s="177"/>
      <c r="AO227" s="177"/>
      <c r="AP227" s="177"/>
      <c r="AQ227" s="177"/>
      <c r="AR227" s="177"/>
      <c r="AS227" s="177"/>
    </row>
    <row r="228" spans="1:55" s="146" customFormat="1" ht="18" customHeight="1">
      <c r="A228" s="153" t="s">
        <v>88</v>
      </c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5"/>
      <c r="AN228" s="145"/>
      <c r="AO228" s="145"/>
      <c r="AP228" s="145"/>
      <c r="AQ228" s="145"/>
      <c r="AR228" s="145"/>
      <c r="AS228" s="145"/>
      <c r="AT228" s="145"/>
    </row>
    <row r="229" spans="1:55" s="146" customFormat="1" ht="18" customHeight="1">
      <c r="C229" s="145"/>
      <c r="D229" s="145"/>
      <c r="E229" s="145"/>
      <c r="F229" s="145"/>
      <c r="G229" s="145"/>
      <c r="H229" s="145"/>
      <c r="I229" s="145"/>
      <c r="J229" s="145"/>
      <c r="K229" s="145"/>
      <c r="L229" s="729" t="e">
        <f ca="1">E226</f>
        <v>#N/A</v>
      </c>
      <c r="M229" s="729"/>
      <c r="N229" s="729"/>
      <c r="O229" s="729"/>
      <c r="P229" s="729"/>
      <c r="Q229" s="729"/>
      <c r="R229" s="729"/>
      <c r="S229" s="729"/>
      <c r="T229" s="729"/>
      <c r="U229" s="729"/>
      <c r="V229" s="729"/>
      <c r="W229" s="730" t="s">
        <v>276</v>
      </c>
      <c r="X229" s="731" t="e">
        <f ca="1">AP114</f>
        <v>#N/A</v>
      </c>
      <c r="Y229" s="731"/>
      <c r="Z229" s="731"/>
      <c r="AA229" s="731"/>
      <c r="AB229" s="731"/>
      <c r="AC229" s="731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5"/>
      <c r="AP229" s="145"/>
      <c r="AQ229" s="145"/>
      <c r="AR229" s="145"/>
      <c r="AS229" s="145"/>
      <c r="AT229" s="145"/>
      <c r="AU229" s="145"/>
      <c r="AV229" s="145"/>
    </row>
    <row r="230" spans="1:55" s="146" customFormat="1" ht="18" customHeight="1">
      <c r="C230" s="145"/>
      <c r="D230" s="145"/>
      <c r="E230" s="145"/>
      <c r="F230" s="145"/>
      <c r="G230" s="145"/>
      <c r="H230" s="145"/>
      <c r="I230" s="145"/>
      <c r="J230" s="145"/>
      <c r="K230" s="145"/>
      <c r="L230" s="732" t="e">
        <f ca="1">F223</f>
        <v>#N/A</v>
      </c>
      <c r="M230" s="732"/>
      <c r="N230" s="732"/>
      <c r="O230" s="732"/>
      <c r="P230" s="732"/>
      <c r="Q230" s="733" t="s">
        <v>280</v>
      </c>
      <c r="R230" s="732" t="e">
        <f ca="1">N223</f>
        <v>#N/A</v>
      </c>
      <c r="S230" s="732"/>
      <c r="T230" s="732"/>
      <c r="U230" s="732"/>
      <c r="V230" s="732"/>
      <c r="W230" s="730"/>
      <c r="X230" s="731"/>
      <c r="Y230" s="731"/>
      <c r="Z230" s="731"/>
      <c r="AA230" s="731"/>
      <c r="AB230" s="731"/>
      <c r="AC230" s="731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5"/>
      <c r="AP230" s="145"/>
      <c r="AQ230" s="145"/>
      <c r="AR230" s="145"/>
      <c r="AS230" s="145"/>
      <c r="AT230" s="145"/>
      <c r="AU230" s="145"/>
      <c r="AV230" s="145"/>
    </row>
    <row r="231" spans="1:55" s="146" customFormat="1" ht="18" customHeight="1">
      <c r="C231" s="145"/>
      <c r="D231" s="145"/>
      <c r="E231" s="145"/>
      <c r="F231" s="145"/>
      <c r="G231" s="145"/>
      <c r="H231" s="145"/>
      <c r="I231" s="145"/>
      <c r="J231" s="145"/>
      <c r="K231" s="145"/>
      <c r="L231" s="730" t="str">
        <f>AP108</f>
        <v>∞</v>
      </c>
      <c r="M231" s="730"/>
      <c r="N231" s="730"/>
      <c r="O231" s="730"/>
      <c r="P231" s="730"/>
      <c r="Q231" s="730"/>
      <c r="R231" s="734" t="e">
        <f ca="1">AP109</f>
        <v>#N/A</v>
      </c>
      <c r="S231" s="734"/>
      <c r="T231" s="734"/>
      <c r="U231" s="734"/>
      <c r="V231" s="734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5"/>
      <c r="AP231" s="145"/>
      <c r="AQ231" s="145"/>
      <c r="AR231" s="145"/>
      <c r="AS231" s="145"/>
      <c r="AT231" s="145"/>
      <c r="AU231" s="145"/>
      <c r="AV231" s="145"/>
    </row>
    <row r="232" spans="1:55" s="146" customFormat="1" ht="18" customHeight="1">
      <c r="A232" s="145"/>
      <c r="B232" s="145"/>
      <c r="C232" s="145"/>
      <c r="D232" s="179"/>
      <c r="E232" s="282"/>
      <c r="F232" s="179"/>
      <c r="G232" s="179"/>
      <c r="H232" s="282"/>
      <c r="I232" s="180"/>
      <c r="J232" s="180"/>
      <c r="K232" s="181"/>
      <c r="L232" s="145"/>
      <c r="M232" s="145"/>
      <c r="N232" s="145"/>
      <c r="O232" s="145"/>
      <c r="P232" s="145"/>
      <c r="Q232" s="145"/>
      <c r="R232" s="145"/>
      <c r="S232" s="145"/>
      <c r="T232" s="145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/>
      <c r="AM232" s="145"/>
      <c r="AN232" s="145"/>
      <c r="AO232" s="145"/>
      <c r="AP232" s="145"/>
      <c r="AQ232" s="145"/>
      <c r="AR232" s="145"/>
      <c r="AS232" s="145"/>
      <c r="AT232" s="145"/>
    </row>
    <row r="233" spans="1:55" s="146" customFormat="1" ht="18" customHeight="1">
      <c r="A233" s="153" t="s">
        <v>829</v>
      </c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  <c r="AN233" s="145"/>
      <c r="AO233" s="145"/>
      <c r="AP233" s="145"/>
      <c r="AQ233" s="145"/>
      <c r="AR233" s="145"/>
      <c r="AS233" s="145"/>
      <c r="AT233" s="145"/>
    </row>
    <row r="234" spans="1:55" s="146" customFormat="1" ht="18" customHeight="1">
      <c r="B234" s="149" t="s">
        <v>830</v>
      </c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  <c r="AG234" s="145"/>
      <c r="AH234" s="145"/>
      <c r="AI234" s="145"/>
      <c r="AJ234" s="145"/>
      <c r="AK234" s="145"/>
      <c r="AL234" s="145"/>
      <c r="AM234" s="145"/>
      <c r="AN234" s="145"/>
      <c r="AO234" s="145"/>
      <c r="AP234" s="145"/>
      <c r="AQ234" s="145"/>
      <c r="AR234" s="145"/>
      <c r="AS234" s="145"/>
      <c r="AT234" s="145"/>
    </row>
    <row r="235" spans="1:55" s="146" customFormat="1" ht="18" customHeight="1">
      <c r="A235" s="145"/>
      <c r="B235" s="145"/>
      <c r="C235" s="282"/>
      <c r="D235" s="145"/>
      <c r="E235" s="182"/>
      <c r="F235" s="145"/>
      <c r="G235" s="176" t="s">
        <v>1033</v>
      </c>
      <c r="H235" s="727" t="s">
        <v>314</v>
      </c>
      <c r="I235" s="727"/>
      <c r="J235" s="728" t="e">
        <f ca="1">E226</f>
        <v>#N/A</v>
      </c>
      <c r="K235" s="728"/>
      <c r="L235" s="728"/>
      <c r="M235" s="728"/>
      <c r="N235" s="407">
        <f>I226</f>
        <v>0</v>
      </c>
      <c r="O235" s="405"/>
      <c r="P235" s="296"/>
      <c r="Q235" s="297" t="s">
        <v>315</v>
      </c>
      <c r="R235" s="728" t="e">
        <f ca="1">J235*2</f>
        <v>#N/A</v>
      </c>
      <c r="S235" s="728"/>
      <c r="T235" s="728"/>
      <c r="U235" s="728"/>
      <c r="V235" s="407">
        <f>N235</f>
        <v>0</v>
      </c>
      <c r="W235" s="285"/>
      <c r="X235" s="285"/>
      <c r="Y235" s="285"/>
      <c r="Z235" s="285"/>
      <c r="AA235" s="145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  <c r="AN235" s="145"/>
      <c r="AO235" s="145"/>
      <c r="AP235" s="145"/>
      <c r="AQ235" s="145"/>
      <c r="AR235" s="145"/>
      <c r="AS235" s="145"/>
      <c r="AT235" s="145"/>
      <c r="AU235" s="145"/>
    </row>
    <row r="236" spans="1:55" ht="18" customHeight="1">
      <c r="A236" s="285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  <c r="AI236" s="285"/>
      <c r="AJ236" s="285"/>
      <c r="AK236" s="285"/>
      <c r="AL236" s="285"/>
      <c r="AM236" s="285"/>
      <c r="AN236" s="285"/>
      <c r="AO236" s="285"/>
      <c r="AP236" s="285"/>
      <c r="AQ236" s="285"/>
      <c r="AR236" s="285"/>
      <c r="AS236" s="285"/>
      <c r="AT236" s="285"/>
    </row>
    <row r="237" spans="1:55" ht="18" customHeight="1">
      <c r="A237" s="285"/>
      <c r="B237" s="284"/>
      <c r="C237" s="283"/>
      <c r="D237" s="283"/>
      <c r="E237" s="283"/>
      <c r="F237" s="283"/>
      <c r="G237" s="283"/>
      <c r="H237" s="283"/>
      <c r="I237" s="183"/>
      <c r="J237" s="283"/>
      <c r="K237" s="283"/>
      <c r="L237" s="283"/>
      <c r="M237" s="283"/>
      <c r="N237" s="283"/>
      <c r="O237" s="283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5"/>
      <c r="AA237" s="185"/>
      <c r="AB237" s="185"/>
      <c r="AC237" s="185"/>
      <c r="AD237" s="185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  <c r="AQ237" s="184"/>
      <c r="AR237" s="143"/>
      <c r="AS237" s="143"/>
      <c r="AT237" s="285"/>
    </row>
    <row r="238" spans="1:55" s="146" customFormat="1" ht="18.75" customHeight="1">
      <c r="A238" s="292" t="s">
        <v>316</v>
      </c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  <c r="AG238" s="145"/>
      <c r="AH238" s="145"/>
      <c r="AI238" s="145"/>
      <c r="AJ238" s="145"/>
      <c r="AK238" s="145"/>
      <c r="AL238" s="145"/>
      <c r="AM238" s="145"/>
      <c r="AN238" s="145"/>
      <c r="AO238" s="145"/>
      <c r="AP238" s="145"/>
      <c r="AQ238" s="145"/>
      <c r="AR238" s="145"/>
      <c r="AS238" s="145"/>
      <c r="AT238" s="145"/>
    </row>
    <row r="239" spans="1:55" ht="18.75" customHeight="1">
      <c r="A239" s="187" t="s">
        <v>317</v>
      </c>
    </row>
    <row r="240" spans="1:55" ht="18.75" customHeight="1">
      <c r="B240" s="630" t="s">
        <v>318</v>
      </c>
      <c r="C240" s="630"/>
      <c r="D240" s="630"/>
      <c r="E240" s="630"/>
      <c r="F240" s="630"/>
      <c r="G240" s="630"/>
      <c r="H240" s="630" t="s">
        <v>319</v>
      </c>
      <c r="I240" s="630"/>
      <c r="J240" s="630"/>
      <c r="K240" s="630"/>
      <c r="L240" s="630"/>
      <c r="M240" s="630"/>
      <c r="N240" s="627" t="s">
        <v>320</v>
      </c>
      <c r="O240" s="627"/>
      <c r="P240" s="627"/>
      <c r="Q240" s="627"/>
      <c r="R240" s="627"/>
      <c r="S240" s="627"/>
      <c r="T240" s="627" t="s">
        <v>321</v>
      </c>
      <c r="U240" s="627"/>
      <c r="V240" s="627"/>
      <c r="W240" s="627"/>
      <c r="X240" s="627"/>
      <c r="Y240" s="627"/>
      <c r="Z240" s="627" t="s">
        <v>322</v>
      </c>
      <c r="AA240" s="627"/>
      <c r="AB240" s="627"/>
      <c r="AC240" s="627"/>
      <c r="AD240" s="627"/>
      <c r="AE240" s="627"/>
      <c r="AF240" s="631" t="s">
        <v>831</v>
      </c>
      <c r="AG240" s="632"/>
      <c r="AH240" s="632"/>
      <c r="AI240" s="632"/>
      <c r="AJ240" s="632"/>
      <c r="AK240" s="632"/>
      <c r="AL240" s="632"/>
      <c r="AM240" s="632"/>
      <c r="AN240" s="632"/>
      <c r="AO240" s="632"/>
      <c r="AP240" s="632"/>
      <c r="AQ240" s="633"/>
      <c r="AR240" s="626" t="s">
        <v>323</v>
      </c>
      <c r="AS240" s="626"/>
      <c r="AT240" s="626"/>
      <c r="AU240" s="626"/>
      <c r="AV240" s="626"/>
      <c r="AW240" s="626"/>
      <c r="AX240" s="627" t="s">
        <v>324</v>
      </c>
      <c r="AY240" s="627"/>
      <c r="AZ240" s="627"/>
      <c r="BA240" s="627"/>
      <c r="BB240" s="627"/>
      <c r="BC240" s="627"/>
    </row>
    <row r="241" spans="1:55" ht="18.75" customHeight="1">
      <c r="B241" s="628">
        <f>MAX(Calcu!D151:D210)</f>
        <v>0</v>
      </c>
      <c r="C241" s="628"/>
      <c r="D241" s="628"/>
      <c r="E241" s="628"/>
      <c r="F241" s="628"/>
      <c r="G241" s="628"/>
      <c r="H241" s="628" t="e">
        <f ca="1">Calcu!E145*Calcu!C145</f>
        <v>#N/A</v>
      </c>
      <c r="I241" s="628"/>
      <c r="J241" s="628"/>
      <c r="K241" s="628"/>
      <c r="L241" s="628"/>
      <c r="M241" s="628"/>
      <c r="N241" s="604">
        <f>Calcu!D150</f>
        <v>0</v>
      </c>
      <c r="O241" s="604"/>
      <c r="P241" s="604"/>
      <c r="Q241" s="604"/>
      <c r="R241" s="604"/>
      <c r="S241" s="604"/>
      <c r="T241" s="604" t="e">
        <f ca="1">MAX(ABS(Calcu!Q166-Calcu!Q151),ABS(Calcu!R166-Calcu!R151),ABS(Calcu!S166-Calcu!S151))</f>
        <v>#VALUE!</v>
      </c>
      <c r="U241" s="604"/>
      <c r="V241" s="604"/>
      <c r="W241" s="604"/>
      <c r="X241" s="604"/>
      <c r="Y241" s="604"/>
      <c r="Z241" s="604" t="e">
        <f ca="1">((P313-P312)+(V313-V312)+(AB313-AB312))/3</f>
        <v>#N/A</v>
      </c>
      <c r="AA241" s="604"/>
      <c r="AB241" s="604"/>
      <c r="AC241" s="604"/>
      <c r="AD241" s="604"/>
      <c r="AE241" s="604"/>
      <c r="AF241" s="629" t="e">
        <f ca="1">OFFSET(표준압력!U114,AX241,0)</f>
        <v>#N/A</v>
      </c>
      <c r="AG241" s="629"/>
      <c r="AH241" s="629"/>
      <c r="AI241" s="629"/>
      <c r="AJ241" s="629"/>
      <c r="AK241" s="629"/>
      <c r="AL241" s="629">
        <f>표준압력!V115</f>
        <v>0</v>
      </c>
      <c r="AM241" s="629"/>
      <c r="AN241" s="629"/>
      <c r="AO241" s="629"/>
      <c r="AP241" s="629"/>
      <c r="AQ241" s="629"/>
      <c r="AR241" s="604">
        <v>2</v>
      </c>
      <c r="AS241" s="604"/>
      <c r="AT241" s="604"/>
      <c r="AU241" s="604"/>
      <c r="AV241" s="604"/>
      <c r="AW241" s="604"/>
      <c r="AX241" s="604" t="e">
        <f>MATCH(TRUE,Calcu!I151:I210,0)</f>
        <v>#N/A</v>
      </c>
      <c r="AY241" s="604"/>
      <c r="AZ241" s="604"/>
      <c r="BA241" s="604"/>
      <c r="BB241" s="604"/>
      <c r="BC241" s="604"/>
    </row>
    <row r="242" spans="1:55" ht="18" customHeight="1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85"/>
      <c r="P242" s="285"/>
      <c r="Q242" s="285"/>
      <c r="R242" s="285"/>
      <c r="S242" s="285"/>
      <c r="T242" s="285"/>
      <c r="U242" s="285"/>
      <c r="V242" s="285"/>
      <c r="W242" s="285"/>
      <c r="X242" s="285"/>
      <c r="Y242" s="285"/>
      <c r="Z242" s="285"/>
      <c r="AA242" s="285"/>
      <c r="AB242" s="285"/>
      <c r="AC242" s="285"/>
      <c r="AD242" s="285"/>
      <c r="AE242" s="285"/>
      <c r="AF242" s="285"/>
      <c r="AG242" s="285"/>
      <c r="AH242" s="285"/>
      <c r="AI242" s="285"/>
      <c r="AJ242" s="285"/>
      <c r="AK242" s="285"/>
      <c r="AL242" s="285"/>
      <c r="AM242" s="285"/>
      <c r="AN242" s="285"/>
      <c r="AO242" s="285"/>
      <c r="AP242" s="285"/>
      <c r="AQ242" s="285"/>
      <c r="AR242" s="285"/>
      <c r="AS242" s="285"/>
      <c r="AT242" s="285"/>
    </row>
    <row r="243" spans="1:55" ht="18" customHeight="1">
      <c r="A243" s="187" t="s">
        <v>216</v>
      </c>
      <c r="B243" s="285"/>
      <c r="C243" s="285"/>
      <c r="D243" s="285"/>
      <c r="E243" s="285"/>
      <c r="F243" s="285"/>
      <c r="G243" s="285"/>
      <c r="H243" s="285"/>
      <c r="I243" s="285"/>
      <c r="J243" s="285"/>
      <c r="K243" s="285"/>
      <c r="L243" s="285"/>
      <c r="M243" s="285"/>
      <c r="N243" s="285"/>
      <c r="O243" s="285"/>
      <c r="P243" s="285"/>
      <c r="Q243" s="285"/>
      <c r="R243" s="285"/>
      <c r="S243" s="285"/>
      <c r="T243" s="285"/>
      <c r="U243" s="285"/>
      <c r="V243" s="285"/>
      <c r="W243" s="285"/>
      <c r="X243" s="285"/>
      <c r="Y243" s="285"/>
      <c r="Z243" s="285"/>
      <c r="AA243" s="285"/>
      <c r="AB243" s="285"/>
      <c r="AC243" s="285"/>
      <c r="AD243" s="285"/>
      <c r="AE243" s="285"/>
      <c r="AF243" s="285"/>
      <c r="AG243" s="285"/>
      <c r="AH243" s="285"/>
      <c r="AI243" s="285"/>
      <c r="AJ243" s="285"/>
      <c r="AK243" s="285"/>
      <c r="AL243" s="285"/>
      <c r="AM243" s="285"/>
      <c r="AN243" s="285"/>
      <c r="AO243" s="285"/>
      <c r="AP243" s="285"/>
      <c r="AQ243" s="285"/>
      <c r="AR243" s="285"/>
      <c r="AS243" s="285"/>
      <c r="AT243" s="285"/>
    </row>
    <row r="244" spans="1:55" ht="18" customHeight="1">
      <c r="A244" s="285"/>
      <c r="B244" s="605" t="s">
        <v>217</v>
      </c>
      <c r="C244" s="606"/>
      <c r="D244" s="606"/>
      <c r="E244" s="606"/>
      <c r="F244" s="606"/>
      <c r="G244" s="606"/>
      <c r="H244" s="607"/>
      <c r="I244" s="605" t="s">
        <v>994</v>
      </c>
      <c r="J244" s="606"/>
      <c r="K244" s="606"/>
      <c r="L244" s="606"/>
      <c r="M244" s="606"/>
      <c r="N244" s="606"/>
      <c r="O244" s="607"/>
      <c r="P244" s="614" t="e">
        <f>Calcu!$J$568&amp;" 지시값"</f>
        <v>#N/A</v>
      </c>
      <c r="Q244" s="615"/>
      <c r="R244" s="615"/>
      <c r="S244" s="615"/>
      <c r="T244" s="615"/>
      <c r="U244" s="615"/>
      <c r="V244" s="615"/>
      <c r="W244" s="615"/>
      <c r="X244" s="615"/>
      <c r="Y244" s="615"/>
      <c r="Z244" s="615"/>
      <c r="AA244" s="615"/>
      <c r="AB244" s="615"/>
      <c r="AC244" s="615"/>
      <c r="AD244" s="616" t="s">
        <v>772</v>
      </c>
      <c r="AE244" s="616"/>
      <c r="AF244" s="616"/>
      <c r="AG244" s="616"/>
      <c r="AH244" s="616"/>
      <c r="AI244" s="616"/>
      <c r="AJ244" s="617"/>
      <c r="AK244" s="285"/>
      <c r="AL244" s="285"/>
      <c r="AM244" s="285"/>
      <c r="AN244" s="285"/>
      <c r="AO244" s="285"/>
      <c r="AP244" s="285"/>
      <c r="AQ244" s="285"/>
      <c r="AR244" s="143"/>
      <c r="AS244" s="143"/>
      <c r="AT244" s="285"/>
    </row>
    <row r="245" spans="1:55" ht="18" customHeight="1">
      <c r="A245" s="285"/>
      <c r="B245" s="608"/>
      <c r="C245" s="609"/>
      <c r="D245" s="609"/>
      <c r="E245" s="609"/>
      <c r="F245" s="609"/>
      <c r="G245" s="609"/>
      <c r="H245" s="610"/>
      <c r="I245" s="611"/>
      <c r="J245" s="612"/>
      <c r="K245" s="612"/>
      <c r="L245" s="612"/>
      <c r="M245" s="612"/>
      <c r="N245" s="612"/>
      <c r="O245" s="613"/>
      <c r="P245" s="618" t="s">
        <v>218</v>
      </c>
      <c r="Q245" s="619"/>
      <c r="R245" s="619"/>
      <c r="S245" s="619"/>
      <c r="T245" s="619"/>
      <c r="U245" s="619"/>
      <c r="V245" s="620"/>
      <c r="W245" s="618" t="s">
        <v>219</v>
      </c>
      <c r="X245" s="619"/>
      <c r="Y245" s="619"/>
      <c r="Z245" s="619"/>
      <c r="AA245" s="619"/>
      <c r="AB245" s="619"/>
      <c r="AC245" s="620"/>
      <c r="AD245" s="618" t="s">
        <v>220</v>
      </c>
      <c r="AE245" s="619"/>
      <c r="AF245" s="619"/>
      <c r="AG245" s="619"/>
      <c r="AH245" s="619"/>
      <c r="AI245" s="619"/>
      <c r="AJ245" s="620"/>
      <c r="AK245" s="285"/>
      <c r="AL245" s="285"/>
      <c r="AM245" s="285"/>
      <c r="AN245" s="285"/>
      <c r="AO245" s="285"/>
      <c r="AP245" s="285"/>
      <c r="AQ245" s="285"/>
      <c r="AR245" s="143"/>
      <c r="AS245" s="143"/>
      <c r="AT245" s="285"/>
    </row>
    <row r="246" spans="1:55" ht="18" customHeight="1">
      <c r="A246" s="285"/>
      <c r="B246" s="611"/>
      <c r="C246" s="612"/>
      <c r="D246" s="612"/>
      <c r="E246" s="612"/>
      <c r="F246" s="612"/>
      <c r="G246" s="612"/>
      <c r="H246" s="613"/>
      <c r="I246" s="621">
        <f>Calcu!E150</f>
        <v>0</v>
      </c>
      <c r="J246" s="622"/>
      <c r="K246" s="622"/>
      <c r="L246" s="622"/>
      <c r="M246" s="622"/>
      <c r="N246" s="622"/>
      <c r="O246" s="623"/>
      <c r="P246" s="621">
        <f>Calcu!J150</f>
        <v>0</v>
      </c>
      <c r="Q246" s="624"/>
      <c r="R246" s="624"/>
      <c r="S246" s="624"/>
      <c r="T246" s="624"/>
      <c r="U246" s="624"/>
      <c r="V246" s="625"/>
      <c r="W246" s="621">
        <f>Calcu!K150</f>
        <v>0</v>
      </c>
      <c r="X246" s="624"/>
      <c r="Y246" s="624"/>
      <c r="Z246" s="624"/>
      <c r="AA246" s="624"/>
      <c r="AB246" s="624"/>
      <c r="AC246" s="625"/>
      <c r="AD246" s="621">
        <f>Calcu!L150</f>
        <v>0</v>
      </c>
      <c r="AE246" s="624"/>
      <c r="AF246" s="624"/>
      <c r="AG246" s="624"/>
      <c r="AH246" s="624"/>
      <c r="AI246" s="624"/>
      <c r="AJ246" s="625"/>
      <c r="AK246" s="285"/>
      <c r="AL246" s="285"/>
      <c r="AM246" s="285"/>
      <c r="AN246" s="285"/>
      <c r="AO246" s="285"/>
      <c r="AP246" s="285"/>
      <c r="AQ246" s="285"/>
      <c r="AR246" s="143"/>
      <c r="AS246" s="143"/>
      <c r="AT246" s="285"/>
    </row>
    <row r="247" spans="1:55" ht="18" customHeight="1">
      <c r="A247" s="285"/>
      <c r="B247" s="565">
        <f>Calcu!C151</f>
        <v>1</v>
      </c>
      <c r="C247" s="566"/>
      <c r="D247" s="566"/>
      <c r="E247" s="566"/>
      <c r="F247" s="566"/>
      <c r="G247" s="566"/>
      <c r="H247" s="567"/>
      <c r="I247" s="568" t="str">
        <f>Calcu!E151</f>
        <v/>
      </c>
      <c r="J247" s="569"/>
      <c r="K247" s="569"/>
      <c r="L247" s="569"/>
      <c r="M247" s="569"/>
      <c r="N247" s="569"/>
      <c r="O247" s="570"/>
      <c r="P247" s="568" t="str">
        <f>Calcu!J151</f>
        <v/>
      </c>
      <c r="Q247" s="571"/>
      <c r="R247" s="571"/>
      <c r="S247" s="571"/>
      <c r="T247" s="571"/>
      <c r="U247" s="571"/>
      <c r="V247" s="572"/>
      <c r="W247" s="568" t="str">
        <f>IF(Calcu!G151="ⅹ",Calcu!G151,Calcu!K151)</f>
        <v/>
      </c>
      <c r="X247" s="571"/>
      <c r="Y247" s="571"/>
      <c r="Z247" s="571"/>
      <c r="AA247" s="571"/>
      <c r="AB247" s="571"/>
      <c r="AC247" s="572"/>
      <c r="AD247" s="568" t="str">
        <f>IF(Calcu!H151="ⅹ",Calcu!H151,Calcu!L151)</f>
        <v/>
      </c>
      <c r="AE247" s="571"/>
      <c r="AF247" s="571"/>
      <c r="AG247" s="571"/>
      <c r="AH247" s="571"/>
      <c r="AI247" s="571"/>
      <c r="AJ247" s="572"/>
      <c r="AK247" s="285"/>
      <c r="AL247" s="285"/>
      <c r="AM247" s="285"/>
      <c r="AN247" s="285"/>
      <c r="AO247" s="285"/>
      <c r="AP247" s="285"/>
      <c r="AQ247" s="285"/>
      <c r="AR247" s="143"/>
      <c r="AS247" s="143"/>
      <c r="AT247" s="285"/>
    </row>
    <row r="248" spans="1:55" ht="18" customHeight="1">
      <c r="A248" s="285"/>
      <c r="B248" s="565">
        <f>Calcu!C152</f>
        <v>2</v>
      </c>
      <c r="C248" s="566"/>
      <c r="D248" s="566"/>
      <c r="E248" s="566"/>
      <c r="F248" s="566"/>
      <c r="G248" s="566"/>
      <c r="H248" s="567"/>
      <c r="I248" s="568" t="str">
        <f>Calcu!E152</f>
        <v/>
      </c>
      <c r="J248" s="569"/>
      <c r="K248" s="569"/>
      <c r="L248" s="569"/>
      <c r="M248" s="569"/>
      <c r="N248" s="569"/>
      <c r="O248" s="570"/>
      <c r="P248" s="568" t="str">
        <f>Calcu!J152</f>
        <v/>
      </c>
      <c r="Q248" s="571"/>
      <c r="R248" s="571"/>
      <c r="S248" s="571"/>
      <c r="T248" s="571"/>
      <c r="U248" s="571"/>
      <c r="V248" s="572"/>
      <c r="W248" s="568" t="str">
        <f>IF(Calcu!G152="ⅹ",Calcu!G152,Calcu!K152)</f>
        <v/>
      </c>
      <c r="X248" s="571"/>
      <c r="Y248" s="571"/>
      <c r="Z248" s="571"/>
      <c r="AA248" s="571"/>
      <c r="AB248" s="571"/>
      <c r="AC248" s="572"/>
      <c r="AD248" s="568" t="str">
        <f>IF(Calcu!H152="ⅹ",Calcu!H152,Calcu!L152)</f>
        <v/>
      </c>
      <c r="AE248" s="571"/>
      <c r="AF248" s="571"/>
      <c r="AG248" s="571"/>
      <c r="AH248" s="571"/>
      <c r="AI248" s="571"/>
      <c r="AJ248" s="572"/>
      <c r="AK248" s="285"/>
      <c r="AL248" s="285"/>
      <c r="AM248" s="285"/>
      <c r="AN248" s="285"/>
      <c r="AO248" s="285"/>
      <c r="AP248" s="285"/>
      <c r="AQ248" s="285"/>
      <c r="AR248" s="143"/>
      <c r="AS248" s="143"/>
      <c r="AT248" s="285"/>
    </row>
    <row r="249" spans="1:55" ht="18" customHeight="1">
      <c r="A249" s="285"/>
      <c r="B249" s="565">
        <f>Calcu!C153</f>
        <v>3</v>
      </c>
      <c r="C249" s="566"/>
      <c r="D249" s="566"/>
      <c r="E249" s="566"/>
      <c r="F249" s="566"/>
      <c r="G249" s="566"/>
      <c r="H249" s="567"/>
      <c r="I249" s="568" t="str">
        <f>Calcu!E153</f>
        <v/>
      </c>
      <c r="J249" s="569"/>
      <c r="K249" s="569"/>
      <c r="L249" s="569"/>
      <c r="M249" s="569"/>
      <c r="N249" s="569"/>
      <c r="O249" s="570"/>
      <c r="P249" s="568" t="str">
        <f>Calcu!J153</f>
        <v/>
      </c>
      <c r="Q249" s="571"/>
      <c r="R249" s="571"/>
      <c r="S249" s="571"/>
      <c r="T249" s="571"/>
      <c r="U249" s="571"/>
      <c r="V249" s="572"/>
      <c r="W249" s="568" t="str">
        <f>IF(Calcu!G153="ⅹ",Calcu!G153,Calcu!K153)</f>
        <v/>
      </c>
      <c r="X249" s="571"/>
      <c r="Y249" s="571"/>
      <c r="Z249" s="571"/>
      <c r="AA249" s="571"/>
      <c r="AB249" s="571"/>
      <c r="AC249" s="572"/>
      <c r="AD249" s="568" t="str">
        <f>IF(Calcu!H153="ⅹ",Calcu!H153,Calcu!L153)</f>
        <v/>
      </c>
      <c r="AE249" s="571"/>
      <c r="AF249" s="571"/>
      <c r="AG249" s="571"/>
      <c r="AH249" s="571"/>
      <c r="AI249" s="571"/>
      <c r="AJ249" s="572"/>
      <c r="AK249" s="285"/>
      <c r="AL249" s="285"/>
      <c r="AM249" s="285"/>
      <c r="AN249" s="285"/>
      <c r="AO249" s="285"/>
      <c r="AP249" s="285"/>
      <c r="AQ249" s="285"/>
      <c r="AR249" s="143"/>
      <c r="AS249" s="143"/>
      <c r="AT249" s="285"/>
    </row>
    <row r="250" spans="1:55" ht="18" customHeight="1">
      <c r="A250" s="285"/>
      <c r="B250" s="565">
        <f>Calcu!C154</f>
        <v>4</v>
      </c>
      <c r="C250" s="566"/>
      <c r="D250" s="566"/>
      <c r="E250" s="566"/>
      <c r="F250" s="566"/>
      <c r="G250" s="566"/>
      <c r="H250" s="567"/>
      <c r="I250" s="568" t="str">
        <f>Calcu!E154</f>
        <v/>
      </c>
      <c r="J250" s="569"/>
      <c r="K250" s="569"/>
      <c r="L250" s="569"/>
      <c r="M250" s="569"/>
      <c r="N250" s="569"/>
      <c r="O250" s="570"/>
      <c r="P250" s="568" t="str">
        <f>Calcu!J154</f>
        <v/>
      </c>
      <c r="Q250" s="571"/>
      <c r="R250" s="571"/>
      <c r="S250" s="571"/>
      <c r="T250" s="571"/>
      <c r="U250" s="571"/>
      <c r="V250" s="572"/>
      <c r="W250" s="568" t="str">
        <f>IF(Calcu!G154="ⅹ",Calcu!G154,Calcu!K154)</f>
        <v/>
      </c>
      <c r="X250" s="571"/>
      <c r="Y250" s="571"/>
      <c r="Z250" s="571"/>
      <c r="AA250" s="571"/>
      <c r="AB250" s="571"/>
      <c r="AC250" s="572"/>
      <c r="AD250" s="568" t="str">
        <f>IF(Calcu!H154="ⅹ",Calcu!H154,Calcu!L154)</f>
        <v/>
      </c>
      <c r="AE250" s="571"/>
      <c r="AF250" s="571"/>
      <c r="AG250" s="571"/>
      <c r="AH250" s="571"/>
      <c r="AI250" s="571"/>
      <c r="AJ250" s="572"/>
      <c r="AK250" s="285"/>
      <c r="AL250" s="285"/>
      <c r="AM250" s="285"/>
      <c r="AN250" s="285"/>
      <c r="AO250" s="285"/>
      <c r="AP250" s="285"/>
      <c r="AQ250" s="285"/>
      <c r="AR250" s="143"/>
      <c r="AS250" s="143"/>
      <c r="AT250" s="285"/>
    </row>
    <row r="251" spans="1:55" ht="18" customHeight="1">
      <c r="A251" s="285"/>
      <c r="B251" s="565">
        <f>Calcu!C155</f>
        <v>5</v>
      </c>
      <c r="C251" s="566"/>
      <c r="D251" s="566"/>
      <c r="E251" s="566"/>
      <c r="F251" s="566"/>
      <c r="G251" s="566"/>
      <c r="H251" s="567"/>
      <c r="I251" s="568" t="str">
        <f>Calcu!E155</f>
        <v/>
      </c>
      <c r="J251" s="569"/>
      <c r="K251" s="569"/>
      <c r="L251" s="569"/>
      <c r="M251" s="569"/>
      <c r="N251" s="569"/>
      <c r="O251" s="570"/>
      <c r="P251" s="568" t="str">
        <f>Calcu!J155</f>
        <v/>
      </c>
      <c r="Q251" s="571"/>
      <c r="R251" s="571"/>
      <c r="S251" s="571"/>
      <c r="T251" s="571"/>
      <c r="U251" s="571"/>
      <c r="V251" s="572"/>
      <c r="W251" s="568" t="str">
        <f>IF(Calcu!G155="ⅹ",Calcu!G155,Calcu!K155)</f>
        <v/>
      </c>
      <c r="X251" s="571"/>
      <c r="Y251" s="571"/>
      <c r="Z251" s="571"/>
      <c r="AA251" s="571"/>
      <c r="AB251" s="571"/>
      <c r="AC251" s="572"/>
      <c r="AD251" s="568" t="str">
        <f>IF(Calcu!H155="ⅹ",Calcu!H155,Calcu!L155)</f>
        <v/>
      </c>
      <c r="AE251" s="571"/>
      <c r="AF251" s="571"/>
      <c r="AG251" s="571"/>
      <c r="AH251" s="571"/>
      <c r="AI251" s="571"/>
      <c r="AJ251" s="572"/>
      <c r="AK251" s="285"/>
      <c r="AL251" s="285"/>
      <c r="AM251" s="285"/>
      <c r="AN251" s="285"/>
      <c r="AO251" s="285"/>
      <c r="AP251" s="285"/>
      <c r="AQ251" s="285"/>
      <c r="AR251" s="143"/>
      <c r="AS251" s="143"/>
      <c r="AT251" s="285"/>
    </row>
    <row r="252" spans="1:55" ht="18" customHeight="1">
      <c r="A252" s="285"/>
      <c r="B252" s="565">
        <f>Calcu!C156</f>
        <v>6</v>
      </c>
      <c r="C252" s="566"/>
      <c r="D252" s="566"/>
      <c r="E252" s="566"/>
      <c r="F252" s="566"/>
      <c r="G252" s="566"/>
      <c r="H252" s="567"/>
      <c r="I252" s="568" t="str">
        <f>Calcu!E156</f>
        <v/>
      </c>
      <c r="J252" s="569"/>
      <c r="K252" s="569"/>
      <c r="L252" s="569"/>
      <c r="M252" s="569"/>
      <c r="N252" s="569"/>
      <c r="O252" s="570"/>
      <c r="P252" s="568" t="str">
        <f>Calcu!J156</f>
        <v/>
      </c>
      <c r="Q252" s="571"/>
      <c r="R252" s="571"/>
      <c r="S252" s="571"/>
      <c r="T252" s="571"/>
      <c r="U252" s="571"/>
      <c r="V252" s="572"/>
      <c r="W252" s="568" t="str">
        <f>IF(Calcu!G156="ⅹ",Calcu!G156,Calcu!K156)</f>
        <v/>
      </c>
      <c r="X252" s="571"/>
      <c r="Y252" s="571"/>
      <c r="Z252" s="571"/>
      <c r="AA252" s="571"/>
      <c r="AB252" s="571"/>
      <c r="AC252" s="572"/>
      <c r="AD252" s="568" t="str">
        <f>IF(Calcu!H156="ⅹ",Calcu!H156,Calcu!L156)</f>
        <v/>
      </c>
      <c r="AE252" s="571"/>
      <c r="AF252" s="571"/>
      <c r="AG252" s="571"/>
      <c r="AH252" s="571"/>
      <c r="AI252" s="571"/>
      <c r="AJ252" s="572"/>
      <c r="AK252" s="285"/>
      <c r="AL252" s="285"/>
      <c r="AM252" s="285"/>
      <c r="AN252" s="285"/>
      <c r="AO252" s="285"/>
      <c r="AP252" s="285"/>
      <c r="AQ252" s="285"/>
      <c r="AR252" s="143"/>
      <c r="AS252" s="143"/>
      <c r="AT252" s="285"/>
    </row>
    <row r="253" spans="1:55" ht="18" customHeight="1">
      <c r="A253" s="285"/>
      <c r="B253" s="565">
        <f>Calcu!C157</f>
        <v>7</v>
      </c>
      <c r="C253" s="566"/>
      <c r="D253" s="566"/>
      <c r="E253" s="566"/>
      <c r="F253" s="566"/>
      <c r="G253" s="566"/>
      <c r="H253" s="567"/>
      <c r="I253" s="568" t="str">
        <f>Calcu!E157</f>
        <v/>
      </c>
      <c r="J253" s="569"/>
      <c r="K253" s="569"/>
      <c r="L253" s="569"/>
      <c r="M253" s="569"/>
      <c r="N253" s="569"/>
      <c r="O253" s="570"/>
      <c r="P253" s="568" t="str">
        <f>Calcu!J157</f>
        <v/>
      </c>
      <c r="Q253" s="571"/>
      <c r="R253" s="571"/>
      <c r="S253" s="571"/>
      <c r="T253" s="571"/>
      <c r="U253" s="571"/>
      <c r="V253" s="572"/>
      <c r="W253" s="568" t="str">
        <f>IF(Calcu!G157="ⅹ",Calcu!G157,Calcu!K157)</f>
        <v/>
      </c>
      <c r="X253" s="571"/>
      <c r="Y253" s="571"/>
      <c r="Z253" s="571"/>
      <c r="AA253" s="571"/>
      <c r="AB253" s="571"/>
      <c r="AC253" s="572"/>
      <c r="AD253" s="568" t="str">
        <f>IF(Calcu!H157="ⅹ",Calcu!H157,Calcu!L157)</f>
        <v/>
      </c>
      <c r="AE253" s="571"/>
      <c r="AF253" s="571"/>
      <c r="AG253" s="571"/>
      <c r="AH253" s="571"/>
      <c r="AI253" s="571"/>
      <c r="AJ253" s="572"/>
      <c r="AK253" s="285"/>
      <c r="AL253" s="285"/>
      <c r="AM253" s="285"/>
      <c r="AN253" s="285"/>
      <c r="AO253" s="285"/>
      <c r="AP253" s="285"/>
      <c r="AQ253" s="285"/>
      <c r="AR253" s="143"/>
      <c r="AS253" s="143"/>
      <c r="AT253" s="285"/>
    </row>
    <row r="254" spans="1:55" ht="18" customHeight="1">
      <c r="A254" s="285"/>
      <c r="B254" s="565">
        <f>Calcu!C158</f>
        <v>8</v>
      </c>
      <c r="C254" s="566"/>
      <c r="D254" s="566"/>
      <c r="E254" s="566"/>
      <c r="F254" s="566"/>
      <c r="G254" s="566"/>
      <c r="H254" s="567"/>
      <c r="I254" s="568" t="str">
        <f>Calcu!E158</f>
        <v/>
      </c>
      <c r="J254" s="569"/>
      <c r="K254" s="569"/>
      <c r="L254" s="569"/>
      <c r="M254" s="569"/>
      <c r="N254" s="569"/>
      <c r="O254" s="570"/>
      <c r="P254" s="568" t="str">
        <f>Calcu!J158</f>
        <v/>
      </c>
      <c r="Q254" s="571"/>
      <c r="R254" s="571"/>
      <c r="S254" s="571"/>
      <c r="T254" s="571"/>
      <c r="U254" s="571"/>
      <c r="V254" s="572"/>
      <c r="W254" s="568" t="str">
        <f>IF(Calcu!G158="ⅹ",Calcu!G158,Calcu!K158)</f>
        <v/>
      </c>
      <c r="X254" s="571"/>
      <c r="Y254" s="571"/>
      <c r="Z254" s="571"/>
      <c r="AA254" s="571"/>
      <c r="AB254" s="571"/>
      <c r="AC254" s="572"/>
      <c r="AD254" s="568" t="str">
        <f>IF(Calcu!H158="ⅹ",Calcu!H158,Calcu!L158)</f>
        <v/>
      </c>
      <c r="AE254" s="571"/>
      <c r="AF254" s="571"/>
      <c r="AG254" s="571"/>
      <c r="AH254" s="571"/>
      <c r="AI254" s="571"/>
      <c r="AJ254" s="572"/>
      <c r="AK254" s="285"/>
      <c r="AL254" s="285"/>
      <c r="AM254" s="285"/>
      <c r="AN254" s="285"/>
      <c r="AO254" s="285"/>
      <c r="AP254" s="285"/>
      <c r="AQ254" s="285"/>
      <c r="AR254" s="143"/>
      <c r="AS254" s="143"/>
      <c r="AT254" s="285"/>
    </row>
    <row r="255" spans="1:55" ht="18" customHeight="1">
      <c r="A255" s="285"/>
      <c r="B255" s="565">
        <f>Calcu!C159</f>
        <v>9</v>
      </c>
      <c r="C255" s="566"/>
      <c r="D255" s="566"/>
      <c r="E255" s="566"/>
      <c r="F255" s="566"/>
      <c r="G255" s="566"/>
      <c r="H255" s="567"/>
      <c r="I255" s="568" t="str">
        <f>Calcu!E159</f>
        <v/>
      </c>
      <c r="J255" s="569"/>
      <c r="K255" s="569"/>
      <c r="L255" s="569"/>
      <c r="M255" s="569"/>
      <c r="N255" s="569"/>
      <c r="O255" s="570"/>
      <c r="P255" s="568" t="str">
        <f>Calcu!J159</f>
        <v/>
      </c>
      <c r="Q255" s="571"/>
      <c r="R255" s="571"/>
      <c r="S255" s="571"/>
      <c r="T255" s="571"/>
      <c r="U255" s="571"/>
      <c r="V255" s="572"/>
      <c r="W255" s="568" t="str">
        <f>IF(Calcu!G159="ⅹ",Calcu!G159,Calcu!K159)</f>
        <v/>
      </c>
      <c r="X255" s="571"/>
      <c r="Y255" s="571"/>
      <c r="Z255" s="571"/>
      <c r="AA255" s="571"/>
      <c r="AB255" s="571"/>
      <c r="AC255" s="572"/>
      <c r="AD255" s="568" t="str">
        <f>IF(Calcu!H159="ⅹ",Calcu!H159,Calcu!L159)</f>
        <v/>
      </c>
      <c r="AE255" s="571"/>
      <c r="AF255" s="571"/>
      <c r="AG255" s="571"/>
      <c r="AH255" s="571"/>
      <c r="AI255" s="571"/>
      <c r="AJ255" s="572"/>
      <c r="AK255" s="285"/>
      <c r="AL255" s="285"/>
      <c r="AM255" s="285"/>
      <c r="AN255" s="285"/>
      <c r="AO255" s="285"/>
      <c r="AP255" s="285"/>
      <c r="AQ255" s="285"/>
      <c r="AR255" s="143"/>
      <c r="AS255" s="143"/>
      <c r="AT255" s="285"/>
    </row>
    <row r="256" spans="1:55" ht="18" customHeight="1">
      <c r="A256" s="285"/>
      <c r="B256" s="565">
        <f>Calcu!C160</f>
        <v>10</v>
      </c>
      <c r="C256" s="566"/>
      <c r="D256" s="566"/>
      <c r="E256" s="566"/>
      <c r="F256" s="566"/>
      <c r="G256" s="566"/>
      <c r="H256" s="567"/>
      <c r="I256" s="568" t="str">
        <f>Calcu!E160</f>
        <v/>
      </c>
      <c r="J256" s="569"/>
      <c r="K256" s="569"/>
      <c r="L256" s="569"/>
      <c r="M256" s="569"/>
      <c r="N256" s="569"/>
      <c r="O256" s="570"/>
      <c r="P256" s="568" t="str">
        <f>Calcu!J160</f>
        <v/>
      </c>
      <c r="Q256" s="571"/>
      <c r="R256" s="571"/>
      <c r="S256" s="571"/>
      <c r="T256" s="571"/>
      <c r="U256" s="571"/>
      <c r="V256" s="572"/>
      <c r="W256" s="568" t="str">
        <f>IF(Calcu!G160="ⅹ",Calcu!G160,Calcu!K160)</f>
        <v/>
      </c>
      <c r="X256" s="571"/>
      <c r="Y256" s="571"/>
      <c r="Z256" s="571"/>
      <c r="AA256" s="571"/>
      <c r="AB256" s="571"/>
      <c r="AC256" s="572"/>
      <c r="AD256" s="568" t="str">
        <f>IF(Calcu!H160="ⅹ",Calcu!H160,Calcu!L160)</f>
        <v/>
      </c>
      <c r="AE256" s="571"/>
      <c r="AF256" s="571"/>
      <c r="AG256" s="571"/>
      <c r="AH256" s="571"/>
      <c r="AI256" s="571"/>
      <c r="AJ256" s="572"/>
      <c r="AK256" s="285"/>
      <c r="AL256" s="285"/>
      <c r="AM256" s="285"/>
      <c r="AN256" s="285"/>
      <c r="AO256" s="285"/>
      <c r="AP256" s="285"/>
      <c r="AQ256" s="285"/>
      <c r="AR256" s="143"/>
      <c r="AS256" s="143"/>
      <c r="AT256" s="285"/>
    </row>
    <row r="257" spans="1:46" ht="18" customHeight="1">
      <c r="A257" s="285"/>
      <c r="B257" s="565">
        <f>Calcu!C161</f>
        <v>11</v>
      </c>
      <c r="C257" s="566"/>
      <c r="D257" s="566"/>
      <c r="E257" s="566"/>
      <c r="F257" s="566"/>
      <c r="G257" s="566"/>
      <c r="H257" s="567"/>
      <c r="I257" s="568" t="str">
        <f>Calcu!E161</f>
        <v/>
      </c>
      <c r="J257" s="569"/>
      <c r="K257" s="569"/>
      <c r="L257" s="569"/>
      <c r="M257" s="569"/>
      <c r="N257" s="569"/>
      <c r="O257" s="570"/>
      <c r="P257" s="568" t="str">
        <f>Calcu!J161</f>
        <v/>
      </c>
      <c r="Q257" s="571"/>
      <c r="R257" s="571"/>
      <c r="S257" s="571"/>
      <c r="T257" s="571"/>
      <c r="U257" s="571"/>
      <c r="V257" s="572"/>
      <c r="W257" s="568" t="str">
        <f>IF(Calcu!G161="ⅹ",Calcu!G161,Calcu!K161)</f>
        <v/>
      </c>
      <c r="X257" s="571"/>
      <c r="Y257" s="571"/>
      <c r="Z257" s="571"/>
      <c r="AA257" s="571"/>
      <c r="AB257" s="571"/>
      <c r="AC257" s="572"/>
      <c r="AD257" s="568" t="str">
        <f>IF(Calcu!H161="ⅹ",Calcu!H161,Calcu!L161)</f>
        <v/>
      </c>
      <c r="AE257" s="571"/>
      <c r="AF257" s="571"/>
      <c r="AG257" s="571"/>
      <c r="AH257" s="571"/>
      <c r="AI257" s="571"/>
      <c r="AJ257" s="572"/>
      <c r="AK257" s="285"/>
      <c r="AL257" s="285"/>
      <c r="AM257" s="285"/>
      <c r="AN257" s="285"/>
      <c r="AO257" s="285"/>
      <c r="AP257" s="285"/>
      <c r="AQ257" s="285"/>
      <c r="AR257" s="143"/>
      <c r="AS257" s="143"/>
      <c r="AT257" s="285"/>
    </row>
    <row r="258" spans="1:46" ht="18" customHeight="1">
      <c r="A258" s="285"/>
      <c r="B258" s="565">
        <f>Calcu!C162</f>
        <v>12</v>
      </c>
      <c r="C258" s="566"/>
      <c r="D258" s="566"/>
      <c r="E258" s="566"/>
      <c r="F258" s="566"/>
      <c r="G258" s="566"/>
      <c r="H258" s="567"/>
      <c r="I258" s="568" t="str">
        <f>Calcu!E162</f>
        <v/>
      </c>
      <c r="J258" s="569"/>
      <c r="K258" s="569"/>
      <c r="L258" s="569"/>
      <c r="M258" s="569"/>
      <c r="N258" s="569"/>
      <c r="O258" s="570"/>
      <c r="P258" s="568" t="str">
        <f>Calcu!J162</f>
        <v/>
      </c>
      <c r="Q258" s="571"/>
      <c r="R258" s="571"/>
      <c r="S258" s="571"/>
      <c r="T258" s="571"/>
      <c r="U258" s="571"/>
      <c r="V258" s="572"/>
      <c r="W258" s="568" t="str">
        <f>IF(Calcu!G162="ⅹ",Calcu!G162,Calcu!K162)</f>
        <v/>
      </c>
      <c r="X258" s="571"/>
      <c r="Y258" s="571"/>
      <c r="Z258" s="571"/>
      <c r="AA258" s="571"/>
      <c r="AB258" s="571"/>
      <c r="AC258" s="572"/>
      <c r="AD258" s="568" t="str">
        <f>IF(Calcu!H162="ⅹ",Calcu!H162,Calcu!L162)</f>
        <v/>
      </c>
      <c r="AE258" s="571"/>
      <c r="AF258" s="571"/>
      <c r="AG258" s="571"/>
      <c r="AH258" s="571"/>
      <c r="AI258" s="571"/>
      <c r="AJ258" s="572"/>
      <c r="AK258" s="285"/>
      <c r="AL258" s="285"/>
      <c r="AM258" s="285"/>
      <c r="AN258" s="285"/>
      <c r="AO258" s="285"/>
      <c r="AP258" s="285"/>
      <c r="AQ258" s="285"/>
      <c r="AR258" s="143"/>
      <c r="AS258" s="143"/>
      <c r="AT258" s="285"/>
    </row>
    <row r="259" spans="1:46" ht="18" customHeight="1">
      <c r="A259" s="285"/>
      <c r="B259" s="565">
        <f>Calcu!C163</f>
        <v>13</v>
      </c>
      <c r="C259" s="566"/>
      <c r="D259" s="566"/>
      <c r="E259" s="566"/>
      <c r="F259" s="566"/>
      <c r="G259" s="566"/>
      <c r="H259" s="567"/>
      <c r="I259" s="568" t="str">
        <f>Calcu!E163</f>
        <v/>
      </c>
      <c r="J259" s="569"/>
      <c r="K259" s="569"/>
      <c r="L259" s="569"/>
      <c r="M259" s="569"/>
      <c r="N259" s="569"/>
      <c r="O259" s="570"/>
      <c r="P259" s="568" t="str">
        <f>Calcu!J163</f>
        <v/>
      </c>
      <c r="Q259" s="571"/>
      <c r="R259" s="571"/>
      <c r="S259" s="571"/>
      <c r="T259" s="571"/>
      <c r="U259" s="571"/>
      <c r="V259" s="572"/>
      <c r="W259" s="568" t="str">
        <f>IF(Calcu!G163="ⅹ",Calcu!G163,Calcu!K163)</f>
        <v/>
      </c>
      <c r="X259" s="571"/>
      <c r="Y259" s="571"/>
      <c r="Z259" s="571"/>
      <c r="AA259" s="571"/>
      <c r="AB259" s="571"/>
      <c r="AC259" s="572"/>
      <c r="AD259" s="568" t="str">
        <f>IF(Calcu!H163="ⅹ",Calcu!H163,Calcu!L163)</f>
        <v/>
      </c>
      <c r="AE259" s="571"/>
      <c r="AF259" s="571"/>
      <c r="AG259" s="571"/>
      <c r="AH259" s="571"/>
      <c r="AI259" s="571"/>
      <c r="AJ259" s="572"/>
      <c r="AK259" s="285"/>
      <c r="AL259" s="285"/>
      <c r="AM259" s="285"/>
      <c r="AN259" s="285"/>
      <c r="AO259" s="285"/>
      <c r="AP259" s="285"/>
      <c r="AQ259" s="285"/>
      <c r="AR259" s="143"/>
      <c r="AS259" s="143"/>
      <c r="AT259" s="285"/>
    </row>
    <row r="260" spans="1:46" ht="18" customHeight="1">
      <c r="A260" s="285"/>
      <c r="B260" s="565">
        <f>Calcu!C164</f>
        <v>14</v>
      </c>
      <c r="C260" s="566"/>
      <c r="D260" s="566"/>
      <c r="E260" s="566"/>
      <c r="F260" s="566"/>
      <c r="G260" s="566"/>
      <c r="H260" s="567"/>
      <c r="I260" s="568" t="str">
        <f>Calcu!E164</f>
        <v/>
      </c>
      <c r="J260" s="569"/>
      <c r="K260" s="569"/>
      <c r="L260" s="569"/>
      <c r="M260" s="569"/>
      <c r="N260" s="569"/>
      <c r="O260" s="570"/>
      <c r="P260" s="568" t="str">
        <f>Calcu!J164</f>
        <v/>
      </c>
      <c r="Q260" s="571"/>
      <c r="R260" s="571"/>
      <c r="S260" s="571"/>
      <c r="T260" s="571"/>
      <c r="U260" s="571"/>
      <c r="V260" s="572"/>
      <c r="W260" s="568" t="str">
        <f>IF(Calcu!G164="ⅹ",Calcu!G164,Calcu!K164)</f>
        <v/>
      </c>
      <c r="X260" s="571"/>
      <c r="Y260" s="571"/>
      <c r="Z260" s="571"/>
      <c r="AA260" s="571"/>
      <c r="AB260" s="571"/>
      <c r="AC260" s="572"/>
      <c r="AD260" s="568" t="str">
        <f>IF(Calcu!H164="ⅹ",Calcu!H164,Calcu!L164)</f>
        <v/>
      </c>
      <c r="AE260" s="571"/>
      <c r="AF260" s="571"/>
      <c r="AG260" s="571"/>
      <c r="AH260" s="571"/>
      <c r="AI260" s="571"/>
      <c r="AJ260" s="572"/>
      <c r="AK260" s="285"/>
      <c r="AL260" s="285"/>
      <c r="AM260" s="285"/>
      <c r="AN260" s="285"/>
      <c r="AO260" s="285"/>
      <c r="AP260" s="285"/>
      <c r="AQ260" s="285"/>
      <c r="AR260" s="143"/>
      <c r="AS260" s="143"/>
      <c r="AT260" s="285"/>
    </row>
    <row r="261" spans="1:46" ht="18" customHeight="1">
      <c r="A261" s="285"/>
      <c r="B261" s="565">
        <f>Calcu!C165</f>
        <v>15</v>
      </c>
      <c r="C261" s="566"/>
      <c r="D261" s="566"/>
      <c r="E261" s="566"/>
      <c r="F261" s="566"/>
      <c r="G261" s="566"/>
      <c r="H261" s="567"/>
      <c r="I261" s="568" t="str">
        <f>Calcu!E165</f>
        <v/>
      </c>
      <c r="J261" s="569"/>
      <c r="K261" s="569"/>
      <c r="L261" s="569"/>
      <c r="M261" s="569"/>
      <c r="N261" s="569"/>
      <c r="O261" s="570"/>
      <c r="P261" s="568" t="str">
        <f>Calcu!J165</f>
        <v/>
      </c>
      <c r="Q261" s="571"/>
      <c r="R261" s="571"/>
      <c r="S261" s="571"/>
      <c r="T261" s="571"/>
      <c r="U261" s="571"/>
      <c r="V261" s="572"/>
      <c r="W261" s="568" t="str">
        <f>IF(Calcu!G165="ⅹ",Calcu!G165,Calcu!K165)</f>
        <v/>
      </c>
      <c r="X261" s="571"/>
      <c r="Y261" s="571"/>
      <c r="Z261" s="571"/>
      <c r="AA261" s="571"/>
      <c r="AB261" s="571"/>
      <c r="AC261" s="572"/>
      <c r="AD261" s="568" t="str">
        <f>IF(Calcu!H165="ⅹ",Calcu!H165,Calcu!L165)</f>
        <v/>
      </c>
      <c r="AE261" s="571"/>
      <c r="AF261" s="571"/>
      <c r="AG261" s="571"/>
      <c r="AH261" s="571"/>
      <c r="AI261" s="571"/>
      <c r="AJ261" s="572"/>
      <c r="AK261" s="285"/>
      <c r="AL261" s="285"/>
      <c r="AM261" s="285"/>
      <c r="AN261" s="285"/>
      <c r="AO261" s="285"/>
      <c r="AP261" s="285"/>
      <c r="AQ261" s="285"/>
      <c r="AR261" s="143"/>
      <c r="AS261" s="143"/>
      <c r="AT261" s="285"/>
    </row>
    <row r="262" spans="1:46" ht="18" customHeight="1">
      <c r="A262" s="285"/>
      <c r="B262" s="565">
        <f>Calcu!C166</f>
        <v>16</v>
      </c>
      <c r="C262" s="566"/>
      <c r="D262" s="566"/>
      <c r="E262" s="566"/>
      <c r="F262" s="566"/>
      <c r="G262" s="566"/>
      <c r="H262" s="567"/>
      <c r="I262" s="568" t="str">
        <f>Calcu!E166</f>
        <v/>
      </c>
      <c r="J262" s="569"/>
      <c r="K262" s="569"/>
      <c r="L262" s="569"/>
      <c r="M262" s="569"/>
      <c r="N262" s="569"/>
      <c r="O262" s="570"/>
      <c r="P262" s="568" t="str">
        <f>Calcu!J166</f>
        <v/>
      </c>
      <c r="Q262" s="571"/>
      <c r="R262" s="571"/>
      <c r="S262" s="571"/>
      <c r="T262" s="571"/>
      <c r="U262" s="571"/>
      <c r="V262" s="572"/>
      <c r="W262" s="568" t="str">
        <f>IF(Calcu!G166="ⅹ",Calcu!G166,Calcu!K166)</f>
        <v/>
      </c>
      <c r="X262" s="571"/>
      <c r="Y262" s="571"/>
      <c r="Z262" s="571"/>
      <c r="AA262" s="571"/>
      <c r="AB262" s="571"/>
      <c r="AC262" s="572"/>
      <c r="AD262" s="568" t="str">
        <f>IF(Calcu!H166="ⅹ",Calcu!H166,Calcu!L166)</f>
        <v/>
      </c>
      <c r="AE262" s="571"/>
      <c r="AF262" s="571"/>
      <c r="AG262" s="571"/>
      <c r="AH262" s="571"/>
      <c r="AI262" s="571"/>
      <c r="AJ262" s="572"/>
      <c r="AK262" s="285"/>
      <c r="AL262" s="285"/>
      <c r="AM262" s="285"/>
      <c r="AN262" s="285"/>
      <c r="AO262" s="285"/>
      <c r="AP262" s="285"/>
      <c r="AQ262" s="285"/>
      <c r="AR262" s="143"/>
      <c r="AS262" s="143"/>
      <c r="AT262" s="285"/>
    </row>
    <row r="263" spans="1:46" ht="18" customHeight="1">
      <c r="A263" s="285"/>
      <c r="B263" s="565">
        <f>Calcu!C167</f>
        <v>17</v>
      </c>
      <c r="C263" s="566"/>
      <c r="D263" s="566"/>
      <c r="E263" s="566"/>
      <c r="F263" s="566"/>
      <c r="G263" s="566"/>
      <c r="H263" s="567"/>
      <c r="I263" s="568" t="str">
        <f>Calcu!E167</f>
        <v/>
      </c>
      <c r="J263" s="569"/>
      <c r="K263" s="569"/>
      <c r="L263" s="569"/>
      <c r="M263" s="569"/>
      <c r="N263" s="569"/>
      <c r="O263" s="570"/>
      <c r="P263" s="568" t="str">
        <f>Calcu!J167</f>
        <v/>
      </c>
      <c r="Q263" s="571"/>
      <c r="R263" s="571"/>
      <c r="S263" s="571"/>
      <c r="T263" s="571"/>
      <c r="U263" s="571"/>
      <c r="V263" s="572"/>
      <c r="W263" s="568" t="str">
        <f>IF(Calcu!G167="ⅹ",Calcu!G167,Calcu!K167)</f>
        <v/>
      </c>
      <c r="X263" s="571"/>
      <c r="Y263" s="571"/>
      <c r="Z263" s="571"/>
      <c r="AA263" s="571"/>
      <c r="AB263" s="571"/>
      <c r="AC263" s="572"/>
      <c r="AD263" s="568" t="str">
        <f>IF(Calcu!H167="ⅹ",Calcu!H167,Calcu!L167)</f>
        <v/>
      </c>
      <c r="AE263" s="571"/>
      <c r="AF263" s="571"/>
      <c r="AG263" s="571"/>
      <c r="AH263" s="571"/>
      <c r="AI263" s="571"/>
      <c r="AJ263" s="572"/>
      <c r="AK263" s="285"/>
      <c r="AL263" s="285"/>
      <c r="AM263" s="285"/>
      <c r="AN263" s="285"/>
      <c r="AO263" s="285"/>
      <c r="AP263" s="285"/>
      <c r="AQ263" s="285"/>
      <c r="AR263" s="143"/>
      <c r="AS263" s="143"/>
      <c r="AT263" s="285"/>
    </row>
    <row r="264" spans="1:46" ht="18" customHeight="1">
      <c r="A264" s="285"/>
      <c r="B264" s="565">
        <f>Calcu!C168</f>
        <v>18</v>
      </c>
      <c r="C264" s="566"/>
      <c r="D264" s="566"/>
      <c r="E264" s="566"/>
      <c r="F264" s="566"/>
      <c r="G264" s="566"/>
      <c r="H264" s="567"/>
      <c r="I264" s="568" t="str">
        <f>Calcu!E168</f>
        <v/>
      </c>
      <c r="J264" s="569"/>
      <c r="K264" s="569"/>
      <c r="L264" s="569"/>
      <c r="M264" s="569"/>
      <c r="N264" s="569"/>
      <c r="O264" s="570"/>
      <c r="P264" s="568" t="str">
        <f>Calcu!J168</f>
        <v/>
      </c>
      <c r="Q264" s="571"/>
      <c r="R264" s="571"/>
      <c r="S264" s="571"/>
      <c r="T264" s="571"/>
      <c r="U264" s="571"/>
      <c r="V264" s="572"/>
      <c r="W264" s="568" t="str">
        <f>IF(Calcu!G168="ⅹ",Calcu!G168,Calcu!K168)</f>
        <v/>
      </c>
      <c r="X264" s="571"/>
      <c r="Y264" s="571"/>
      <c r="Z264" s="571"/>
      <c r="AA264" s="571"/>
      <c r="AB264" s="571"/>
      <c r="AC264" s="572"/>
      <c r="AD264" s="568" t="str">
        <f>IF(Calcu!H168="ⅹ",Calcu!H168,Calcu!L168)</f>
        <v/>
      </c>
      <c r="AE264" s="571"/>
      <c r="AF264" s="571"/>
      <c r="AG264" s="571"/>
      <c r="AH264" s="571"/>
      <c r="AI264" s="571"/>
      <c r="AJ264" s="572"/>
      <c r="AK264" s="285"/>
      <c r="AL264" s="285"/>
      <c r="AM264" s="285"/>
      <c r="AN264" s="285"/>
      <c r="AO264" s="285"/>
      <c r="AP264" s="285"/>
      <c r="AQ264" s="285"/>
      <c r="AR264" s="143"/>
      <c r="AS264" s="143"/>
      <c r="AT264" s="285"/>
    </row>
    <row r="265" spans="1:46" ht="18" customHeight="1">
      <c r="A265" s="285"/>
      <c r="B265" s="565">
        <f>Calcu!C169</f>
        <v>19</v>
      </c>
      <c r="C265" s="566"/>
      <c r="D265" s="566"/>
      <c r="E265" s="566"/>
      <c r="F265" s="566"/>
      <c r="G265" s="566"/>
      <c r="H265" s="567"/>
      <c r="I265" s="568" t="str">
        <f>Calcu!E169</f>
        <v/>
      </c>
      <c r="J265" s="569"/>
      <c r="K265" s="569"/>
      <c r="L265" s="569"/>
      <c r="M265" s="569"/>
      <c r="N265" s="569"/>
      <c r="O265" s="570"/>
      <c r="P265" s="568" t="str">
        <f>Calcu!J169</f>
        <v/>
      </c>
      <c r="Q265" s="571"/>
      <c r="R265" s="571"/>
      <c r="S265" s="571"/>
      <c r="T265" s="571"/>
      <c r="U265" s="571"/>
      <c r="V265" s="572"/>
      <c r="W265" s="568" t="str">
        <f>IF(Calcu!G169="ⅹ",Calcu!G169,Calcu!K169)</f>
        <v/>
      </c>
      <c r="X265" s="571"/>
      <c r="Y265" s="571"/>
      <c r="Z265" s="571"/>
      <c r="AA265" s="571"/>
      <c r="AB265" s="571"/>
      <c r="AC265" s="572"/>
      <c r="AD265" s="568" t="str">
        <f>IF(Calcu!H169="ⅹ",Calcu!H169,Calcu!L169)</f>
        <v/>
      </c>
      <c r="AE265" s="571"/>
      <c r="AF265" s="571"/>
      <c r="AG265" s="571"/>
      <c r="AH265" s="571"/>
      <c r="AI265" s="571"/>
      <c r="AJ265" s="572"/>
      <c r="AK265" s="285"/>
      <c r="AL265" s="285"/>
      <c r="AM265" s="285"/>
      <c r="AN265" s="285"/>
      <c r="AO265" s="285"/>
      <c r="AP265" s="285"/>
      <c r="AQ265" s="285"/>
      <c r="AR265" s="143"/>
      <c r="AS265" s="143"/>
      <c r="AT265" s="285"/>
    </row>
    <row r="266" spans="1:46" ht="18" customHeight="1">
      <c r="A266" s="285"/>
      <c r="B266" s="565">
        <f>Calcu!C170</f>
        <v>20</v>
      </c>
      <c r="C266" s="566"/>
      <c r="D266" s="566"/>
      <c r="E266" s="566"/>
      <c r="F266" s="566"/>
      <c r="G266" s="566"/>
      <c r="H266" s="567"/>
      <c r="I266" s="568" t="str">
        <f>Calcu!E170</f>
        <v/>
      </c>
      <c r="J266" s="569"/>
      <c r="K266" s="569"/>
      <c r="L266" s="569"/>
      <c r="M266" s="569"/>
      <c r="N266" s="569"/>
      <c r="O266" s="570"/>
      <c r="P266" s="568" t="str">
        <f>Calcu!J170</f>
        <v/>
      </c>
      <c r="Q266" s="571"/>
      <c r="R266" s="571"/>
      <c r="S266" s="571"/>
      <c r="T266" s="571"/>
      <c r="U266" s="571"/>
      <c r="V266" s="572"/>
      <c r="W266" s="568" t="str">
        <f>IF(Calcu!G170="ⅹ",Calcu!G170,Calcu!K170)</f>
        <v/>
      </c>
      <c r="X266" s="571"/>
      <c r="Y266" s="571"/>
      <c r="Z266" s="571"/>
      <c r="AA266" s="571"/>
      <c r="AB266" s="571"/>
      <c r="AC266" s="572"/>
      <c r="AD266" s="568" t="str">
        <f>IF(Calcu!H170="ⅹ",Calcu!H170,Calcu!L170)</f>
        <v/>
      </c>
      <c r="AE266" s="571"/>
      <c r="AF266" s="571"/>
      <c r="AG266" s="571"/>
      <c r="AH266" s="571"/>
      <c r="AI266" s="571"/>
      <c r="AJ266" s="572"/>
      <c r="AK266" s="285"/>
      <c r="AL266" s="285"/>
      <c r="AM266" s="285"/>
      <c r="AN266" s="285"/>
      <c r="AO266" s="285"/>
      <c r="AP266" s="285"/>
      <c r="AQ266" s="285"/>
      <c r="AR266" s="143"/>
      <c r="AS266" s="143"/>
      <c r="AT266" s="285"/>
    </row>
    <row r="267" spans="1:46" ht="18" customHeight="1">
      <c r="A267" s="285"/>
      <c r="B267" s="565">
        <f>Calcu!C171</f>
        <v>21</v>
      </c>
      <c r="C267" s="566"/>
      <c r="D267" s="566"/>
      <c r="E267" s="566"/>
      <c r="F267" s="566"/>
      <c r="G267" s="566"/>
      <c r="H267" s="567"/>
      <c r="I267" s="568" t="str">
        <f>Calcu!E171</f>
        <v/>
      </c>
      <c r="J267" s="569"/>
      <c r="K267" s="569"/>
      <c r="L267" s="569"/>
      <c r="M267" s="569"/>
      <c r="N267" s="569"/>
      <c r="O267" s="570"/>
      <c r="P267" s="568" t="str">
        <f>Calcu!J171</f>
        <v/>
      </c>
      <c r="Q267" s="571"/>
      <c r="R267" s="571"/>
      <c r="S267" s="571"/>
      <c r="T267" s="571"/>
      <c r="U267" s="571"/>
      <c r="V267" s="572"/>
      <c r="W267" s="568" t="str">
        <f>IF(Calcu!G171="ⅹ",Calcu!G171,Calcu!K171)</f>
        <v/>
      </c>
      <c r="X267" s="571"/>
      <c r="Y267" s="571"/>
      <c r="Z267" s="571"/>
      <c r="AA267" s="571"/>
      <c r="AB267" s="571"/>
      <c r="AC267" s="572"/>
      <c r="AD267" s="568" t="str">
        <f>IF(Calcu!H171="ⅹ",Calcu!H171,Calcu!L171)</f>
        <v/>
      </c>
      <c r="AE267" s="571"/>
      <c r="AF267" s="571"/>
      <c r="AG267" s="571"/>
      <c r="AH267" s="571"/>
      <c r="AI267" s="571"/>
      <c r="AJ267" s="572"/>
      <c r="AK267" s="285"/>
      <c r="AL267" s="285"/>
      <c r="AM267" s="285"/>
      <c r="AN267" s="285"/>
      <c r="AO267" s="285"/>
      <c r="AP267" s="285"/>
      <c r="AQ267" s="285"/>
      <c r="AR267" s="143"/>
      <c r="AS267" s="143"/>
      <c r="AT267" s="285"/>
    </row>
    <row r="268" spans="1:46" ht="18" customHeight="1">
      <c r="A268" s="285"/>
      <c r="B268" s="565">
        <f>Calcu!C172</f>
        <v>22</v>
      </c>
      <c r="C268" s="566"/>
      <c r="D268" s="566"/>
      <c r="E268" s="566"/>
      <c r="F268" s="566"/>
      <c r="G268" s="566"/>
      <c r="H268" s="567"/>
      <c r="I268" s="568" t="str">
        <f>Calcu!E172</f>
        <v/>
      </c>
      <c r="J268" s="569"/>
      <c r="K268" s="569"/>
      <c r="L268" s="569"/>
      <c r="M268" s="569"/>
      <c r="N268" s="569"/>
      <c r="O268" s="570"/>
      <c r="P268" s="568" t="str">
        <f>Calcu!J172</f>
        <v/>
      </c>
      <c r="Q268" s="571"/>
      <c r="R268" s="571"/>
      <c r="S268" s="571"/>
      <c r="T268" s="571"/>
      <c r="U268" s="571"/>
      <c r="V268" s="572"/>
      <c r="W268" s="568" t="str">
        <f>IF(Calcu!G172="ⅹ",Calcu!G172,Calcu!K172)</f>
        <v/>
      </c>
      <c r="X268" s="571"/>
      <c r="Y268" s="571"/>
      <c r="Z268" s="571"/>
      <c r="AA268" s="571"/>
      <c r="AB268" s="571"/>
      <c r="AC268" s="572"/>
      <c r="AD268" s="568" t="str">
        <f>IF(Calcu!H172="ⅹ",Calcu!H172,Calcu!L172)</f>
        <v/>
      </c>
      <c r="AE268" s="571"/>
      <c r="AF268" s="571"/>
      <c r="AG268" s="571"/>
      <c r="AH268" s="571"/>
      <c r="AI268" s="571"/>
      <c r="AJ268" s="572"/>
      <c r="AK268" s="285"/>
      <c r="AL268" s="285"/>
      <c r="AM268" s="285"/>
      <c r="AN268" s="285"/>
      <c r="AO268" s="285"/>
      <c r="AP268" s="285"/>
      <c r="AQ268" s="285"/>
      <c r="AR268" s="143"/>
      <c r="AS268" s="143"/>
      <c r="AT268" s="285"/>
    </row>
    <row r="269" spans="1:46" ht="18" customHeight="1">
      <c r="A269" s="285"/>
      <c r="B269" s="565">
        <f>Calcu!C173</f>
        <v>23</v>
      </c>
      <c r="C269" s="566"/>
      <c r="D269" s="566"/>
      <c r="E269" s="566"/>
      <c r="F269" s="566"/>
      <c r="G269" s="566"/>
      <c r="H269" s="567"/>
      <c r="I269" s="568" t="str">
        <f>Calcu!E173</f>
        <v/>
      </c>
      <c r="J269" s="569"/>
      <c r="K269" s="569"/>
      <c r="L269" s="569"/>
      <c r="M269" s="569"/>
      <c r="N269" s="569"/>
      <c r="O269" s="570"/>
      <c r="P269" s="568" t="str">
        <f>Calcu!J173</f>
        <v/>
      </c>
      <c r="Q269" s="571"/>
      <c r="R269" s="571"/>
      <c r="S269" s="571"/>
      <c r="T269" s="571"/>
      <c r="U269" s="571"/>
      <c r="V269" s="572"/>
      <c r="W269" s="568" t="str">
        <f>IF(Calcu!G173="ⅹ",Calcu!G173,Calcu!K173)</f>
        <v/>
      </c>
      <c r="X269" s="571"/>
      <c r="Y269" s="571"/>
      <c r="Z269" s="571"/>
      <c r="AA269" s="571"/>
      <c r="AB269" s="571"/>
      <c r="AC269" s="572"/>
      <c r="AD269" s="568" t="str">
        <f>IF(Calcu!H173="ⅹ",Calcu!H173,Calcu!L173)</f>
        <v/>
      </c>
      <c r="AE269" s="571"/>
      <c r="AF269" s="571"/>
      <c r="AG269" s="571"/>
      <c r="AH269" s="571"/>
      <c r="AI269" s="571"/>
      <c r="AJ269" s="572"/>
      <c r="AK269" s="285"/>
      <c r="AL269" s="285"/>
      <c r="AM269" s="285"/>
      <c r="AN269" s="285"/>
      <c r="AO269" s="285"/>
      <c r="AP269" s="285"/>
      <c r="AQ269" s="285"/>
      <c r="AR269" s="143"/>
      <c r="AS269" s="143"/>
      <c r="AT269" s="285"/>
    </row>
    <row r="270" spans="1:46" ht="18" customHeight="1">
      <c r="A270" s="285"/>
      <c r="B270" s="565">
        <f>Calcu!C174</f>
        <v>24</v>
      </c>
      <c r="C270" s="566"/>
      <c r="D270" s="566"/>
      <c r="E270" s="566"/>
      <c r="F270" s="566"/>
      <c r="G270" s="566"/>
      <c r="H270" s="567"/>
      <c r="I270" s="568" t="str">
        <f>Calcu!E174</f>
        <v/>
      </c>
      <c r="J270" s="569"/>
      <c r="K270" s="569"/>
      <c r="L270" s="569"/>
      <c r="M270" s="569"/>
      <c r="N270" s="569"/>
      <c r="O270" s="570"/>
      <c r="P270" s="568" t="str">
        <f>Calcu!J174</f>
        <v/>
      </c>
      <c r="Q270" s="571"/>
      <c r="R270" s="571"/>
      <c r="S270" s="571"/>
      <c r="T270" s="571"/>
      <c r="U270" s="571"/>
      <c r="V270" s="572"/>
      <c r="W270" s="568" t="str">
        <f>IF(Calcu!G174="ⅹ",Calcu!G174,Calcu!K174)</f>
        <v/>
      </c>
      <c r="X270" s="571"/>
      <c r="Y270" s="571"/>
      <c r="Z270" s="571"/>
      <c r="AA270" s="571"/>
      <c r="AB270" s="571"/>
      <c r="AC270" s="572"/>
      <c r="AD270" s="568" t="str">
        <f>IF(Calcu!H174="ⅹ",Calcu!H174,Calcu!L174)</f>
        <v/>
      </c>
      <c r="AE270" s="571"/>
      <c r="AF270" s="571"/>
      <c r="AG270" s="571"/>
      <c r="AH270" s="571"/>
      <c r="AI270" s="571"/>
      <c r="AJ270" s="572"/>
      <c r="AK270" s="285"/>
      <c r="AL270" s="285"/>
      <c r="AM270" s="285"/>
      <c r="AN270" s="285"/>
      <c r="AO270" s="285"/>
      <c r="AP270" s="285"/>
      <c r="AQ270" s="285"/>
      <c r="AR270" s="143"/>
      <c r="AS270" s="143"/>
      <c r="AT270" s="285"/>
    </row>
    <row r="271" spans="1:46" ht="18" customHeight="1">
      <c r="A271" s="285"/>
      <c r="B271" s="565">
        <f>Calcu!C175</f>
        <v>25</v>
      </c>
      <c r="C271" s="566"/>
      <c r="D271" s="566"/>
      <c r="E271" s="566"/>
      <c r="F271" s="566"/>
      <c r="G271" s="566"/>
      <c r="H271" s="567"/>
      <c r="I271" s="568" t="str">
        <f>Calcu!E175</f>
        <v/>
      </c>
      <c r="J271" s="569"/>
      <c r="K271" s="569"/>
      <c r="L271" s="569"/>
      <c r="M271" s="569"/>
      <c r="N271" s="569"/>
      <c r="O271" s="570"/>
      <c r="P271" s="568" t="str">
        <f>Calcu!J175</f>
        <v/>
      </c>
      <c r="Q271" s="571"/>
      <c r="R271" s="571"/>
      <c r="S271" s="571"/>
      <c r="T271" s="571"/>
      <c r="U271" s="571"/>
      <c r="V271" s="572"/>
      <c r="W271" s="568" t="str">
        <f>IF(Calcu!G175="ⅹ",Calcu!G175,Calcu!K175)</f>
        <v/>
      </c>
      <c r="X271" s="571"/>
      <c r="Y271" s="571"/>
      <c r="Z271" s="571"/>
      <c r="AA271" s="571"/>
      <c r="AB271" s="571"/>
      <c r="AC271" s="572"/>
      <c r="AD271" s="568" t="str">
        <f>IF(Calcu!H175="ⅹ",Calcu!H175,Calcu!L175)</f>
        <v/>
      </c>
      <c r="AE271" s="571"/>
      <c r="AF271" s="571"/>
      <c r="AG271" s="571"/>
      <c r="AH271" s="571"/>
      <c r="AI271" s="571"/>
      <c r="AJ271" s="572"/>
      <c r="AK271" s="285"/>
      <c r="AL271" s="285"/>
      <c r="AM271" s="285"/>
      <c r="AN271" s="285"/>
      <c r="AO271" s="285"/>
      <c r="AP271" s="285"/>
      <c r="AQ271" s="285"/>
      <c r="AR271" s="143"/>
      <c r="AS271" s="143"/>
      <c r="AT271" s="285"/>
    </row>
    <row r="272" spans="1:46" ht="18" customHeight="1">
      <c r="A272" s="285"/>
      <c r="B272" s="565">
        <f>Calcu!C176</f>
        <v>26</v>
      </c>
      <c r="C272" s="566"/>
      <c r="D272" s="566"/>
      <c r="E272" s="566"/>
      <c r="F272" s="566"/>
      <c r="G272" s="566"/>
      <c r="H272" s="567"/>
      <c r="I272" s="568" t="str">
        <f>Calcu!E176</f>
        <v/>
      </c>
      <c r="J272" s="569"/>
      <c r="K272" s="569"/>
      <c r="L272" s="569"/>
      <c r="M272" s="569"/>
      <c r="N272" s="569"/>
      <c r="O272" s="570"/>
      <c r="P272" s="568" t="str">
        <f>Calcu!J176</f>
        <v/>
      </c>
      <c r="Q272" s="571"/>
      <c r="R272" s="571"/>
      <c r="S272" s="571"/>
      <c r="T272" s="571"/>
      <c r="U272" s="571"/>
      <c r="V272" s="572"/>
      <c r="W272" s="568" t="str">
        <f>IF(Calcu!G176="ⅹ",Calcu!G176,Calcu!K176)</f>
        <v/>
      </c>
      <c r="X272" s="571"/>
      <c r="Y272" s="571"/>
      <c r="Z272" s="571"/>
      <c r="AA272" s="571"/>
      <c r="AB272" s="571"/>
      <c r="AC272" s="572"/>
      <c r="AD272" s="568" t="str">
        <f>IF(Calcu!H176="ⅹ",Calcu!H176,Calcu!L176)</f>
        <v/>
      </c>
      <c r="AE272" s="571"/>
      <c r="AF272" s="571"/>
      <c r="AG272" s="571"/>
      <c r="AH272" s="571"/>
      <c r="AI272" s="571"/>
      <c r="AJ272" s="572"/>
      <c r="AK272" s="285"/>
      <c r="AL272" s="285"/>
      <c r="AM272" s="285"/>
      <c r="AN272" s="285"/>
      <c r="AO272" s="285"/>
      <c r="AP272" s="285"/>
      <c r="AQ272" s="285"/>
      <c r="AR272" s="143"/>
      <c r="AS272" s="143"/>
      <c r="AT272" s="285"/>
    </row>
    <row r="273" spans="1:46" ht="18" customHeight="1">
      <c r="A273" s="285"/>
      <c r="B273" s="565">
        <f>Calcu!C177</f>
        <v>27</v>
      </c>
      <c r="C273" s="566"/>
      <c r="D273" s="566"/>
      <c r="E273" s="566"/>
      <c r="F273" s="566"/>
      <c r="G273" s="566"/>
      <c r="H273" s="567"/>
      <c r="I273" s="568" t="str">
        <f>Calcu!E177</f>
        <v/>
      </c>
      <c r="J273" s="569"/>
      <c r="K273" s="569"/>
      <c r="L273" s="569"/>
      <c r="M273" s="569"/>
      <c r="N273" s="569"/>
      <c r="O273" s="570"/>
      <c r="P273" s="568" t="str">
        <f>Calcu!J177</f>
        <v/>
      </c>
      <c r="Q273" s="571"/>
      <c r="R273" s="571"/>
      <c r="S273" s="571"/>
      <c r="T273" s="571"/>
      <c r="U273" s="571"/>
      <c r="V273" s="572"/>
      <c r="W273" s="568" t="str">
        <f>IF(Calcu!G177="ⅹ",Calcu!G177,Calcu!K177)</f>
        <v/>
      </c>
      <c r="X273" s="571"/>
      <c r="Y273" s="571"/>
      <c r="Z273" s="571"/>
      <c r="AA273" s="571"/>
      <c r="AB273" s="571"/>
      <c r="AC273" s="572"/>
      <c r="AD273" s="568" t="str">
        <f>IF(Calcu!H177="ⅹ",Calcu!H177,Calcu!L177)</f>
        <v/>
      </c>
      <c r="AE273" s="571"/>
      <c r="AF273" s="571"/>
      <c r="AG273" s="571"/>
      <c r="AH273" s="571"/>
      <c r="AI273" s="571"/>
      <c r="AJ273" s="572"/>
      <c r="AK273" s="285"/>
      <c r="AL273" s="285"/>
      <c r="AM273" s="285"/>
      <c r="AN273" s="285"/>
      <c r="AO273" s="285"/>
      <c r="AP273" s="285"/>
      <c r="AQ273" s="285"/>
      <c r="AR273" s="143"/>
      <c r="AS273" s="143"/>
      <c r="AT273" s="285"/>
    </row>
    <row r="274" spans="1:46" ht="18" customHeight="1">
      <c r="A274" s="285"/>
      <c r="B274" s="565">
        <f>Calcu!C178</f>
        <v>28</v>
      </c>
      <c r="C274" s="566"/>
      <c r="D274" s="566"/>
      <c r="E274" s="566"/>
      <c r="F274" s="566"/>
      <c r="G274" s="566"/>
      <c r="H274" s="567"/>
      <c r="I274" s="568" t="str">
        <f>Calcu!E178</f>
        <v/>
      </c>
      <c r="J274" s="569"/>
      <c r="K274" s="569"/>
      <c r="L274" s="569"/>
      <c r="M274" s="569"/>
      <c r="N274" s="569"/>
      <c r="O274" s="570"/>
      <c r="P274" s="568" t="str">
        <f>Calcu!J178</f>
        <v/>
      </c>
      <c r="Q274" s="571"/>
      <c r="R274" s="571"/>
      <c r="S274" s="571"/>
      <c r="T274" s="571"/>
      <c r="U274" s="571"/>
      <c r="V274" s="572"/>
      <c r="W274" s="568" t="str">
        <f>IF(Calcu!G178="ⅹ",Calcu!G178,Calcu!K178)</f>
        <v/>
      </c>
      <c r="X274" s="571"/>
      <c r="Y274" s="571"/>
      <c r="Z274" s="571"/>
      <c r="AA274" s="571"/>
      <c r="AB274" s="571"/>
      <c r="AC274" s="572"/>
      <c r="AD274" s="568" t="str">
        <f>IF(Calcu!H178="ⅹ",Calcu!H178,Calcu!L178)</f>
        <v/>
      </c>
      <c r="AE274" s="571"/>
      <c r="AF274" s="571"/>
      <c r="AG274" s="571"/>
      <c r="AH274" s="571"/>
      <c r="AI274" s="571"/>
      <c r="AJ274" s="572"/>
      <c r="AK274" s="285"/>
      <c r="AL274" s="285"/>
      <c r="AM274" s="285"/>
      <c r="AN274" s="285"/>
      <c r="AO274" s="285"/>
      <c r="AP274" s="285"/>
      <c r="AQ274" s="285"/>
      <c r="AR274" s="143"/>
      <c r="AS274" s="143"/>
      <c r="AT274" s="285"/>
    </row>
    <row r="275" spans="1:46" ht="18" customHeight="1">
      <c r="A275" s="285"/>
      <c r="B275" s="565">
        <f>Calcu!C179</f>
        <v>29</v>
      </c>
      <c r="C275" s="566"/>
      <c r="D275" s="566"/>
      <c r="E275" s="566"/>
      <c r="F275" s="566"/>
      <c r="G275" s="566"/>
      <c r="H275" s="567"/>
      <c r="I275" s="568" t="str">
        <f>Calcu!E179</f>
        <v/>
      </c>
      <c r="J275" s="569"/>
      <c r="K275" s="569"/>
      <c r="L275" s="569"/>
      <c r="M275" s="569"/>
      <c r="N275" s="569"/>
      <c r="O275" s="570"/>
      <c r="P275" s="568" t="str">
        <f>Calcu!J179</f>
        <v/>
      </c>
      <c r="Q275" s="571"/>
      <c r="R275" s="571"/>
      <c r="S275" s="571"/>
      <c r="T275" s="571"/>
      <c r="U275" s="571"/>
      <c r="V275" s="572"/>
      <c r="W275" s="568" t="str">
        <f>IF(Calcu!G179="ⅹ",Calcu!G179,Calcu!K179)</f>
        <v/>
      </c>
      <c r="X275" s="571"/>
      <c r="Y275" s="571"/>
      <c r="Z275" s="571"/>
      <c r="AA275" s="571"/>
      <c r="AB275" s="571"/>
      <c r="AC275" s="572"/>
      <c r="AD275" s="568" t="str">
        <f>IF(Calcu!H179="ⅹ",Calcu!H179,Calcu!L179)</f>
        <v/>
      </c>
      <c r="AE275" s="571"/>
      <c r="AF275" s="571"/>
      <c r="AG275" s="571"/>
      <c r="AH275" s="571"/>
      <c r="AI275" s="571"/>
      <c r="AJ275" s="572"/>
      <c r="AK275" s="285"/>
      <c r="AL275" s="285"/>
      <c r="AM275" s="285"/>
      <c r="AN275" s="285"/>
      <c r="AO275" s="285"/>
      <c r="AP275" s="285"/>
      <c r="AQ275" s="285"/>
      <c r="AR275" s="143"/>
      <c r="AS275" s="143"/>
      <c r="AT275" s="285"/>
    </row>
    <row r="276" spans="1:46" ht="18" customHeight="1">
      <c r="A276" s="460"/>
      <c r="B276" s="565">
        <f>Calcu!C180</f>
        <v>30</v>
      </c>
      <c r="C276" s="566"/>
      <c r="D276" s="566"/>
      <c r="E276" s="566"/>
      <c r="F276" s="566"/>
      <c r="G276" s="566"/>
      <c r="H276" s="567"/>
      <c r="I276" s="568" t="str">
        <f>Calcu!E180</f>
        <v/>
      </c>
      <c r="J276" s="569"/>
      <c r="K276" s="569"/>
      <c r="L276" s="569"/>
      <c r="M276" s="569"/>
      <c r="N276" s="569"/>
      <c r="O276" s="570"/>
      <c r="P276" s="568" t="str">
        <f>Calcu!J180</f>
        <v/>
      </c>
      <c r="Q276" s="571"/>
      <c r="R276" s="571"/>
      <c r="S276" s="571"/>
      <c r="T276" s="571"/>
      <c r="U276" s="571"/>
      <c r="V276" s="572"/>
      <c r="W276" s="568" t="str">
        <f>IF(Calcu!G180="ⅹ",Calcu!G180,Calcu!K180)</f>
        <v/>
      </c>
      <c r="X276" s="571"/>
      <c r="Y276" s="571"/>
      <c r="Z276" s="571"/>
      <c r="AA276" s="571"/>
      <c r="AB276" s="571"/>
      <c r="AC276" s="572"/>
      <c r="AD276" s="568" t="str">
        <f>IF(Calcu!H180="ⅹ",Calcu!H180,Calcu!L180)</f>
        <v/>
      </c>
      <c r="AE276" s="571"/>
      <c r="AF276" s="571"/>
      <c r="AG276" s="571"/>
      <c r="AH276" s="571"/>
      <c r="AI276" s="571"/>
      <c r="AJ276" s="572"/>
      <c r="AK276" s="460"/>
      <c r="AL276" s="460"/>
      <c r="AM276" s="460"/>
      <c r="AN276" s="460"/>
      <c r="AO276" s="460"/>
      <c r="AP276" s="460"/>
      <c r="AQ276" s="460"/>
      <c r="AR276" s="143"/>
      <c r="AS276" s="143"/>
      <c r="AT276" s="460"/>
    </row>
    <row r="277" spans="1:46" ht="18" customHeight="1">
      <c r="A277" s="460"/>
      <c r="B277" s="565">
        <f>Calcu!C181</f>
        <v>31</v>
      </c>
      <c r="C277" s="566"/>
      <c r="D277" s="566"/>
      <c r="E277" s="566"/>
      <c r="F277" s="566"/>
      <c r="G277" s="566"/>
      <c r="H277" s="567"/>
      <c r="I277" s="568" t="str">
        <f>Calcu!E181</f>
        <v/>
      </c>
      <c r="J277" s="569"/>
      <c r="K277" s="569"/>
      <c r="L277" s="569"/>
      <c r="M277" s="569"/>
      <c r="N277" s="569"/>
      <c r="O277" s="570"/>
      <c r="P277" s="568" t="str">
        <f>Calcu!J181</f>
        <v/>
      </c>
      <c r="Q277" s="571"/>
      <c r="R277" s="571"/>
      <c r="S277" s="571"/>
      <c r="T277" s="571"/>
      <c r="U277" s="571"/>
      <c r="V277" s="572"/>
      <c r="W277" s="568" t="str">
        <f>IF(Calcu!G181="ⅹ",Calcu!G181,Calcu!K181)</f>
        <v/>
      </c>
      <c r="X277" s="571"/>
      <c r="Y277" s="571"/>
      <c r="Z277" s="571"/>
      <c r="AA277" s="571"/>
      <c r="AB277" s="571"/>
      <c r="AC277" s="572"/>
      <c r="AD277" s="568" t="str">
        <f>IF(Calcu!H181="ⅹ",Calcu!H181,Calcu!L181)</f>
        <v/>
      </c>
      <c r="AE277" s="571"/>
      <c r="AF277" s="571"/>
      <c r="AG277" s="571"/>
      <c r="AH277" s="571"/>
      <c r="AI277" s="571"/>
      <c r="AJ277" s="572"/>
      <c r="AK277" s="460"/>
      <c r="AL277" s="460"/>
      <c r="AM277" s="460"/>
      <c r="AN277" s="460"/>
      <c r="AO277" s="460"/>
      <c r="AP277" s="460"/>
      <c r="AQ277" s="460"/>
      <c r="AR277" s="143"/>
      <c r="AS277" s="143"/>
      <c r="AT277" s="460"/>
    </row>
    <row r="278" spans="1:46" ht="18" customHeight="1">
      <c r="A278" s="460"/>
      <c r="B278" s="565">
        <f>Calcu!C182</f>
        <v>32</v>
      </c>
      <c r="C278" s="566"/>
      <c r="D278" s="566"/>
      <c r="E278" s="566"/>
      <c r="F278" s="566"/>
      <c r="G278" s="566"/>
      <c r="H278" s="567"/>
      <c r="I278" s="568" t="str">
        <f>Calcu!E182</f>
        <v/>
      </c>
      <c r="J278" s="569"/>
      <c r="K278" s="569"/>
      <c r="L278" s="569"/>
      <c r="M278" s="569"/>
      <c r="N278" s="569"/>
      <c r="O278" s="570"/>
      <c r="P278" s="568" t="str">
        <f>Calcu!J182</f>
        <v/>
      </c>
      <c r="Q278" s="571"/>
      <c r="R278" s="571"/>
      <c r="S278" s="571"/>
      <c r="T278" s="571"/>
      <c r="U278" s="571"/>
      <c r="V278" s="572"/>
      <c r="W278" s="568" t="str">
        <f>IF(Calcu!G182="ⅹ",Calcu!G182,Calcu!K182)</f>
        <v/>
      </c>
      <c r="X278" s="571"/>
      <c r="Y278" s="571"/>
      <c r="Z278" s="571"/>
      <c r="AA278" s="571"/>
      <c r="AB278" s="571"/>
      <c r="AC278" s="572"/>
      <c r="AD278" s="568" t="str">
        <f>IF(Calcu!H182="ⅹ",Calcu!H182,Calcu!L182)</f>
        <v/>
      </c>
      <c r="AE278" s="571"/>
      <c r="AF278" s="571"/>
      <c r="AG278" s="571"/>
      <c r="AH278" s="571"/>
      <c r="AI278" s="571"/>
      <c r="AJ278" s="572"/>
      <c r="AK278" s="460"/>
      <c r="AL278" s="460"/>
      <c r="AM278" s="460"/>
      <c r="AN278" s="460"/>
      <c r="AO278" s="460"/>
      <c r="AP278" s="460"/>
      <c r="AQ278" s="460"/>
      <c r="AR278" s="143"/>
      <c r="AS278" s="143"/>
      <c r="AT278" s="460"/>
    </row>
    <row r="279" spans="1:46" ht="18" customHeight="1">
      <c r="A279" s="460"/>
      <c r="B279" s="565">
        <f>Calcu!C183</f>
        <v>33</v>
      </c>
      <c r="C279" s="566"/>
      <c r="D279" s="566"/>
      <c r="E279" s="566"/>
      <c r="F279" s="566"/>
      <c r="G279" s="566"/>
      <c r="H279" s="567"/>
      <c r="I279" s="568" t="str">
        <f>Calcu!E183</f>
        <v/>
      </c>
      <c r="J279" s="569"/>
      <c r="K279" s="569"/>
      <c r="L279" s="569"/>
      <c r="M279" s="569"/>
      <c r="N279" s="569"/>
      <c r="O279" s="570"/>
      <c r="P279" s="568" t="str">
        <f>Calcu!J183</f>
        <v/>
      </c>
      <c r="Q279" s="571"/>
      <c r="R279" s="571"/>
      <c r="S279" s="571"/>
      <c r="T279" s="571"/>
      <c r="U279" s="571"/>
      <c r="V279" s="572"/>
      <c r="W279" s="568" t="str">
        <f>IF(Calcu!G183="ⅹ",Calcu!G183,Calcu!K183)</f>
        <v/>
      </c>
      <c r="X279" s="571"/>
      <c r="Y279" s="571"/>
      <c r="Z279" s="571"/>
      <c r="AA279" s="571"/>
      <c r="AB279" s="571"/>
      <c r="AC279" s="572"/>
      <c r="AD279" s="568" t="str">
        <f>IF(Calcu!H183="ⅹ",Calcu!H183,Calcu!L183)</f>
        <v/>
      </c>
      <c r="AE279" s="571"/>
      <c r="AF279" s="571"/>
      <c r="AG279" s="571"/>
      <c r="AH279" s="571"/>
      <c r="AI279" s="571"/>
      <c r="AJ279" s="572"/>
      <c r="AK279" s="460"/>
      <c r="AL279" s="460"/>
      <c r="AM279" s="460"/>
      <c r="AN279" s="460"/>
      <c r="AO279" s="460"/>
      <c r="AP279" s="460"/>
      <c r="AQ279" s="460"/>
      <c r="AR279" s="143"/>
      <c r="AS279" s="143"/>
      <c r="AT279" s="460"/>
    </row>
    <row r="280" spans="1:46" ht="18" customHeight="1">
      <c r="A280" s="460"/>
      <c r="B280" s="565">
        <f>Calcu!C184</f>
        <v>34</v>
      </c>
      <c r="C280" s="566"/>
      <c r="D280" s="566"/>
      <c r="E280" s="566"/>
      <c r="F280" s="566"/>
      <c r="G280" s="566"/>
      <c r="H280" s="567"/>
      <c r="I280" s="568" t="str">
        <f>Calcu!E184</f>
        <v/>
      </c>
      <c r="J280" s="569"/>
      <c r="K280" s="569"/>
      <c r="L280" s="569"/>
      <c r="M280" s="569"/>
      <c r="N280" s="569"/>
      <c r="O280" s="570"/>
      <c r="P280" s="568" t="str">
        <f>Calcu!J184</f>
        <v/>
      </c>
      <c r="Q280" s="571"/>
      <c r="R280" s="571"/>
      <c r="S280" s="571"/>
      <c r="T280" s="571"/>
      <c r="U280" s="571"/>
      <c r="V280" s="572"/>
      <c r="W280" s="568" t="str">
        <f>IF(Calcu!G184="ⅹ",Calcu!G184,Calcu!K184)</f>
        <v/>
      </c>
      <c r="X280" s="571"/>
      <c r="Y280" s="571"/>
      <c r="Z280" s="571"/>
      <c r="AA280" s="571"/>
      <c r="AB280" s="571"/>
      <c r="AC280" s="572"/>
      <c r="AD280" s="568" t="str">
        <f>IF(Calcu!H184="ⅹ",Calcu!H184,Calcu!L184)</f>
        <v/>
      </c>
      <c r="AE280" s="571"/>
      <c r="AF280" s="571"/>
      <c r="AG280" s="571"/>
      <c r="AH280" s="571"/>
      <c r="AI280" s="571"/>
      <c r="AJ280" s="572"/>
      <c r="AK280" s="460"/>
      <c r="AL280" s="460"/>
      <c r="AM280" s="460"/>
      <c r="AN280" s="460"/>
      <c r="AO280" s="460"/>
      <c r="AP280" s="460"/>
      <c r="AQ280" s="460"/>
      <c r="AR280" s="143"/>
      <c r="AS280" s="143"/>
      <c r="AT280" s="460"/>
    </row>
    <row r="281" spans="1:46" ht="18" customHeight="1">
      <c r="A281" s="460"/>
      <c r="B281" s="565">
        <f>Calcu!C185</f>
        <v>35</v>
      </c>
      <c r="C281" s="566"/>
      <c r="D281" s="566"/>
      <c r="E281" s="566"/>
      <c r="F281" s="566"/>
      <c r="G281" s="566"/>
      <c r="H281" s="567"/>
      <c r="I281" s="568" t="str">
        <f>Calcu!E185</f>
        <v/>
      </c>
      <c r="J281" s="569"/>
      <c r="K281" s="569"/>
      <c r="L281" s="569"/>
      <c r="M281" s="569"/>
      <c r="N281" s="569"/>
      <c r="O281" s="570"/>
      <c r="P281" s="568" t="str">
        <f>Calcu!J185</f>
        <v/>
      </c>
      <c r="Q281" s="571"/>
      <c r="R281" s="571"/>
      <c r="S281" s="571"/>
      <c r="T281" s="571"/>
      <c r="U281" s="571"/>
      <c r="V281" s="572"/>
      <c r="W281" s="568" t="str">
        <f>IF(Calcu!G185="ⅹ",Calcu!G185,Calcu!K185)</f>
        <v/>
      </c>
      <c r="X281" s="571"/>
      <c r="Y281" s="571"/>
      <c r="Z281" s="571"/>
      <c r="AA281" s="571"/>
      <c r="AB281" s="571"/>
      <c r="AC281" s="572"/>
      <c r="AD281" s="568" t="str">
        <f>IF(Calcu!H185="ⅹ",Calcu!H185,Calcu!L185)</f>
        <v/>
      </c>
      <c r="AE281" s="571"/>
      <c r="AF281" s="571"/>
      <c r="AG281" s="571"/>
      <c r="AH281" s="571"/>
      <c r="AI281" s="571"/>
      <c r="AJ281" s="572"/>
      <c r="AK281" s="460"/>
      <c r="AL281" s="460"/>
      <c r="AM281" s="460"/>
      <c r="AN281" s="460"/>
      <c r="AO281" s="460"/>
      <c r="AP281" s="460"/>
      <c r="AQ281" s="460"/>
      <c r="AR281" s="143"/>
      <c r="AS281" s="143"/>
      <c r="AT281" s="460"/>
    </row>
    <row r="282" spans="1:46" ht="18" customHeight="1">
      <c r="A282" s="460"/>
      <c r="B282" s="565">
        <f>Calcu!C186</f>
        <v>36</v>
      </c>
      <c r="C282" s="566"/>
      <c r="D282" s="566"/>
      <c r="E282" s="566"/>
      <c r="F282" s="566"/>
      <c r="G282" s="566"/>
      <c r="H282" s="567"/>
      <c r="I282" s="568" t="str">
        <f>Calcu!E186</f>
        <v/>
      </c>
      <c r="J282" s="569"/>
      <c r="K282" s="569"/>
      <c r="L282" s="569"/>
      <c r="M282" s="569"/>
      <c r="N282" s="569"/>
      <c r="O282" s="570"/>
      <c r="P282" s="568" t="str">
        <f>Calcu!J186</f>
        <v/>
      </c>
      <c r="Q282" s="571"/>
      <c r="R282" s="571"/>
      <c r="S282" s="571"/>
      <c r="T282" s="571"/>
      <c r="U282" s="571"/>
      <c r="V282" s="572"/>
      <c r="W282" s="568" t="str">
        <f>IF(Calcu!G186="ⅹ",Calcu!G186,Calcu!K186)</f>
        <v/>
      </c>
      <c r="X282" s="571"/>
      <c r="Y282" s="571"/>
      <c r="Z282" s="571"/>
      <c r="AA282" s="571"/>
      <c r="AB282" s="571"/>
      <c r="AC282" s="572"/>
      <c r="AD282" s="568" t="str">
        <f>IF(Calcu!H186="ⅹ",Calcu!H186,Calcu!L186)</f>
        <v/>
      </c>
      <c r="AE282" s="571"/>
      <c r="AF282" s="571"/>
      <c r="AG282" s="571"/>
      <c r="AH282" s="571"/>
      <c r="AI282" s="571"/>
      <c r="AJ282" s="572"/>
      <c r="AK282" s="460"/>
      <c r="AL282" s="460"/>
      <c r="AM282" s="460"/>
      <c r="AN282" s="460"/>
      <c r="AO282" s="460"/>
      <c r="AP282" s="460"/>
      <c r="AQ282" s="460"/>
      <c r="AR282" s="143"/>
      <c r="AS282" s="143"/>
      <c r="AT282" s="460"/>
    </row>
    <row r="283" spans="1:46" ht="18" customHeight="1">
      <c r="A283" s="460"/>
      <c r="B283" s="565">
        <f>Calcu!C187</f>
        <v>37</v>
      </c>
      <c r="C283" s="566"/>
      <c r="D283" s="566"/>
      <c r="E283" s="566"/>
      <c r="F283" s="566"/>
      <c r="G283" s="566"/>
      <c r="H283" s="567"/>
      <c r="I283" s="568" t="str">
        <f>Calcu!E187</f>
        <v/>
      </c>
      <c r="J283" s="569"/>
      <c r="K283" s="569"/>
      <c r="L283" s="569"/>
      <c r="M283" s="569"/>
      <c r="N283" s="569"/>
      <c r="O283" s="570"/>
      <c r="P283" s="568" t="str">
        <f>Calcu!J187</f>
        <v/>
      </c>
      <c r="Q283" s="571"/>
      <c r="R283" s="571"/>
      <c r="S283" s="571"/>
      <c r="T283" s="571"/>
      <c r="U283" s="571"/>
      <c r="V283" s="572"/>
      <c r="W283" s="568" t="str">
        <f>IF(Calcu!G187="ⅹ",Calcu!G187,Calcu!K187)</f>
        <v/>
      </c>
      <c r="X283" s="571"/>
      <c r="Y283" s="571"/>
      <c r="Z283" s="571"/>
      <c r="AA283" s="571"/>
      <c r="AB283" s="571"/>
      <c r="AC283" s="572"/>
      <c r="AD283" s="568" t="str">
        <f>IF(Calcu!H187="ⅹ",Calcu!H187,Calcu!L187)</f>
        <v/>
      </c>
      <c r="AE283" s="571"/>
      <c r="AF283" s="571"/>
      <c r="AG283" s="571"/>
      <c r="AH283" s="571"/>
      <c r="AI283" s="571"/>
      <c r="AJ283" s="572"/>
      <c r="AK283" s="460"/>
      <c r="AL283" s="460"/>
      <c r="AM283" s="460"/>
      <c r="AN283" s="460"/>
      <c r="AO283" s="460"/>
      <c r="AP283" s="460"/>
      <c r="AQ283" s="460"/>
      <c r="AR283" s="143"/>
      <c r="AS283" s="143"/>
      <c r="AT283" s="460"/>
    </row>
    <row r="284" spans="1:46" ht="18" customHeight="1">
      <c r="A284" s="460"/>
      <c r="B284" s="565">
        <f>Calcu!C188</f>
        <v>38</v>
      </c>
      <c r="C284" s="566"/>
      <c r="D284" s="566"/>
      <c r="E284" s="566"/>
      <c r="F284" s="566"/>
      <c r="G284" s="566"/>
      <c r="H284" s="567"/>
      <c r="I284" s="568" t="str">
        <f>Calcu!E188</f>
        <v/>
      </c>
      <c r="J284" s="569"/>
      <c r="K284" s="569"/>
      <c r="L284" s="569"/>
      <c r="M284" s="569"/>
      <c r="N284" s="569"/>
      <c r="O284" s="570"/>
      <c r="P284" s="568" t="str">
        <f>Calcu!J188</f>
        <v/>
      </c>
      <c r="Q284" s="571"/>
      <c r="R284" s="571"/>
      <c r="S284" s="571"/>
      <c r="T284" s="571"/>
      <c r="U284" s="571"/>
      <c r="V284" s="572"/>
      <c r="W284" s="568" t="str">
        <f>IF(Calcu!G188="ⅹ",Calcu!G188,Calcu!K188)</f>
        <v/>
      </c>
      <c r="X284" s="571"/>
      <c r="Y284" s="571"/>
      <c r="Z284" s="571"/>
      <c r="AA284" s="571"/>
      <c r="AB284" s="571"/>
      <c r="AC284" s="572"/>
      <c r="AD284" s="568" t="str">
        <f>IF(Calcu!H188="ⅹ",Calcu!H188,Calcu!L188)</f>
        <v/>
      </c>
      <c r="AE284" s="571"/>
      <c r="AF284" s="571"/>
      <c r="AG284" s="571"/>
      <c r="AH284" s="571"/>
      <c r="AI284" s="571"/>
      <c r="AJ284" s="572"/>
      <c r="AK284" s="460"/>
      <c r="AL284" s="460"/>
      <c r="AM284" s="460"/>
      <c r="AN284" s="460"/>
      <c r="AO284" s="460"/>
      <c r="AP284" s="460"/>
      <c r="AQ284" s="460"/>
      <c r="AR284" s="143"/>
      <c r="AS284" s="143"/>
      <c r="AT284" s="460"/>
    </row>
    <row r="285" spans="1:46" ht="18" customHeight="1">
      <c r="A285" s="460"/>
      <c r="B285" s="565">
        <f>Calcu!C189</f>
        <v>39</v>
      </c>
      <c r="C285" s="566"/>
      <c r="D285" s="566"/>
      <c r="E285" s="566"/>
      <c r="F285" s="566"/>
      <c r="G285" s="566"/>
      <c r="H285" s="567"/>
      <c r="I285" s="568" t="str">
        <f>Calcu!E189</f>
        <v/>
      </c>
      <c r="J285" s="569"/>
      <c r="K285" s="569"/>
      <c r="L285" s="569"/>
      <c r="M285" s="569"/>
      <c r="N285" s="569"/>
      <c r="O285" s="570"/>
      <c r="P285" s="568" t="str">
        <f>Calcu!J189</f>
        <v/>
      </c>
      <c r="Q285" s="571"/>
      <c r="R285" s="571"/>
      <c r="S285" s="571"/>
      <c r="T285" s="571"/>
      <c r="U285" s="571"/>
      <c r="V285" s="572"/>
      <c r="W285" s="568" t="str">
        <f>IF(Calcu!G189="ⅹ",Calcu!G189,Calcu!K189)</f>
        <v/>
      </c>
      <c r="X285" s="571"/>
      <c r="Y285" s="571"/>
      <c r="Z285" s="571"/>
      <c r="AA285" s="571"/>
      <c r="AB285" s="571"/>
      <c r="AC285" s="572"/>
      <c r="AD285" s="568" t="str">
        <f>IF(Calcu!H189="ⅹ",Calcu!H189,Calcu!L189)</f>
        <v/>
      </c>
      <c r="AE285" s="571"/>
      <c r="AF285" s="571"/>
      <c r="AG285" s="571"/>
      <c r="AH285" s="571"/>
      <c r="AI285" s="571"/>
      <c r="AJ285" s="572"/>
      <c r="AK285" s="460"/>
      <c r="AL285" s="460"/>
      <c r="AM285" s="460"/>
      <c r="AN285" s="460"/>
      <c r="AO285" s="460"/>
      <c r="AP285" s="460"/>
      <c r="AQ285" s="460"/>
      <c r="AR285" s="143"/>
      <c r="AS285" s="143"/>
      <c r="AT285" s="460"/>
    </row>
    <row r="286" spans="1:46" ht="18" customHeight="1">
      <c r="A286" s="460"/>
      <c r="B286" s="565">
        <f>Calcu!C190</f>
        <v>40</v>
      </c>
      <c r="C286" s="566"/>
      <c r="D286" s="566"/>
      <c r="E286" s="566"/>
      <c r="F286" s="566"/>
      <c r="G286" s="566"/>
      <c r="H286" s="567"/>
      <c r="I286" s="568" t="str">
        <f>Calcu!E190</f>
        <v/>
      </c>
      <c r="J286" s="569"/>
      <c r="K286" s="569"/>
      <c r="L286" s="569"/>
      <c r="M286" s="569"/>
      <c r="N286" s="569"/>
      <c r="O286" s="570"/>
      <c r="P286" s="568" t="str">
        <f>Calcu!J190</f>
        <v/>
      </c>
      <c r="Q286" s="571"/>
      <c r="R286" s="571"/>
      <c r="S286" s="571"/>
      <c r="T286" s="571"/>
      <c r="U286" s="571"/>
      <c r="V286" s="572"/>
      <c r="W286" s="568" t="str">
        <f>IF(Calcu!G190="ⅹ",Calcu!G190,Calcu!K190)</f>
        <v/>
      </c>
      <c r="X286" s="571"/>
      <c r="Y286" s="571"/>
      <c r="Z286" s="571"/>
      <c r="AA286" s="571"/>
      <c r="AB286" s="571"/>
      <c r="AC286" s="572"/>
      <c r="AD286" s="568" t="str">
        <f>IF(Calcu!H190="ⅹ",Calcu!H190,Calcu!L190)</f>
        <v/>
      </c>
      <c r="AE286" s="571"/>
      <c r="AF286" s="571"/>
      <c r="AG286" s="571"/>
      <c r="AH286" s="571"/>
      <c r="AI286" s="571"/>
      <c r="AJ286" s="572"/>
      <c r="AK286" s="460"/>
      <c r="AL286" s="460"/>
      <c r="AM286" s="460"/>
      <c r="AN286" s="460"/>
      <c r="AO286" s="460"/>
      <c r="AP286" s="460"/>
      <c r="AQ286" s="460"/>
      <c r="AR286" s="143"/>
      <c r="AS286" s="143"/>
      <c r="AT286" s="460"/>
    </row>
    <row r="287" spans="1:46" ht="18" customHeight="1">
      <c r="A287" s="460"/>
      <c r="B287" s="565">
        <f>Calcu!C191</f>
        <v>41</v>
      </c>
      <c r="C287" s="566"/>
      <c r="D287" s="566"/>
      <c r="E287" s="566"/>
      <c r="F287" s="566"/>
      <c r="G287" s="566"/>
      <c r="H287" s="567"/>
      <c r="I287" s="568" t="str">
        <f>Calcu!E191</f>
        <v/>
      </c>
      <c r="J287" s="569"/>
      <c r="K287" s="569"/>
      <c r="L287" s="569"/>
      <c r="M287" s="569"/>
      <c r="N287" s="569"/>
      <c r="O287" s="570"/>
      <c r="P287" s="568" t="str">
        <f>Calcu!J191</f>
        <v/>
      </c>
      <c r="Q287" s="571"/>
      <c r="R287" s="571"/>
      <c r="S287" s="571"/>
      <c r="T287" s="571"/>
      <c r="U287" s="571"/>
      <c r="V287" s="572"/>
      <c r="W287" s="568" t="str">
        <f>IF(Calcu!G191="ⅹ",Calcu!G191,Calcu!K191)</f>
        <v/>
      </c>
      <c r="X287" s="571"/>
      <c r="Y287" s="571"/>
      <c r="Z287" s="571"/>
      <c r="AA287" s="571"/>
      <c r="AB287" s="571"/>
      <c r="AC287" s="572"/>
      <c r="AD287" s="568" t="str">
        <f>IF(Calcu!H191="ⅹ",Calcu!H191,Calcu!L191)</f>
        <v/>
      </c>
      <c r="AE287" s="571"/>
      <c r="AF287" s="571"/>
      <c r="AG287" s="571"/>
      <c r="AH287" s="571"/>
      <c r="AI287" s="571"/>
      <c r="AJ287" s="572"/>
      <c r="AK287" s="460"/>
      <c r="AL287" s="460"/>
      <c r="AM287" s="460"/>
      <c r="AN287" s="460"/>
      <c r="AO287" s="460"/>
      <c r="AP287" s="460"/>
      <c r="AQ287" s="460"/>
      <c r="AR287" s="143"/>
      <c r="AS287" s="143"/>
      <c r="AT287" s="460"/>
    </row>
    <row r="288" spans="1:46" ht="18" customHeight="1">
      <c r="A288" s="460"/>
      <c r="B288" s="565">
        <f>Calcu!C192</f>
        <v>42</v>
      </c>
      <c r="C288" s="566"/>
      <c r="D288" s="566"/>
      <c r="E288" s="566"/>
      <c r="F288" s="566"/>
      <c r="G288" s="566"/>
      <c r="H288" s="567"/>
      <c r="I288" s="568" t="str">
        <f>Calcu!E192</f>
        <v/>
      </c>
      <c r="J288" s="569"/>
      <c r="K288" s="569"/>
      <c r="L288" s="569"/>
      <c r="M288" s="569"/>
      <c r="N288" s="569"/>
      <c r="O288" s="570"/>
      <c r="P288" s="568" t="str">
        <f>Calcu!J192</f>
        <v/>
      </c>
      <c r="Q288" s="571"/>
      <c r="R288" s="571"/>
      <c r="S288" s="571"/>
      <c r="T288" s="571"/>
      <c r="U288" s="571"/>
      <c r="V288" s="572"/>
      <c r="W288" s="568" t="str">
        <f>IF(Calcu!G192="ⅹ",Calcu!G192,Calcu!K192)</f>
        <v/>
      </c>
      <c r="X288" s="571"/>
      <c r="Y288" s="571"/>
      <c r="Z288" s="571"/>
      <c r="AA288" s="571"/>
      <c r="AB288" s="571"/>
      <c r="AC288" s="572"/>
      <c r="AD288" s="568" t="str">
        <f>IF(Calcu!H192="ⅹ",Calcu!H192,Calcu!L192)</f>
        <v/>
      </c>
      <c r="AE288" s="571"/>
      <c r="AF288" s="571"/>
      <c r="AG288" s="571"/>
      <c r="AH288" s="571"/>
      <c r="AI288" s="571"/>
      <c r="AJ288" s="572"/>
      <c r="AK288" s="460"/>
      <c r="AL288" s="460"/>
      <c r="AM288" s="460"/>
      <c r="AN288" s="460"/>
      <c r="AO288" s="460"/>
      <c r="AP288" s="460"/>
      <c r="AQ288" s="460"/>
      <c r="AR288" s="143"/>
      <c r="AS288" s="143"/>
      <c r="AT288" s="460"/>
    </row>
    <row r="289" spans="1:46" ht="18" customHeight="1">
      <c r="A289" s="460"/>
      <c r="B289" s="565">
        <f>Calcu!C193</f>
        <v>43</v>
      </c>
      <c r="C289" s="566"/>
      <c r="D289" s="566"/>
      <c r="E289" s="566"/>
      <c r="F289" s="566"/>
      <c r="G289" s="566"/>
      <c r="H289" s="567"/>
      <c r="I289" s="568" t="str">
        <f>Calcu!E193</f>
        <v/>
      </c>
      <c r="J289" s="569"/>
      <c r="K289" s="569"/>
      <c r="L289" s="569"/>
      <c r="M289" s="569"/>
      <c r="N289" s="569"/>
      <c r="O289" s="570"/>
      <c r="P289" s="568" t="str">
        <f>Calcu!J193</f>
        <v/>
      </c>
      <c r="Q289" s="571"/>
      <c r="R289" s="571"/>
      <c r="S289" s="571"/>
      <c r="T289" s="571"/>
      <c r="U289" s="571"/>
      <c r="V289" s="572"/>
      <c r="W289" s="568" t="str">
        <f>IF(Calcu!G193="ⅹ",Calcu!G193,Calcu!K193)</f>
        <v/>
      </c>
      <c r="X289" s="571"/>
      <c r="Y289" s="571"/>
      <c r="Z289" s="571"/>
      <c r="AA289" s="571"/>
      <c r="AB289" s="571"/>
      <c r="AC289" s="572"/>
      <c r="AD289" s="568" t="str">
        <f>IF(Calcu!H193="ⅹ",Calcu!H193,Calcu!L193)</f>
        <v/>
      </c>
      <c r="AE289" s="571"/>
      <c r="AF289" s="571"/>
      <c r="AG289" s="571"/>
      <c r="AH289" s="571"/>
      <c r="AI289" s="571"/>
      <c r="AJ289" s="572"/>
      <c r="AK289" s="460"/>
      <c r="AL289" s="460"/>
      <c r="AM289" s="460"/>
      <c r="AN289" s="460"/>
      <c r="AO289" s="460"/>
      <c r="AP289" s="460"/>
      <c r="AQ289" s="460"/>
      <c r="AR289" s="143"/>
      <c r="AS289" s="143"/>
      <c r="AT289" s="460"/>
    </row>
    <row r="290" spans="1:46" ht="18" customHeight="1">
      <c r="A290" s="460"/>
      <c r="B290" s="565">
        <f>Calcu!C194</f>
        <v>44</v>
      </c>
      <c r="C290" s="566"/>
      <c r="D290" s="566"/>
      <c r="E290" s="566"/>
      <c r="F290" s="566"/>
      <c r="G290" s="566"/>
      <c r="H290" s="567"/>
      <c r="I290" s="568" t="str">
        <f>Calcu!E194</f>
        <v/>
      </c>
      <c r="J290" s="569"/>
      <c r="K290" s="569"/>
      <c r="L290" s="569"/>
      <c r="M290" s="569"/>
      <c r="N290" s="569"/>
      <c r="O290" s="570"/>
      <c r="P290" s="568" t="str">
        <f>Calcu!J194</f>
        <v/>
      </c>
      <c r="Q290" s="571"/>
      <c r="R290" s="571"/>
      <c r="S290" s="571"/>
      <c r="T290" s="571"/>
      <c r="U290" s="571"/>
      <c r="V290" s="572"/>
      <c r="W290" s="568" t="str">
        <f>IF(Calcu!G194="ⅹ",Calcu!G194,Calcu!K194)</f>
        <v/>
      </c>
      <c r="X290" s="571"/>
      <c r="Y290" s="571"/>
      <c r="Z290" s="571"/>
      <c r="AA290" s="571"/>
      <c r="AB290" s="571"/>
      <c r="AC290" s="572"/>
      <c r="AD290" s="568" t="str">
        <f>IF(Calcu!H194="ⅹ",Calcu!H194,Calcu!L194)</f>
        <v/>
      </c>
      <c r="AE290" s="571"/>
      <c r="AF290" s="571"/>
      <c r="AG290" s="571"/>
      <c r="AH290" s="571"/>
      <c r="AI290" s="571"/>
      <c r="AJ290" s="572"/>
      <c r="AK290" s="460"/>
      <c r="AL290" s="460"/>
      <c r="AM290" s="460"/>
      <c r="AN290" s="460"/>
      <c r="AO290" s="460"/>
      <c r="AP290" s="460"/>
      <c r="AQ290" s="460"/>
      <c r="AR290" s="143"/>
      <c r="AS290" s="143"/>
      <c r="AT290" s="460"/>
    </row>
    <row r="291" spans="1:46" ht="18" customHeight="1">
      <c r="A291" s="460"/>
      <c r="B291" s="565">
        <f>Calcu!C195</f>
        <v>45</v>
      </c>
      <c r="C291" s="566"/>
      <c r="D291" s="566"/>
      <c r="E291" s="566"/>
      <c r="F291" s="566"/>
      <c r="G291" s="566"/>
      <c r="H291" s="567"/>
      <c r="I291" s="568" t="str">
        <f>Calcu!E195</f>
        <v/>
      </c>
      <c r="J291" s="569"/>
      <c r="K291" s="569"/>
      <c r="L291" s="569"/>
      <c r="M291" s="569"/>
      <c r="N291" s="569"/>
      <c r="O291" s="570"/>
      <c r="P291" s="568" t="str">
        <f>Calcu!J195</f>
        <v/>
      </c>
      <c r="Q291" s="571"/>
      <c r="R291" s="571"/>
      <c r="S291" s="571"/>
      <c r="T291" s="571"/>
      <c r="U291" s="571"/>
      <c r="V291" s="572"/>
      <c r="W291" s="568" t="str">
        <f>IF(Calcu!G195="ⅹ",Calcu!G195,Calcu!K195)</f>
        <v/>
      </c>
      <c r="X291" s="571"/>
      <c r="Y291" s="571"/>
      <c r="Z291" s="571"/>
      <c r="AA291" s="571"/>
      <c r="AB291" s="571"/>
      <c r="AC291" s="572"/>
      <c r="AD291" s="568" t="str">
        <f>IF(Calcu!H195="ⅹ",Calcu!H195,Calcu!L195)</f>
        <v/>
      </c>
      <c r="AE291" s="571"/>
      <c r="AF291" s="571"/>
      <c r="AG291" s="571"/>
      <c r="AH291" s="571"/>
      <c r="AI291" s="571"/>
      <c r="AJ291" s="572"/>
      <c r="AK291" s="460"/>
      <c r="AL291" s="460"/>
      <c r="AM291" s="460"/>
      <c r="AN291" s="460"/>
      <c r="AO291" s="460"/>
      <c r="AP291" s="460"/>
      <c r="AQ291" s="460"/>
      <c r="AR291" s="143"/>
      <c r="AS291" s="143"/>
      <c r="AT291" s="460"/>
    </row>
    <row r="292" spans="1:46" ht="18" customHeight="1">
      <c r="A292" s="460"/>
      <c r="B292" s="565">
        <f>Calcu!C196</f>
        <v>46</v>
      </c>
      <c r="C292" s="566"/>
      <c r="D292" s="566"/>
      <c r="E292" s="566"/>
      <c r="F292" s="566"/>
      <c r="G292" s="566"/>
      <c r="H292" s="567"/>
      <c r="I292" s="568" t="str">
        <f>Calcu!E196</f>
        <v/>
      </c>
      <c r="J292" s="569"/>
      <c r="K292" s="569"/>
      <c r="L292" s="569"/>
      <c r="M292" s="569"/>
      <c r="N292" s="569"/>
      <c r="O292" s="570"/>
      <c r="P292" s="568" t="str">
        <f>Calcu!J196</f>
        <v/>
      </c>
      <c r="Q292" s="571"/>
      <c r="R292" s="571"/>
      <c r="S292" s="571"/>
      <c r="T292" s="571"/>
      <c r="U292" s="571"/>
      <c r="V292" s="572"/>
      <c r="W292" s="568" t="str">
        <f>IF(Calcu!G196="ⅹ",Calcu!G196,Calcu!K196)</f>
        <v/>
      </c>
      <c r="X292" s="571"/>
      <c r="Y292" s="571"/>
      <c r="Z292" s="571"/>
      <c r="AA292" s="571"/>
      <c r="AB292" s="571"/>
      <c r="AC292" s="572"/>
      <c r="AD292" s="568" t="str">
        <f>IF(Calcu!H196="ⅹ",Calcu!H196,Calcu!L196)</f>
        <v/>
      </c>
      <c r="AE292" s="571"/>
      <c r="AF292" s="571"/>
      <c r="AG292" s="571"/>
      <c r="AH292" s="571"/>
      <c r="AI292" s="571"/>
      <c r="AJ292" s="572"/>
      <c r="AK292" s="460"/>
      <c r="AL292" s="460"/>
      <c r="AM292" s="460"/>
      <c r="AN292" s="460"/>
      <c r="AO292" s="460"/>
      <c r="AP292" s="460"/>
      <c r="AQ292" s="460"/>
      <c r="AR292" s="143"/>
      <c r="AS292" s="143"/>
      <c r="AT292" s="460"/>
    </row>
    <row r="293" spans="1:46" ht="18" customHeight="1">
      <c r="A293" s="460"/>
      <c r="B293" s="565">
        <f>Calcu!C197</f>
        <v>47</v>
      </c>
      <c r="C293" s="566"/>
      <c r="D293" s="566"/>
      <c r="E293" s="566"/>
      <c r="F293" s="566"/>
      <c r="G293" s="566"/>
      <c r="H293" s="567"/>
      <c r="I293" s="568" t="str">
        <f>Calcu!E197</f>
        <v/>
      </c>
      <c r="J293" s="569"/>
      <c r="K293" s="569"/>
      <c r="L293" s="569"/>
      <c r="M293" s="569"/>
      <c r="N293" s="569"/>
      <c r="O293" s="570"/>
      <c r="P293" s="568" t="str">
        <f>Calcu!J197</f>
        <v/>
      </c>
      <c r="Q293" s="571"/>
      <c r="R293" s="571"/>
      <c r="S293" s="571"/>
      <c r="T293" s="571"/>
      <c r="U293" s="571"/>
      <c r="V293" s="572"/>
      <c r="W293" s="568" t="str">
        <f>IF(Calcu!G197="ⅹ",Calcu!G197,Calcu!K197)</f>
        <v/>
      </c>
      <c r="X293" s="571"/>
      <c r="Y293" s="571"/>
      <c r="Z293" s="571"/>
      <c r="AA293" s="571"/>
      <c r="AB293" s="571"/>
      <c r="AC293" s="572"/>
      <c r="AD293" s="568" t="str">
        <f>IF(Calcu!H197="ⅹ",Calcu!H197,Calcu!L197)</f>
        <v/>
      </c>
      <c r="AE293" s="571"/>
      <c r="AF293" s="571"/>
      <c r="AG293" s="571"/>
      <c r="AH293" s="571"/>
      <c r="AI293" s="571"/>
      <c r="AJ293" s="572"/>
      <c r="AK293" s="460"/>
      <c r="AL293" s="460"/>
      <c r="AM293" s="460"/>
      <c r="AN293" s="460"/>
      <c r="AO293" s="460"/>
      <c r="AP293" s="460"/>
      <c r="AQ293" s="460"/>
      <c r="AR293" s="143"/>
      <c r="AS293" s="143"/>
      <c r="AT293" s="460"/>
    </row>
    <row r="294" spans="1:46" ht="18" customHeight="1">
      <c r="A294" s="460"/>
      <c r="B294" s="565">
        <f>Calcu!C198</f>
        <v>48</v>
      </c>
      <c r="C294" s="566"/>
      <c r="D294" s="566"/>
      <c r="E294" s="566"/>
      <c r="F294" s="566"/>
      <c r="G294" s="566"/>
      <c r="H294" s="567"/>
      <c r="I294" s="568" t="str">
        <f>Calcu!E198</f>
        <v/>
      </c>
      <c r="J294" s="569"/>
      <c r="K294" s="569"/>
      <c r="L294" s="569"/>
      <c r="M294" s="569"/>
      <c r="N294" s="569"/>
      <c r="O294" s="570"/>
      <c r="P294" s="568" t="str">
        <f>Calcu!J198</f>
        <v/>
      </c>
      <c r="Q294" s="571"/>
      <c r="R294" s="571"/>
      <c r="S294" s="571"/>
      <c r="T294" s="571"/>
      <c r="U294" s="571"/>
      <c r="V294" s="572"/>
      <c r="W294" s="568" t="str">
        <f>IF(Calcu!G198="ⅹ",Calcu!G198,Calcu!K198)</f>
        <v/>
      </c>
      <c r="X294" s="571"/>
      <c r="Y294" s="571"/>
      <c r="Z294" s="571"/>
      <c r="AA294" s="571"/>
      <c r="AB294" s="571"/>
      <c r="AC294" s="572"/>
      <c r="AD294" s="568" t="str">
        <f>IF(Calcu!H198="ⅹ",Calcu!H198,Calcu!L198)</f>
        <v/>
      </c>
      <c r="AE294" s="571"/>
      <c r="AF294" s="571"/>
      <c r="AG294" s="571"/>
      <c r="AH294" s="571"/>
      <c r="AI294" s="571"/>
      <c r="AJ294" s="572"/>
      <c r="AK294" s="460"/>
      <c r="AL294" s="460"/>
      <c r="AM294" s="460"/>
      <c r="AN294" s="460"/>
      <c r="AO294" s="460"/>
      <c r="AP294" s="460"/>
      <c r="AQ294" s="460"/>
      <c r="AR294" s="143"/>
      <c r="AS294" s="143"/>
      <c r="AT294" s="460"/>
    </row>
    <row r="295" spans="1:46" ht="18" customHeight="1">
      <c r="A295" s="460"/>
      <c r="B295" s="565">
        <f>Calcu!C199</f>
        <v>49</v>
      </c>
      <c r="C295" s="566"/>
      <c r="D295" s="566"/>
      <c r="E295" s="566"/>
      <c r="F295" s="566"/>
      <c r="G295" s="566"/>
      <c r="H295" s="567"/>
      <c r="I295" s="568" t="str">
        <f>Calcu!E199</f>
        <v/>
      </c>
      <c r="J295" s="569"/>
      <c r="K295" s="569"/>
      <c r="L295" s="569"/>
      <c r="M295" s="569"/>
      <c r="N295" s="569"/>
      <c r="O295" s="570"/>
      <c r="P295" s="568" t="str">
        <f>Calcu!J199</f>
        <v/>
      </c>
      <c r="Q295" s="571"/>
      <c r="R295" s="571"/>
      <c r="S295" s="571"/>
      <c r="T295" s="571"/>
      <c r="U295" s="571"/>
      <c r="V295" s="572"/>
      <c r="W295" s="568" t="str">
        <f>IF(Calcu!G199="ⅹ",Calcu!G199,Calcu!K199)</f>
        <v/>
      </c>
      <c r="X295" s="571"/>
      <c r="Y295" s="571"/>
      <c r="Z295" s="571"/>
      <c r="AA295" s="571"/>
      <c r="AB295" s="571"/>
      <c r="AC295" s="572"/>
      <c r="AD295" s="568" t="str">
        <f>IF(Calcu!H199="ⅹ",Calcu!H199,Calcu!L199)</f>
        <v/>
      </c>
      <c r="AE295" s="571"/>
      <c r="AF295" s="571"/>
      <c r="AG295" s="571"/>
      <c r="AH295" s="571"/>
      <c r="AI295" s="571"/>
      <c r="AJ295" s="572"/>
      <c r="AK295" s="460"/>
      <c r="AL295" s="460"/>
      <c r="AM295" s="460"/>
      <c r="AN295" s="460"/>
      <c r="AO295" s="460"/>
      <c r="AP295" s="460"/>
      <c r="AQ295" s="460"/>
      <c r="AR295" s="143"/>
      <c r="AS295" s="143"/>
      <c r="AT295" s="460"/>
    </row>
    <row r="296" spans="1:46" ht="18" customHeight="1">
      <c r="A296" s="460"/>
      <c r="B296" s="565">
        <f>Calcu!C200</f>
        <v>50</v>
      </c>
      <c r="C296" s="566"/>
      <c r="D296" s="566"/>
      <c r="E296" s="566"/>
      <c r="F296" s="566"/>
      <c r="G296" s="566"/>
      <c r="H296" s="567"/>
      <c r="I296" s="568" t="str">
        <f>Calcu!E200</f>
        <v/>
      </c>
      <c r="J296" s="569"/>
      <c r="K296" s="569"/>
      <c r="L296" s="569"/>
      <c r="M296" s="569"/>
      <c r="N296" s="569"/>
      <c r="O296" s="570"/>
      <c r="P296" s="568" t="str">
        <f>Calcu!J200</f>
        <v/>
      </c>
      <c r="Q296" s="571"/>
      <c r="R296" s="571"/>
      <c r="S296" s="571"/>
      <c r="T296" s="571"/>
      <c r="U296" s="571"/>
      <c r="V296" s="572"/>
      <c r="W296" s="568" t="str">
        <f>IF(Calcu!G200="ⅹ",Calcu!G200,Calcu!K200)</f>
        <v/>
      </c>
      <c r="X296" s="571"/>
      <c r="Y296" s="571"/>
      <c r="Z296" s="571"/>
      <c r="AA296" s="571"/>
      <c r="AB296" s="571"/>
      <c r="AC296" s="572"/>
      <c r="AD296" s="568" t="str">
        <f>IF(Calcu!H200="ⅹ",Calcu!H200,Calcu!L200)</f>
        <v/>
      </c>
      <c r="AE296" s="571"/>
      <c r="AF296" s="571"/>
      <c r="AG296" s="571"/>
      <c r="AH296" s="571"/>
      <c r="AI296" s="571"/>
      <c r="AJ296" s="572"/>
      <c r="AK296" s="460"/>
      <c r="AL296" s="460"/>
      <c r="AM296" s="460"/>
      <c r="AN296" s="460"/>
      <c r="AO296" s="460"/>
      <c r="AP296" s="460"/>
      <c r="AQ296" s="460"/>
      <c r="AR296" s="143"/>
      <c r="AS296" s="143"/>
      <c r="AT296" s="460"/>
    </row>
    <row r="297" spans="1:46" ht="18" customHeight="1">
      <c r="A297" s="460"/>
      <c r="B297" s="565">
        <f>Calcu!C201</f>
        <v>51</v>
      </c>
      <c r="C297" s="566"/>
      <c r="D297" s="566"/>
      <c r="E297" s="566"/>
      <c r="F297" s="566"/>
      <c r="G297" s="566"/>
      <c r="H297" s="567"/>
      <c r="I297" s="568" t="str">
        <f>Calcu!E201</f>
        <v/>
      </c>
      <c r="J297" s="569"/>
      <c r="K297" s="569"/>
      <c r="L297" s="569"/>
      <c r="M297" s="569"/>
      <c r="N297" s="569"/>
      <c r="O297" s="570"/>
      <c r="P297" s="568" t="str">
        <f>Calcu!J201</f>
        <v/>
      </c>
      <c r="Q297" s="571"/>
      <c r="R297" s="571"/>
      <c r="S297" s="571"/>
      <c r="T297" s="571"/>
      <c r="U297" s="571"/>
      <c r="V297" s="572"/>
      <c r="W297" s="568" t="str">
        <f>IF(Calcu!G201="ⅹ",Calcu!G201,Calcu!K201)</f>
        <v/>
      </c>
      <c r="X297" s="571"/>
      <c r="Y297" s="571"/>
      <c r="Z297" s="571"/>
      <c r="AA297" s="571"/>
      <c r="AB297" s="571"/>
      <c r="AC297" s="572"/>
      <c r="AD297" s="568" t="str">
        <f>IF(Calcu!H201="ⅹ",Calcu!H201,Calcu!L201)</f>
        <v/>
      </c>
      <c r="AE297" s="571"/>
      <c r="AF297" s="571"/>
      <c r="AG297" s="571"/>
      <c r="AH297" s="571"/>
      <c r="AI297" s="571"/>
      <c r="AJ297" s="572"/>
      <c r="AK297" s="460"/>
      <c r="AL297" s="460"/>
      <c r="AM297" s="460"/>
      <c r="AN297" s="460"/>
      <c r="AO297" s="460"/>
      <c r="AP297" s="460"/>
      <c r="AQ297" s="460"/>
      <c r="AR297" s="143"/>
      <c r="AS297" s="143"/>
      <c r="AT297" s="460"/>
    </row>
    <row r="298" spans="1:46" ht="18" customHeight="1">
      <c r="A298" s="460"/>
      <c r="B298" s="565">
        <f>Calcu!C202</f>
        <v>52</v>
      </c>
      <c r="C298" s="566"/>
      <c r="D298" s="566"/>
      <c r="E298" s="566"/>
      <c r="F298" s="566"/>
      <c r="G298" s="566"/>
      <c r="H298" s="567"/>
      <c r="I298" s="568" t="str">
        <f>Calcu!E202</f>
        <v/>
      </c>
      <c r="J298" s="569"/>
      <c r="K298" s="569"/>
      <c r="L298" s="569"/>
      <c r="M298" s="569"/>
      <c r="N298" s="569"/>
      <c r="O298" s="570"/>
      <c r="P298" s="568" t="str">
        <f>Calcu!J202</f>
        <v/>
      </c>
      <c r="Q298" s="571"/>
      <c r="R298" s="571"/>
      <c r="S298" s="571"/>
      <c r="T298" s="571"/>
      <c r="U298" s="571"/>
      <c r="V298" s="572"/>
      <c r="W298" s="568" t="str">
        <f>IF(Calcu!G202="ⅹ",Calcu!G202,Calcu!K202)</f>
        <v/>
      </c>
      <c r="X298" s="571"/>
      <c r="Y298" s="571"/>
      <c r="Z298" s="571"/>
      <c r="AA298" s="571"/>
      <c r="AB298" s="571"/>
      <c r="AC298" s="572"/>
      <c r="AD298" s="568" t="str">
        <f>IF(Calcu!H202="ⅹ",Calcu!H202,Calcu!L202)</f>
        <v/>
      </c>
      <c r="AE298" s="571"/>
      <c r="AF298" s="571"/>
      <c r="AG298" s="571"/>
      <c r="AH298" s="571"/>
      <c r="AI298" s="571"/>
      <c r="AJ298" s="572"/>
      <c r="AK298" s="460"/>
      <c r="AL298" s="460"/>
      <c r="AM298" s="460"/>
      <c r="AN298" s="460"/>
      <c r="AO298" s="460"/>
      <c r="AP298" s="460"/>
      <c r="AQ298" s="460"/>
      <c r="AR298" s="143"/>
      <c r="AS298" s="143"/>
      <c r="AT298" s="460"/>
    </row>
    <row r="299" spans="1:46" ht="18" customHeight="1">
      <c r="A299" s="460"/>
      <c r="B299" s="565">
        <f>Calcu!C203</f>
        <v>53</v>
      </c>
      <c r="C299" s="566"/>
      <c r="D299" s="566"/>
      <c r="E299" s="566"/>
      <c r="F299" s="566"/>
      <c r="G299" s="566"/>
      <c r="H299" s="567"/>
      <c r="I299" s="568" t="str">
        <f>Calcu!E203</f>
        <v/>
      </c>
      <c r="J299" s="569"/>
      <c r="K299" s="569"/>
      <c r="L299" s="569"/>
      <c r="M299" s="569"/>
      <c r="N299" s="569"/>
      <c r="O299" s="570"/>
      <c r="P299" s="568" t="str">
        <f>Calcu!J203</f>
        <v/>
      </c>
      <c r="Q299" s="571"/>
      <c r="R299" s="571"/>
      <c r="S299" s="571"/>
      <c r="T299" s="571"/>
      <c r="U299" s="571"/>
      <c r="V299" s="572"/>
      <c r="W299" s="568" t="str">
        <f>IF(Calcu!G203="ⅹ",Calcu!G203,Calcu!K203)</f>
        <v/>
      </c>
      <c r="X299" s="571"/>
      <c r="Y299" s="571"/>
      <c r="Z299" s="571"/>
      <c r="AA299" s="571"/>
      <c r="AB299" s="571"/>
      <c r="AC299" s="572"/>
      <c r="AD299" s="568" t="str">
        <f>IF(Calcu!H203="ⅹ",Calcu!H203,Calcu!L203)</f>
        <v/>
      </c>
      <c r="AE299" s="571"/>
      <c r="AF299" s="571"/>
      <c r="AG299" s="571"/>
      <c r="AH299" s="571"/>
      <c r="AI299" s="571"/>
      <c r="AJ299" s="572"/>
      <c r="AK299" s="460"/>
      <c r="AL299" s="460"/>
      <c r="AM299" s="460"/>
      <c r="AN299" s="460"/>
      <c r="AO299" s="460"/>
      <c r="AP299" s="460"/>
      <c r="AQ299" s="460"/>
      <c r="AR299" s="143"/>
      <c r="AS299" s="143"/>
      <c r="AT299" s="460"/>
    </row>
    <row r="300" spans="1:46" ht="18" customHeight="1">
      <c r="A300" s="460"/>
      <c r="B300" s="565">
        <f>Calcu!C204</f>
        <v>54</v>
      </c>
      <c r="C300" s="566"/>
      <c r="D300" s="566"/>
      <c r="E300" s="566"/>
      <c r="F300" s="566"/>
      <c r="G300" s="566"/>
      <c r="H300" s="567"/>
      <c r="I300" s="568" t="str">
        <f>Calcu!E204</f>
        <v/>
      </c>
      <c r="J300" s="569"/>
      <c r="K300" s="569"/>
      <c r="L300" s="569"/>
      <c r="M300" s="569"/>
      <c r="N300" s="569"/>
      <c r="O300" s="570"/>
      <c r="P300" s="568" t="str">
        <f>Calcu!J204</f>
        <v/>
      </c>
      <c r="Q300" s="571"/>
      <c r="R300" s="571"/>
      <c r="S300" s="571"/>
      <c r="T300" s="571"/>
      <c r="U300" s="571"/>
      <c r="V300" s="572"/>
      <c r="W300" s="568" t="str">
        <f>IF(Calcu!G204="ⅹ",Calcu!G204,Calcu!K204)</f>
        <v/>
      </c>
      <c r="X300" s="571"/>
      <c r="Y300" s="571"/>
      <c r="Z300" s="571"/>
      <c r="AA300" s="571"/>
      <c r="AB300" s="571"/>
      <c r="AC300" s="572"/>
      <c r="AD300" s="568" t="str">
        <f>IF(Calcu!H204="ⅹ",Calcu!H204,Calcu!L204)</f>
        <v/>
      </c>
      <c r="AE300" s="571"/>
      <c r="AF300" s="571"/>
      <c r="AG300" s="571"/>
      <c r="AH300" s="571"/>
      <c r="AI300" s="571"/>
      <c r="AJ300" s="572"/>
      <c r="AK300" s="460"/>
      <c r="AL300" s="460"/>
      <c r="AM300" s="460"/>
      <c r="AN300" s="460"/>
      <c r="AO300" s="460"/>
      <c r="AP300" s="460"/>
      <c r="AQ300" s="460"/>
      <c r="AR300" s="143"/>
      <c r="AS300" s="143"/>
      <c r="AT300" s="460"/>
    </row>
    <row r="301" spans="1:46" ht="18" customHeight="1">
      <c r="A301" s="460"/>
      <c r="B301" s="565">
        <f>Calcu!C205</f>
        <v>55</v>
      </c>
      <c r="C301" s="566"/>
      <c r="D301" s="566"/>
      <c r="E301" s="566"/>
      <c r="F301" s="566"/>
      <c r="G301" s="566"/>
      <c r="H301" s="567"/>
      <c r="I301" s="568" t="str">
        <f>Calcu!E205</f>
        <v/>
      </c>
      <c r="J301" s="569"/>
      <c r="K301" s="569"/>
      <c r="L301" s="569"/>
      <c r="M301" s="569"/>
      <c r="N301" s="569"/>
      <c r="O301" s="570"/>
      <c r="P301" s="568" t="str">
        <f>Calcu!J205</f>
        <v/>
      </c>
      <c r="Q301" s="571"/>
      <c r="R301" s="571"/>
      <c r="S301" s="571"/>
      <c r="T301" s="571"/>
      <c r="U301" s="571"/>
      <c r="V301" s="572"/>
      <c r="W301" s="568" t="str">
        <f>IF(Calcu!G205="ⅹ",Calcu!G205,Calcu!K205)</f>
        <v/>
      </c>
      <c r="X301" s="571"/>
      <c r="Y301" s="571"/>
      <c r="Z301" s="571"/>
      <c r="AA301" s="571"/>
      <c r="AB301" s="571"/>
      <c r="AC301" s="572"/>
      <c r="AD301" s="568" t="str">
        <f>IF(Calcu!H205="ⅹ",Calcu!H205,Calcu!L205)</f>
        <v/>
      </c>
      <c r="AE301" s="571"/>
      <c r="AF301" s="571"/>
      <c r="AG301" s="571"/>
      <c r="AH301" s="571"/>
      <c r="AI301" s="571"/>
      <c r="AJ301" s="572"/>
      <c r="AK301" s="460"/>
      <c r="AL301" s="460"/>
      <c r="AM301" s="460"/>
      <c r="AN301" s="460"/>
      <c r="AO301" s="460"/>
      <c r="AP301" s="460"/>
      <c r="AQ301" s="460"/>
      <c r="AR301" s="143"/>
      <c r="AS301" s="143"/>
      <c r="AT301" s="460"/>
    </row>
    <row r="302" spans="1:46" ht="18" customHeight="1">
      <c r="A302" s="460"/>
      <c r="B302" s="565">
        <f>Calcu!C206</f>
        <v>56</v>
      </c>
      <c r="C302" s="566"/>
      <c r="D302" s="566"/>
      <c r="E302" s="566"/>
      <c r="F302" s="566"/>
      <c r="G302" s="566"/>
      <c r="H302" s="567"/>
      <c r="I302" s="568" t="str">
        <f>Calcu!E206</f>
        <v/>
      </c>
      <c r="J302" s="569"/>
      <c r="K302" s="569"/>
      <c r="L302" s="569"/>
      <c r="M302" s="569"/>
      <c r="N302" s="569"/>
      <c r="O302" s="570"/>
      <c r="P302" s="568" t="str">
        <f>Calcu!J206</f>
        <v/>
      </c>
      <c r="Q302" s="571"/>
      <c r="R302" s="571"/>
      <c r="S302" s="571"/>
      <c r="T302" s="571"/>
      <c r="U302" s="571"/>
      <c r="V302" s="572"/>
      <c r="W302" s="568" t="str">
        <f>IF(Calcu!G206="ⅹ",Calcu!G206,Calcu!K206)</f>
        <v/>
      </c>
      <c r="X302" s="571"/>
      <c r="Y302" s="571"/>
      <c r="Z302" s="571"/>
      <c r="AA302" s="571"/>
      <c r="AB302" s="571"/>
      <c r="AC302" s="572"/>
      <c r="AD302" s="568" t="str">
        <f>IF(Calcu!H206="ⅹ",Calcu!H206,Calcu!L206)</f>
        <v/>
      </c>
      <c r="AE302" s="571"/>
      <c r="AF302" s="571"/>
      <c r="AG302" s="571"/>
      <c r="AH302" s="571"/>
      <c r="AI302" s="571"/>
      <c r="AJ302" s="572"/>
      <c r="AK302" s="460"/>
      <c r="AL302" s="460"/>
      <c r="AM302" s="460"/>
      <c r="AN302" s="460"/>
      <c r="AO302" s="460"/>
      <c r="AP302" s="460"/>
      <c r="AQ302" s="460"/>
      <c r="AR302" s="143"/>
      <c r="AS302" s="143"/>
      <c r="AT302" s="460"/>
    </row>
    <row r="303" spans="1:46" ht="18" customHeight="1">
      <c r="A303" s="460"/>
      <c r="B303" s="565">
        <f>Calcu!C207</f>
        <v>57</v>
      </c>
      <c r="C303" s="566"/>
      <c r="D303" s="566"/>
      <c r="E303" s="566"/>
      <c r="F303" s="566"/>
      <c r="G303" s="566"/>
      <c r="H303" s="567"/>
      <c r="I303" s="568" t="str">
        <f>Calcu!E207</f>
        <v/>
      </c>
      <c r="J303" s="569"/>
      <c r="K303" s="569"/>
      <c r="L303" s="569"/>
      <c r="M303" s="569"/>
      <c r="N303" s="569"/>
      <c r="O303" s="570"/>
      <c r="P303" s="568" t="str">
        <f>Calcu!J207</f>
        <v/>
      </c>
      <c r="Q303" s="571"/>
      <c r="R303" s="571"/>
      <c r="S303" s="571"/>
      <c r="T303" s="571"/>
      <c r="U303" s="571"/>
      <c r="V303" s="572"/>
      <c r="W303" s="568" t="str">
        <f>IF(Calcu!G207="ⅹ",Calcu!G207,Calcu!K207)</f>
        <v/>
      </c>
      <c r="X303" s="571"/>
      <c r="Y303" s="571"/>
      <c r="Z303" s="571"/>
      <c r="AA303" s="571"/>
      <c r="AB303" s="571"/>
      <c r="AC303" s="572"/>
      <c r="AD303" s="568" t="str">
        <f>IF(Calcu!H207="ⅹ",Calcu!H207,Calcu!L207)</f>
        <v/>
      </c>
      <c r="AE303" s="571"/>
      <c r="AF303" s="571"/>
      <c r="AG303" s="571"/>
      <c r="AH303" s="571"/>
      <c r="AI303" s="571"/>
      <c r="AJ303" s="572"/>
      <c r="AK303" s="460"/>
      <c r="AL303" s="460"/>
      <c r="AM303" s="460"/>
      <c r="AN303" s="460"/>
      <c r="AO303" s="460"/>
      <c r="AP303" s="460"/>
      <c r="AQ303" s="460"/>
      <c r="AR303" s="143"/>
      <c r="AS303" s="143"/>
      <c r="AT303" s="460"/>
    </row>
    <row r="304" spans="1:46" ht="18" customHeight="1">
      <c r="A304" s="460"/>
      <c r="B304" s="565">
        <f>Calcu!C208</f>
        <v>58</v>
      </c>
      <c r="C304" s="566"/>
      <c r="D304" s="566"/>
      <c r="E304" s="566"/>
      <c r="F304" s="566"/>
      <c r="G304" s="566"/>
      <c r="H304" s="567"/>
      <c r="I304" s="568" t="str">
        <f>Calcu!E208</f>
        <v/>
      </c>
      <c r="J304" s="569"/>
      <c r="K304" s="569"/>
      <c r="L304" s="569"/>
      <c r="M304" s="569"/>
      <c r="N304" s="569"/>
      <c r="O304" s="570"/>
      <c r="P304" s="568" t="str">
        <f>Calcu!J208</f>
        <v/>
      </c>
      <c r="Q304" s="571"/>
      <c r="R304" s="571"/>
      <c r="S304" s="571"/>
      <c r="T304" s="571"/>
      <c r="U304" s="571"/>
      <c r="V304" s="572"/>
      <c r="W304" s="568" t="str">
        <f>IF(Calcu!G208="ⅹ",Calcu!G208,Calcu!K208)</f>
        <v/>
      </c>
      <c r="X304" s="571"/>
      <c r="Y304" s="571"/>
      <c r="Z304" s="571"/>
      <c r="AA304" s="571"/>
      <c r="AB304" s="571"/>
      <c r="AC304" s="572"/>
      <c r="AD304" s="568" t="str">
        <f>IF(Calcu!H208="ⅹ",Calcu!H208,Calcu!L208)</f>
        <v/>
      </c>
      <c r="AE304" s="571"/>
      <c r="AF304" s="571"/>
      <c r="AG304" s="571"/>
      <c r="AH304" s="571"/>
      <c r="AI304" s="571"/>
      <c r="AJ304" s="572"/>
      <c r="AK304" s="460"/>
      <c r="AL304" s="460"/>
      <c r="AM304" s="460"/>
      <c r="AN304" s="460"/>
      <c r="AO304" s="460"/>
      <c r="AP304" s="460"/>
      <c r="AQ304" s="460"/>
      <c r="AR304" s="143"/>
      <c r="AS304" s="143"/>
      <c r="AT304" s="460"/>
    </row>
    <row r="305" spans="1:46" ht="18" customHeight="1">
      <c r="A305" s="460"/>
      <c r="B305" s="565">
        <f>Calcu!C209</f>
        <v>59</v>
      </c>
      <c r="C305" s="566"/>
      <c r="D305" s="566"/>
      <c r="E305" s="566"/>
      <c r="F305" s="566"/>
      <c r="G305" s="566"/>
      <c r="H305" s="567"/>
      <c r="I305" s="568" t="str">
        <f>Calcu!E209</f>
        <v/>
      </c>
      <c r="J305" s="569"/>
      <c r="K305" s="569"/>
      <c r="L305" s="569"/>
      <c r="M305" s="569"/>
      <c r="N305" s="569"/>
      <c r="O305" s="570"/>
      <c r="P305" s="568" t="str">
        <f>Calcu!J209</f>
        <v/>
      </c>
      <c r="Q305" s="571"/>
      <c r="R305" s="571"/>
      <c r="S305" s="571"/>
      <c r="T305" s="571"/>
      <c r="U305" s="571"/>
      <c r="V305" s="572"/>
      <c r="W305" s="568" t="str">
        <f>IF(Calcu!G209="ⅹ",Calcu!G209,Calcu!K209)</f>
        <v/>
      </c>
      <c r="X305" s="571"/>
      <c r="Y305" s="571"/>
      <c r="Z305" s="571"/>
      <c r="AA305" s="571"/>
      <c r="AB305" s="571"/>
      <c r="AC305" s="572"/>
      <c r="AD305" s="568" t="str">
        <f>IF(Calcu!H209="ⅹ",Calcu!H209,Calcu!L209)</f>
        <v/>
      </c>
      <c r="AE305" s="571"/>
      <c r="AF305" s="571"/>
      <c r="AG305" s="571"/>
      <c r="AH305" s="571"/>
      <c r="AI305" s="571"/>
      <c r="AJ305" s="572"/>
      <c r="AK305" s="460"/>
      <c r="AL305" s="460"/>
      <c r="AM305" s="460"/>
      <c r="AN305" s="460"/>
      <c r="AO305" s="460"/>
      <c r="AP305" s="460"/>
      <c r="AQ305" s="460"/>
      <c r="AR305" s="143"/>
      <c r="AS305" s="143"/>
      <c r="AT305" s="460"/>
    </row>
    <row r="306" spans="1:46" ht="18" customHeight="1">
      <c r="A306" s="285"/>
      <c r="B306" s="565">
        <f>Calcu!C210</f>
        <v>60</v>
      </c>
      <c r="C306" s="566"/>
      <c r="D306" s="566"/>
      <c r="E306" s="566"/>
      <c r="F306" s="566"/>
      <c r="G306" s="566"/>
      <c r="H306" s="567"/>
      <c r="I306" s="568" t="str">
        <f>Calcu!E210</f>
        <v/>
      </c>
      <c r="J306" s="569"/>
      <c r="K306" s="569"/>
      <c r="L306" s="569"/>
      <c r="M306" s="569"/>
      <c r="N306" s="569"/>
      <c r="O306" s="570"/>
      <c r="P306" s="568" t="str">
        <f>Calcu!J210</f>
        <v/>
      </c>
      <c r="Q306" s="571"/>
      <c r="R306" s="571"/>
      <c r="S306" s="571"/>
      <c r="T306" s="571"/>
      <c r="U306" s="571"/>
      <c r="V306" s="572"/>
      <c r="W306" s="568" t="str">
        <f>IF(Calcu!G210="ⅹ",Calcu!G210,Calcu!K210)</f>
        <v/>
      </c>
      <c r="X306" s="571"/>
      <c r="Y306" s="571"/>
      <c r="Z306" s="571"/>
      <c r="AA306" s="571"/>
      <c r="AB306" s="571"/>
      <c r="AC306" s="572"/>
      <c r="AD306" s="568" t="str">
        <f>IF(Calcu!H210="ⅹ",Calcu!H210,Calcu!L210)</f>
        <v/>
      </c>
      <c r="AE306" s="571"/>
      <c r="AF306" s="571"/>
      <c r="AG306" s="571"/>
      <c r="AH306" s="571"/>
      <c r="AI306" s="571"/>
      <c r="AJ306" s="572"/>
      <c r="AK306" s="285"/>
      <c r="AL306" s="285"/>
      <c r="AM306" s="285"/>
      <c r="AN306" s="285"/>
      <c r="AO306" s="285"/>
      <c r="AP306" s="285"/>
      <c r="AQ306" s="285"/>
      <c r="AR306" s="143"/>
      <c r="AS306" s="143"/>
      <c r="AT306" s="285"/>
    </row>
    <row r="307" spans="1:46" s="285" customFormat="1" ht="18" customHeight="1"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418"/>
      <c r="AA307" s="418"/>
      <c r="AB307" s="418"/>
      <c r="AC307" s="418"/>
      <c r="AD307" s="418"/>
      <c r="AE307" s="418"/>
      <c r="AF307" s="418"/>
      <c r="AG307" s="418"/>
      <c r="AH307" s="418"/>
      <c r="AI307" s="418"/>
      <c r="AJ307" s="418"/>
      <c r="AK307" s="284"/>
      <c r="AL307" s="284"/>
      <c r="AM307" s="284"/>
      <c r="AN307" s="284"/>
      <c r="AO307" s="284"/>
      <c r="AP307" s="284"/>
      <c r="AQ307" s="284"/>
      <c r="AR307" s="143"/>
      <c r="AS307" s="143"/>
    </row>
    <row r="308" spans="1:46" s="146" customFormat="1" ht="18" customHeight="1">
      <c r="A308" s="293" t="str">
        <f>"■ "&amp;B241&amp;" "&amp;N241&amp;" 에서의 교정데이터"</f>
        <v>■ 0 0 에서의 교정데이터</v>
      </c>
      <c r="D308" s="294"/>
      <c r="E308" s="294"/>
      <c r="F308" s="294"/>
      <c r="H308" s="145"/>
      <c r="I308" s="291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  <c r="AG308" s="145"/>
      <c r="AH308" s="145"/>
      <c r="AI308" s="145"/>
      <c r="AJ308" s="145"/>
      <c r="AK308" s="145"/>
      <c r="AL308" s="145"/>
      <c r="AM308" s="145"/>
      <c r="AN308" s="145"/>
      <c r="AO308" s="145"/>
      <c r="AP308" s="145"/>
      <c r="AQ308" s="145"/>
      <c r="AR308" s="145"/>
      <c r="AS308" s="145"/>
      <c r="AT308" s="145"/>
    </row>
    <row r="309" spans="1:46" s="146" customFormat="1" ht="18" customHeight="1">
      <c r="A309" s="188"/>
      <c r="B309" s="573" t="s">
        <v>180</v>
      </c>
      <c r="C309" s="574"/>
      <c r="D309" s="574"/>
      <c r="E309" s="574"/>
      <c r="F309" s="574"/>
      <c r="G309" s="574"/>
      <c r="H309" s="575"/>
      <c r="I309" s="573" t="s">
        <v>994</v>
      </c>
      <c r="J309" s="574"/>
      <c r="K309" s="574"/>
      <c r="L309" s="574"/>
      <c r="M309" s="574"/>
      <c r="N309" s="574"/>
      <c r="O309" s="575"/>
      <c r="P309" s="582" t="e">
        <f>Calcu!$J$568&amp;" 지시값"</f>
        <v>#N/A</v>
      </c>
      <c r="Q309" s="583"/>
      <c r="R309" s="583"/>
      <c r="S309" s="583"/>
      <c r="T309" s="583"/>
      <c r="U309" s="583"/>
      <c r="V309" s="583"/>
      <c r="W309" s="583"/>
      <c r="X309" s="583"/>
      <c r="Y309" s="583"/>
      <c r="Z309" s="583"/>
      <c r="AA309" s="583"/>
      <c r="AB309" s="583"/>
      <c r="AC309" s="583"/>
      <c r="AD309" s="583"/>
      <c r="AE309" s="583"/>
      <c r="AF309" s="583"/>
      <c r="AG309" s="583"/>
      <c r="AH309" s="584" t="s">
        <v>773</v>
      </c>
      <c r="AI309" s="584"/>
      <c r="AJ309" s="584"/>
      <c r="AK309" s="584"/>
      <c r="AL309" s="584"/>
      <c r="AM309" s="584"/>
      <c r="AN309" s="584"/>
      <c r="AO309" s="584"/>
      <c r="AP309" s="584"/>
      <c r="AQ309" s="584"/>
      <c r="AR309" s="584"/>
      <c r="AS309" s="585"/>
      <c r="AT309" s="145"/>
    </row>
    <row r="310" spans="1:46" s="146" customFormat="1" ht="18" customHeight="1">
      <c r="A310" s="188"/>
      <c r="B310" s="576"/>
      <c r="C310" s="577"/>
      <c r="D310" s="577"/>
      <c r="E310" s="577"/>
      <c r="F310" s="577"/>
      <c r="G310" s="577"/>
      <c r="H310" s="578"/>
      <c r="I310" s="579"/>
      <c r="J310" s="580"/>
      <c r="K310" s="580"/>
      <c r="L310" s="580"/>
      <c r="M310" s="580"/>
      <c r="N310" s="580"/>
      <c r="O310" s="581"/>
      <c r="P310" s="586" t="s">
        <v>69</v>
      </c>
      <c r="Q310" s="587"/>
      <c r="R310" s="587"/>
      <c r="S310" s="587"/>
      <c r="T310" s="587"/>
      <c r="U310" s="588"/>
      <c r="V310" s="586" t="s">
        <v>70</v>
      </c>
      <c r="W310" s="587"/>
      <c r="X310" s="587"/>
      <c r="Y310" s="587"/>
      <c r="Z310" s="587"/>
      <c r="AA310" s="588"/>
      <c r="AB310" s="586" t="s">
        <v>71</v>
      </c>
      <c r="AC310" s="587"/>
      <c r="AD310" s="587"/>
      <c r="AE310" s="587"/>
      <c r="AF310" s="587"/>
      <c r="AG310" s="588"/>
      <c r="AH310" s="586" t="s">
        <v>72</v>
      </c>
      <c r="AI310" s="587"/>
      <c r="AJ310" s="587"/>
      <c r="AK310" s="587"/>
      <c r="AL310" s="587"/>
      <c r="AM310" s="588"/>
      <c r="AN310" s="586" t="s">
        <v>73</v>
      </c>
      <c r="AO310" s="587"/>
      <c r="AP310" s="587"/>
      <c r="AQ310" s="587"/>
      <c r="AR310" s="587"/>
      <c r="AS310" s="588"/>
      <c r="AT310" s="145"/>
    </row>
    <row r="311" spans="1:46" s="146" customFormat="1" ht="18" customHeight="1">
      <c r="A311" s="188"/>
      <c r="B311" s="579"/>
      <c r="C311" s="580"/>
      <c r="D311" s="580"/>
      <c r="E311" s="580"/>
      <c r="F311" s="580"/>
      <c r="G311" s="580"/>
      <c r="H311" s="581"/>
      <c r="I311" s="640">
        <f>I246</f>
        <v>0</v>
      </c>
      <c r="J311" s="641"/>
      <c r="K311" s="641"/>
      <c r="L311" s="641"/>
      <c r="M311" s="641"/>
      <c r="N311" s="641"/>
      <c r="O311" s="642"/>
      <c r="P311" s="640">
        <f>P246</f>
        <v>0</v>
      </c>
      <c r="Q311" s="641"/>
      <c r="R311" s="641"/>
      <c r="S311" s="641"/>
      <c r="T311" s="641"/>
      <c r="U311" s="642"/>
      <c r="V311" s="640">
        <f>W246</f>
        <v>0</v>
      </c>
      <c r="W311" s="641"/>
      <c r="X311" s="641"/>
      <c r="Y311" s="641"/>
      <c r="Z311" s="641"/>
      <c r="AA311" s="642"/>
      <c r="AB311" s="640">
        <f>AD246</f>
        <v>0</v>
      </c>
      <c r="AC311" s="641"/>
      <c r="AD311" s="641"/>
      <c r="AE311" s="641"/>
      <c r="AF311" s="641"/>
      <c r="AG311" s="642"/>
      <c r="AH311" s="640">
        <f>Calcu!G216</f>
        <v>0</v>
      </c>
      <c r="AI311" s="641"/>
      <c r="AJ311" s="641"/>
      <c r="AK311" s="641"/>
      <c r="AL311" s="641"/>
      <c r="AM311" s="642"/>
      <c r="AN311" s="640">
        <f>Calcu!H216</f>
        <v>0</v>
      </c>
      <c r="AO311" s="641"/>
      <c r="AP311" s="641"/>
      <c r="AQ311" s="641"/>
      <c r="AR311" s="641"/>
      <c r="AS311" s="642"/>
      <c r="AT311" s="145"/>
    </row>
    <row r="312" spans="1:46" s="146" customFormat="1" ht="18" customHeight="1">
      <c r="A312" s="188"/>
      <c r="B312" s="637" t="e">
        <f>AX241</f>
        <v>#N/A</v>
      </c>
      <c r="C312" s="638"/>
      <c r="D312" s="638"/>
      <c r="E312" s="638"/>
      <c r="F312" s="638"/>
      <c r="G312" s="638"/>
      <c r="H312" s="639"/>
      <c r="I312" s="634" t="e">
        <f ca="1">OFFSET(I246,B312,0)</f>
        <v>#N/A</v>
      </c>
      <c r="J312" s="635"/>
      <c r="K312" s="635"/>
      <c r="L312" s="635"/>
      <c r="M312" s="635"/>
      <c r="N312" s="635"/>
      <c r="O312" s="636"/>
      <c r="P312" s="634" t="e">
        <f ca="1">OFFSET(Calcu!Q150,B312,0)</f>
        <v>#N/A</v>
      </c>
      <c r="Q312" s="635"/>
      <c r="R312" s="635"/>
      <c r="S312" s="635"/>
      <c r="T312" s="635"/>
      <c r="U312" s="636"/>
      <c r="V312" s="634" t="e">
        <f ca="1">OFFSET(Calcu!R150,B312,0)</f>
        <v>#N/A</v>
      </c>
      <c r="W312" s="635"/>
      <c r="X312" s="635"/>
      <c r="Y312" s="635"/>
      <c r="Z312" s="635"/>
      <c r="AA312" s="636"/>
      <c r="AB312" s="634" t="e">
        <f ca="1">OFFSET(Calcu!S150,B312,0)</f>
        <v>#N/A</v>
      </c>
      <c r="AC312" s="635"/>
      <c r="AD312" s="635"/>
      <c r="AE312" s="635"/>
      <c r="AF312" s="635"/>
      <c r="AG312" s="636"/>
      <c r="AH312" s="589" t="e">
        <f ca="1">OFFSET(Calcu!G216,B312,0)</f>
        <v>#N/A</v>
      </c>
      <c r="AI312" s="590"/>
      <c r="AJ312" s="590"/>
      <c r="AK312" s="590"/>
      <c r="AL312" s="590"/>
      <c r="AM312" s="591"/>
      <c r="AN312" s="589" t="e">
        <f ca="1">OFFSET(Calcu!H216,B312,0)</f>
        <v>#N/A</v>
      </c>
      <c r="AO312" s="590"/>
      <c r="AP312" s="590"/>
      <c r="AQ312" s="590"/>
      <c r="AR312" s="590"/>
      <c r="AS312" s="591"/>
      <c r="AT312" s="145"/>
    </row>
    <row r="313" spans="1:46" s="146" customFormat="1" ht="18" customHeight="1">
      <c r="A313" s="188"/>
      <c r="B313" s="595" t="e">
        <f>B312</f>
        <v>#N/A</v>
      </c>
      <c r="C313" s="596"/>
      <c r="D313" s="596"/>
      <c r="E313" s="596"/>
      <c r="F313" s="596"/>
      <c r="G313" s="596"/>
      <c r="H313" s="597"/>
      <c r="I313" s="634" t="e">
        <f ca="1">I312</f>
        <v>#N/A</v>
      </c>
      <c r="J313" s="635"/>
      <c r="K313" s="635"/>
      <c r="L313" s="635"/>
      <c r="M313" s="635"/>
      <c r="N313" s="635"/>
      <c r="O313" s="636"/>
      <c r="P313" s="634" t="e">
        <f ca="1">OFFSET(Calcu!Q165,B313,0)</f>
        <v>#N/A</v>
      </c>
      <c r="Q313" s="635"/>
      <c r="R313" s="635"/>
      <c r="S313" s="635"/>
      <c r="T313" s="635"/>
      <c r="U313" s="636"/>
      <c r="V313" s="634" t="e">
        <f ca="1">OFFSET(Calcu!R165,B313,0)</f>
        <v>#N/A</v>
      </c>
      <c r="W313" s="635"/>
      <c r="X313" s="635"/>
      <c r="Y313" s="635"/>
      <c r="Z313" s="635"/>
      <c r="AA313" s="636"/>
      <c r="AB313" s="634" t="e">
        <f ca="1">OFFSET(Calcu!S165,B313,0)</f>
        <v>#N/A</v>
      </c>
      <c r="AC313" s="635"/>
      <c r="AD313" s="635"/>
      <c r="AE313" s="635"/>
      <c r="AF313" s="635"/>
      <c r="AG313" s="636"/>
      <c r="AH313" s="592"/>
      <c r="AI313" s="593"/>
      <c r="AJ313" s="593"/>
      <c r="AK313" s="593"/>
      <c r="AL313" s="593"/>
      <c r="AM313" s="594"/>
      <c r="AN313" s="592"/>
      <c r="AO313" s="593"/>
      <c r="AP313" s="593"/>
      <c r="AQ313" s="593"/>
      <c r="AR313" s="593"/>
      <c r="AS313" s="594"/>
      <c r="AT313" s="145"/>
    </row>
    <row r="314" spans="1:46" s="146" customFormat="1" ht="18" customHeight="1">
      <c r="A314" s="188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45"/>
      <c r="AF314" s="145"/>
      <c r="AG314" s="145"/>
      <c r="AH314" s="145"/>
      <c r="AI314" s="145"/>
      <c r="AJ314" s="145"/>
      <c r="AK314" s="145"/>
      <c r="AL314" s="145"/>
      <c r="AM314" s="145"/>
      <c r="AN314" s="145"/>
      <c r="AO314" s="145"/>
      <c r="AP314" s="145"/>
      <c r="AQ314" s="145"/>
      <c r="AR314" s="145"/>
      <c r="AS314" s="145"/>
      <c r="AT314" s="145"/>
    </row>
    <row r="315" spans="1:46" s="146" customFormat="1" ht="18" customHeight="1">
      <c r="A315" s="153" t="str">
        <f>"■ "&amp;B241&amp;" "&amp;N241&amp;" 에서의 영점보정 후 교정데이터"</f>
        <v>■ 0 0 에서의 영점보정 후 교정데이터</v>
      </c>
      <c r="B315" s="145"/>
      <c r="C315" s="290"/>
      <c r="D315" s="290"/>
      <c r="E315" s="290"/>
      <c r="F315" s="290"/>
      <c r="G315" s="291"/>
      <c r="H315" s="291"/>
      <c r="I315" s="291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  <c r="AN315" s="145"/>
      <c r="AO315" s="145"/>
      <c r="AP315" s="145"/>
      <c r="AQ315" s="145"/>
      <c r="AR315" s="145"/>
      <c r="AS315" s="145"/>
      <c r="AT315" s="145"/>
    </row>
    <row r="316" spans="1:46" s="146" customFormat="1" ht="18" customHeight="1">
      <c r="A316" s="188"/>
      <c r="B316" s="573" t="s">
        <v>180</v>
      </c>
      <c r="C316" s="574"/>
      <c r="D316" s="574"/>
      <c r="E316" s="574"/>
      <c r="F316" s="574"/>
      <c r="G316" s="574"/>
      <c r="H316" s="575"/>
      <c r="I316" s="573" t="s">
        <v>1029</v>
      </c>
      <c r="J316" s="648"/>
      <c r="K316" s="648"/>
      <c r="L316" s="648"/>
      <c r="M316" s="648"/>
      <c r="N316" s="648"/>
      <c r="O316" s="649"/>
      <c r="P316" s="586" t="e">
        <f>Calcu!$J$568&amp;" 지시값 (영점보정)"</f>
        <v>#N/A</v>
      </c>
      <c r="Q316" s="653"/>
      <c r="R316" s="653"/>
      <c r="S316" s="653"/>
      <c r="T316" s="653"/>
      <c r="U316" s="653"/>
      <c r="V316" s="653"/>
      <c r="W316" s="653"/>
      <c r="X316" s="653"/>
      <c r="Y316" s="653"/>
      <c r="Z316" s="653"/>
      <c r="AA316" s="653"/>
      <c r="AB316" s="653"/>
      <c r="AC316" s="653"/>
      <c r="AD316" s="653"/>
      <c r="AE316" s="653"/>
      <c r="AF316" s="653"/>
      <c r="AG316" s="653"/>
      <c r="AH316" s="653"/>
      <c r="AI316" s="653"/>
      <c r="AJ316" s="653"/>
      <c r="AK316" s="653"/>
      <c r="AL316" s="653"/>
      <c r="AM316" s="653"/>
      <c r="AN316" s="653"/>
      <c r="AO316" s="653"/>
      <c r="AP316" s="653"/>
      <c r="AQ316" s="653"/>
      <c r="AR316" s="653"/>
      <c r="AS316" s="654"/>
      <c r="AT316" s="145"/>
    </row>
    <row r="317" spans="1:46" s="146" customFormat="1" ht="18" customHeight="1">
      <c r="A317" s="188"/>
      <c r="B317" s="576"/>
      <c r="C317" s="577"/>
      <c r="D317" s="577"/>
      <c r="E317" s="577"/>
      <c r="F317" s="577"/>
      <c r="G317" s="577"/>
      <c r="H317" s="578"/>
      <c r="I317" s="650"/>
      <c r="J317" s="651"/>
      <c r="K317" s="651"/>
      <c r="L317" s="651"/>
      <c r="M317" s="651"/>
      <c r="N317" s="651"/>
      <c r="O317" s="652"/>
      <c r="P317" s="586" t="s">
        <v>69</v>
      </c>
      <c r="Q317" s="653"/>
      <c r="R317" s="653"/>
      <c r="S317" s="653"/>
      <c r="T317" s="653"/>
      <c r="U317" s="653"/>
      <c r="V317" s="654"/>
      <c r="W317" s="586" t="s">
        <v>70</v>
      </c>
      <c r="X317" s="653"/>
      <c r="Y317" s="653"/>
      <c r="Z317" s="653"/>
      <c r="AA317" s="653"/>
      <c r="AB317" s="653"/>
      <c r="AC317" s="654"/>
      <c r="AD317" s="586" t="s">
        <v>71</v>
      </c>
      <c r="AE317" s="653"/>
      <c r="AF317" s="653"/>
      <c r="AG317" s="653"/>
      <c r="AH317" s="653"/>
      <c r="AI317" s="653"/>
      <c r="AJ317" s="654"/>
      <c r="AK317" s="586" t="s">
        <v>228</v>
      </c>
      <c r="AL317" s="653"/>
      <c r="AM317" s="653"/>
      <c r="AN317" s="653"/>
      <c r="AO317" s="653"/>
      <c r="AP317" s="653"/>
      <c r="AQ317" s="653"/>
      <c r="AR317" s="653"/>
      <c r="AS317" s="654"/>
      <c r="AT317" s="145"/>
    </row>
    <row r="318" spans="1:46" s="146" customFormat="1" ht="18" customHeight="1">
      <c r="A318" s="188"/>
      <c r="B318" s="579"/>
      <c r="C318" s="580"/>
      <c r="D318" s="580"/>
      <c r="E318" s="580"/>
      <c r="F318" s="580"/>
      <c r="G318" s="580"/>
      <c r="H318" s="581"/>
      <c r="I318" s="645">
        <f>I311</f>
        <v>0</v>
      </c>
      <c r="J318" s="655"/>
      <c r="K318" s="655"/>
      <c r="L318" s="655"/>
      <c r="M318" s="655"/>
      <c r="N318" s="655"/>
      <c r="O318" s="656"/>
      <c r="P318" s="645">
        <f>P311</f>
        <v>0</v>
      </c>
      <c r="Q318" s="646"/>
      <c r="R318" s="646"/>
      <c r="S318" s="646"/>
      <c r="T318" s="646"/>
      <c r="U318" s="646"/>
      <c r="V318" s="647"/>
      <c r="W318" s="645">
        <f>V311</f>
        <v>0</v>
      </c>
      <c r="X318" s="646"/>
      <c r="Y318" s="646"/>
      <c r="Z318" s="646"/>
      <c r="AA318" s="646"/>
      <c r="AB318" s="646"/>
      <c r="AC318" s="647"/>
      <c r="AD318" s="645">
        <f>AB311</f>
        <v>0</v>
      </c>
      <c r="AE318" s="646"/>
      <c r="AF318" s="646"/>
      <c r="AG318" s="646"/>
      <c r="AH318" s="646"/>
      <c r="AI318" s="646"/>
      <c r="AJ318" s="647"/>
      <c r="AK318" s="645">
        <f>AH311</f>
        <v>0</v>
      </c>
      <c r="AL318" s="646"/>
      <c r="AM318" s="646"/>
      <c r="AN318" s="646"/>
      <c r="AO318" s="646"/>
      <c r="AP318" s="646"/>
      <c r="AQ318" s="646"/>
      <c r="AR318" s="646"/>
      <c r="AS318" s="647"/>
      <c r="AT318" s="145"/>
    </row>
    <row r="319" spans="1:46" s="146" customFormat="1" ht="18" customHeight="1">
      <c r="A319" s="188"/>
      <c r="B319" s="637" t="e">
        <f>B312</f>
        <v>#N/A</v>
      </c>
      <c r="C319" s="638"/>
      <c r="D319" s="638"/>
      <c r="E319" s="638"/>
      <c r="F319" s="638"/>
      <c r="G319" s="638"/>
      <c r="H319" s="639"/>
      <c r="I319" s="634" t="e">
        <f ca="1">I312</f>
        <v>#N/A</v>
      </c>
      <c r="J319" s="635"/>
      <c r="K319" s="635"/>
      <c r="L319" s="635"/>
      <c r="M319" s="635"/>
      <c r="N319" s="635"/>
      <c r="O319" s="636"/>
      <c r="P319" s="634" t="e">
        <f ca="1">OFFSET(Calcu!U150,B319,0)</f>
        <v>#N/A</v>
      </c>
      <c r="Q319" s="643"/>
      <c r="R319" s="643"/>
      <c r="S319" s="643"/>
      <c r="T319" s="643"/>
      <c r="U319" s="643"/>
      <c r="V319" s="644"/>
      <c r="W319" s="634" t="e">
        <f ca="1">OFFSET(Calcu!V150,B319,0)</f>
        <v>#N/A</v>
      </c>
      <c r="X319" s="643"/>
      <c r="Y319" s="643"/>
      <c r="Z319" s="643"/>
      <c r="AA319" s="643"/>
      <c r="AB319" s="643"/>
      <c r="AC319" s="644"/>
      <c r="AD319" s="634" t="e">
        <f ca="1">OFFSET(Calcu!W150,B319,0)</f>
        <v>#N/A</v>
      </c>
      <c r="AE319" s="643"/>
      <c r="AF319" s="643"/>
      <c r="AG319" s="643"/>
      <c r="AH319" s="643"/>
      <c r="AI319" s="643"/>
      <c r="AJ319" s="644"/>
      <c r="AK319" s="634" t="e">
        <f ca="1">OFFSET(Calcu!X150,B319,0)</f>
        <v>#N/A</v>
      </c>
      <c r="AL319" s="643"/>
      <c r="AM319" s="643"/>
      <c r="AN319" s="643"/>
      <c r="AO319" s="643"/>
      <c r="AP319" s="643"/>
      <c r="AQ319" s="643"/>
      <c r="AR319" s="643"/>
      <c r="AS319" s="644"/>
      <c r="AT319" s="145"/>
    </row>
    <row r="320" spans="1:46" s="146" customFormat="1" ht="18" customHeight="1">
      <c r="A320" s="188"/>
      <c r="B320" s="595" t="e">
        <f>B313</f>
        <v>#N/A</v>
      </c>
      <c r="C320" s="596"/>
      <c r="D320" s="596"/>
      <c r="E320" s="596"/>
      <c r="F320" s="596"/>
      <c r="G320" s="596"/>
      <c r="H320" s="597"/>
      <c r="I320" s="634" t="e">
        <f ca="1">I313</f>
        <v>#N/A</v>
      </c>
      <c r="J320" s="635"/>
      <c r="K320" s="635"/>
      <c r="L320" s="635"/>
      <c r="M320" s="635"/>
      <c r="N320" s="635"/>
      <c r="O320" s="636"/>
      <c r="P320" s="634" t="e">
        <f ca="1">OFFSET(Calcu!U165,B320,0)</f>
        <v>#N/A</v>
      </c>
      <c r="Q320" s="643"/>
      <c r="R320" s="643"/>
      <c r="S320" s="643"/>
      <c r="T320" s="643"/>
      <c r="U320" s="643"/>
      <c r="V320" s="644"/>
      <c r="W320" s="634" t="e">
        <f ca="1">OFFSET(Calcu!V165,B320,0)</f>
        <v>#N/A</v>
      </c>
      <c r="X320" s="643"/>
      <c r="Y320" s="643"/>
      <c r="Z320" s="643"/>
      <c r="AA320" s="643"/>
      <c r="AB320" s="643"/>
      <c r="AC320" s="644"/>
      <c r="AD320" s="634" t="e">
        <f ca="1">OFFSET(Calcu!W165,B320,0)</f>
        <v>#N/A</v>
      </c>
      <c r="AE320" s="643"/>
      <c r="AF320" s="643"/>
      <c r="AG320" s="643"/>
      <c r="AH320" s="643"/>
      <c r="AI320" s="643"/>
      <c r="AJ320" s="644"/>
      <c r="AK320" s="634" t="e">
        <f ca="1">OFFSET(Calcu!X165,B320,0)</f>
        <v>#N/A</v>
      </c>
      <c r="AL320" s="643"/>
      <c r="AM320" s="643"/>
      <c r="AN320" s="643"/>
      <c r="AO320" s="643"/>
      <c r="AP320" s="643"/>
      <c r="AQ320" s="643"/>
      <c r="AR320" s="643"/>
      <c r="AS320" s="644"/>
      <c r="AT320" s="145"/>
    </row>
    <row r="321" spans="1:92" s="146" customFormat="1" ht="18" customHeight="1">
      <c r="A321" s="188"/>
      <c r="B321" s="284"/>
      <c r="C321" s="283"/>
      <c r="D321" s="283"/>
      <c r="E321" s="283"/>
      <c r="F321" s="283"/>
      <c r="G321" s="283"/>
      <c r="H321" s="283"/>
      <c r="I321" s="284"/>
      <c r="J321" s="284"/>
      <c r="K321" s="284"/>
      <c r="L321" s="284"/>
      <c r="M321" s="284"/>
      <c r="N321" s="284"/>
      <c r="O321" s="284"/>
      <c r="P321" s="284"/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  <c r="AA321" s="284"/>
      <c r="AB321" s="284"/>
      <c r="AC321" s="284"/>
      <c r="AD321" s="284"/>
      <c r="AE321" s="284"/>
      <c r="AF321" s="284"/>
      <c r="AG321" s="284"/>
      <c r="AH321" s="284"/>
      <c r="AI321" s="284"/>
      <c r="AJ321" s="284"/>
      <c r="AK321" s="284"/>
      <c r="AL321" s="284"/>
      <c r="AM321" s="284"/>
      <c r="AN321" s="284"/>
      <c r="AO321" s="284"/>
      <c r="AP321" s="284"/>
      <c r="AQ321" s="284"/>
      <c r="AR321" s="284"/>
      <c r="AS321" s="284"/>
      <c r="AT321" s="145"/>
    </row>
    <row r="322" spans="1:92" ht="18" customHeight="1">
      <c r="A322" s="187" t="s">
        <v>74</v>
      </c>
      <c r="B322" s="285"/>
      <c r="C322" s="285"/>
      <c r="D322" s="285"/>
      <c r="E322" s="285"/>
      <c r="F322" s="285"/>
      <c r="G322" s="285"/>
      <c r="H322" s="285"/>
      <c r="I322" s="285"/>
      <c r="J322" s="285"/>
      <c r="K322" s="285"/>
      <c r="L322" s="285"/>
      <c r="M322" s="285"/>
      <c r="N322" s="285"/>
      <c r="O322" s="285"/>
      <c r="P322" s="285"/>
      <c r="Q322" s="285"/>
      <c r="R322" s="285"/>
      <c r="S322" s="285"/>
      <c r="T322" s="285"/>
      <c r="U322" s="285"/>
      <c r="V322" s="285"/>
      <c r="W322" s="285"/>
      <c r="X322" s="285"/>
      <c r="Y322" s="285"/>
      <c r="Z322" s="285"/>
      <c r="AA322" s="285"/>
      <c r="AB322" s="285"/>
      <c r="AC322" s="285"/>
      <c r="AD322" s="285"/>
      <c r="AE322" s="285"/>
      <c r="AF322" s="285"/>
      <c r="AG322" s="285"/>
      <c r="AH322" s="285"/>
      <c r="AI322" s="285"/>
      <c r="AJ322" s="285"/>
      <c r="AK322" s="285"/>
      <c r="AL322" s="285"/>
      <c r="AM322" s="285"/>
      <c r="AN322" s="285"/>
      <c r="AO322" s="285"/>
      <c r="AP322" s="285"/>
      <c r="AQ322" s="285"/>
      <c r="AR322" s="285"/>
      <c r="AS322" s="285"/>
      <c r="AT322" s="285"/>
    </row>
    <row r="323" spans="1:92" ht="18" customHeight="1">
      <c r="A323" s="285"/>
      <c r="B323" s="691"/>
      <c r="C323" s="692"/>
      <c r="D323" s="674"/>
      <c r="E323" s="680"/>
      <c r="F323" s="680"/>
      <c r="G323" s="680"/>
      <c r="H323" s="681"/>
      <c r="I323" s="674">
        <v>1</v>
      </c>
      <c r="J323" s="680"/>
      <c r="K323" s="680"/>
      <c r="L323" s="680"/>
      <c r="M323" s="680"/>
      <c r="N323" s="680"/>
      <c r="O323" s="681"/>
      <c r="P323" s="674">
        <v>2</v>
      </c>
      <c r="Q323" s="680"/>
      <c r="R323" s="680"/>
      <c r="S323" s="680"/>
      <c r="T323" s="680"/>
      <c r="U323" s="680"/>
      <c r="V323" s="680"/>
      <c r="W323" s="681"/>
      <c r="X323" s="674">
        <v>3</v>
      </c>
      <c r="Y323" s="695"/>
      <c r="Z323" s="695"/>
      <c r="AA323" s="695"/>
      <c r="AB323" s="676"/>
      <c r="AC323" s="674">
        <v>4</v>
      </c>
      <c r="AD323" s="680"/>
      <c r="AE323" s="680"/>
      <c r="AF323" s="680"/>
      <c r="AG323" s="681"/>
      <c r="AH323" s="674">
        <v>5</v>
      </c>
      <c r="AI323" s="680"/>
      <c r="AJ323" s="680"/>
      <c r="AK323" s="680"/>
      <c r="AL323" s="680"/>
      <c r="AM323" s="680"/>
      <c r="AN323" s="680"/>
      <c r="AO323" s="681"/>
      <c r="AP323" s="674">
        <v>6</v>
      </c>
      <c r="AQ323" s="675"/>
      <c r="AR323" s="675"/>
      <c r="AS323" s="676"/>
      <c r="AT323" s="285"/>
    </row>
    <row r="324" spans="1:92" ht="18" customHeight="1">
      <c r="A324" s="285"/>
      <c r="B324" s="693"/>
      <c r="C324" s="694"/>
      <c r="D324" s="682" t="s">
        <v>75</v>
      </c>
      <c r="E324" s="683"/>
      <c r="F324" s="683"/>
      <c r="G324" s="683"/>
      <c r="H324" s="684"/>
      <c r="I324" s="682" t="s">
        <v>76</v>
      </c>
      <c r="J324" s="683"/>
      <c r="K324" s="683"/>
      <c r="L324" s="683"/>
      <c r="M324" s="683"/>
      <c r="N324" s="683"/>
      <c r="O324" s="684"/>
      <c r="P324" s="682" t="s">
        <v>233</v>
      </c>
      <c r="Q324" s="683"/>
      <c r="R324" s="683"/>
      <c r="S324" s="683"/>
      <c r="T324" s="683"/>
      <c r="U324" s="683"/>
      <c r="V324" s="683"/>
      <c r="W324" s="684"/>
      <c r="X324" s="682" t="s">
        <v>235</v>
      </c>
      <c r="Y324" s="688"/>
      <c r="Z324" s="688"/>
      <c r="AA324" s="688"/>
      <c r="AB324" s="689"/>
      <c r="AC324" s="682" t="s">
        <v>325</v>
      </c>
      <c r="AD324" s="683"/>
      <c r="AE324" s="683"/>
      <c r="AF324" s="683"/>
      <c r="AG324" s="684"/>
      <c r="AH324" s="682" t="s">
        <v>77</v>
      </c>
      <c r="AI324" s="683"/>
      <c r="AJ324" s="683"/>
      <c r="AK324" s="683"/>
      <c r="AL324" s="683"/>
      <c r="AM324" s="683"/>
      <c r="AN324" s="683"/>
      <c r="AO324" s="684"/>
      <c r="AP324" s="682" t="s">
        <v>78</v>
      </c>
      <c r="AQ324" s="690"/>
      <c r="AR324" s="690"/>
      <c r="AS324" s="689"/>
      <c r="AT324" s="285"/>
    </row>
    <row r="325" spans="1:92" ht="18" customHeight="1">
      <c r="A325" s="285"/>
      <c r="B325" s="693"/>
      <c r="C325" s="694"/>
      <c r="D325" s="685"/>
      <c r="E325" s="686"/>
      <c r="F325" s="686"/>
      <c r="G325" s="686"/>
      <c r="H325" s="687"/>
      <c r="I325" s="657" t="s">
        <v>79</v>
      </c>
      <c r="J325" s="658"/>
      <c r="K325" s="658"/>
      <c r="L325" s="658"/>
      <c r="M325" s="658"/>
      <c r="N325" s="658"/>
      <c r="O325" s="659"/>
      <c r="P325" s="696" t="s">
        <v>80</v>
      </c>
      <c r="Q325" s="697"/>
      <c r="R325" s="697"/>
      <c r="S325" s="697"/>
      <c r="T325" s="697"/>
      <c r="U325" s="697"/>
      <c r="V325" s="697"/>
      <c r="W325" s="698"/>
      <c r="X325" s="660"/>
      <c r="Y325" s="699"/>
      <c r="Z325" s="699"/>
      <c r="AA325" s="699"/>
      <c r="AB325" s="662"/>
      <c r="AC325" s="696" t="s">
        <v>326</v>
      </c>
      <c r="AD325" s="697"/>
      <c r="AE325" s="697"/>
      <c r="AF325" s="697"/>
      <c r="AG325" s="698"/>
      <c r="AH325" s="657" t="s">
        <v>95</v>
      </c>
      <c r="AI325" s="658"/>
      <c r="AJ325" s="658"/>
      <c r="AK325" s="658"/>
      <c r="AL325" s="658"/>
      <c r="AM325" s="658"/>
      <c r="AN325" s="658"/>
      <c r="AO325" s="659"/>
      <c r="AP325" s="660"/>
      <c r="AQ325" s="661"/>
      <c r="AR325" s="661"/>
      <c r="AS325" s="662"/>
      <c r="AT325" s="285"/>
    </row>
    <row r="326" spans="1:92" ht="18" customHeight="1">
      <c r="A326" s="285"/>
      <c r="B326" s="663" t="s">
        <v>327</v>
      </c>
      <c r="C326" s="664"/>
      <c r="D326" s="665" t="s">
        <v>996</v>
      </c>
      <c r="E326" s="666"/>
      <c r="F326" s="666"/>
      <c r="G326" s="666"/>
      <c r="H326" s="667"/>
      <c r="I326" s="668" t="e">
        <f ca="1">I312</f>
        <v>#N/A</v>
      </c>
      <c r="J326" s="669"/>
      <c r="K326" s="669"/>
      <c r="L326" s="669"/>
      <c r="M326" s="670">
        <f>I311</f>
        <v>0</v>
      </c>
      <c r="N326" s="622"/>
      <c r="O326" s="623"/>
      <c r="P326" s="671" t="e">
        <f ca="1">IF(OR(AL241="% of Reading",AL241="% of F.S"),I326*AF241%,AF241)/AR241</f>
        <v>#N/A</v>
      </c>
      <c r="Q326" s="672"/>
      <c r="R326" s="672"/>
      <c r="S326" s="672"/>
      <c r="T326" s="672"/>
      <c r="U326" s="670">
        <f>M326</f>
        <v>0</v>
      </c>
      <c r="V326" s="670"/>
      <c r="W326" s="673"/>
      <c r="X326" s="674" t="s">
        <v>245</v>
      </c>
      <c r="Y326" s="675"/>
      <c r="Z326" s="675"/>
      <c r="AA326" s="675"/>
      <c r="AB326" s="676"/>
      <c r="AC326" s="677">
        <v>1</v>
      </c>
      <c r="AD326" s="678"/>
      <c r="AE326" s="678"/>
      <c r="AF326" s="678"/>
      <c r="AG326" s="679"/>
      <c r="AH326" s="668" t="e">
        <f t="shared" ref="AH326" ca="1" si="1">P326*AC326</f>
        <v>#N/A</v>
      </c>
      <c r="AI326" s="669"/>
      <c r="AJ326" s="669"/>
      <c r="AK326" s="669"/>
      <c r="AL326" s="669"/>
      <c r="AM326" s="670">
        <f>U326</f>
        <v>0</v>
      </c>
      <c r="AN326" s="670"/>
      <c r="AO326" s="673"/>
      <c r="AP326" s="674" t="s">
        <v>252</v>
      </c>
      <c r="AQ326" s="675"/>
      <c r="AR326" s="675"/>
      <c r="AS326" s="676"/>
      <c r="AT326" s="285"/>
    </row>
    <row r="327" spans="1:92" ht="18" customHeight="1">
      <c r="A327" s="285"/>
      <c r="B327" s="691" t="s">
        <v>247</v>
      </c>
      <c r="C327" s="692"/>
      <c r="D327" s="665" t="s">
        <v>997</v>
      </c>
      <c r="E327" s="666"/>
      <c r="F327" s="666"/>
      <c r="G327" s="666"/>
      <c r="H327" s="667"/>
      <c r="I327" s="703" t="e">
        <f ca="1">AH312</f>
        <v>#N/A</v>
      </c>
      <c r="J327" s="704"/>
      <c r="K327" s="704"/>
      <c r="L327" s="704"/>
      <c r="M327" s="670">
        <f>AH311</f>
        <v>0</v>
      </c>
      <c r="N327" s="622"/>
      <c r="O327" s="623"/>
      <c r="P327" s="703" t="e">
        <f ca="1">SQRT(SUMSQ(P328,P329,P330,P331))</f>
        <v>#N/A</v>
      </c>
      <c r="Q327" s="704"/>
      <c r="R327" s="704"/>
      <c r="S327" s="704"/>
      <c r="T327" s="704"/>
      <c r="U327" s="670">
        <f>M327</f>
        <v>0</v>
      </c>
      <c r="V327" s="670"/>
      <c r="W327" s="673"/>
      <c r="X327" s="682" t="s">
        <v>83</v>
      </c>
      <c r="Y327" s="683"/>
      <c r="Z327" s="683"/>
      <c r="AA327" s="683"/>
      <c r="AB327" s="684"/>
      <c r="AC327" s="700">
        <v>-1</v>
      </c>
      <c r="AD327" s="701"/>
      <c r="AE327" s="701"/>
      <c r="AF327" s="701"/>
      <c r="AG327" s="702"/>
      <c r="AH327" s="703" t="e">
        <f ca="1">ABS(P327*AC327)</f>
        <v>#N/A</v>
      </c>
      <c r="AI327" s="704"/>
      <c r="AJ327" s="704"/>
      <c r="AK327" s="704"/>
      <c r="AL327" s="704"/>
      <c r="AM327" s="670">
        <f>U327</f>
        <v>0</v>
      </c>
      <c r="AN327" s="670"/>
      <c r="AO327" s="673"/>
      <c r="AP327" s="705" t="e">
        <f ca="1">AH327^4/SUM(AH329^4/AP329,AH330^4/AP330,AH331^4/AP331)</f>
        <v>#N/A</v>
      </c>
      <c r="AQ327" s="706"/>
      <c r="AR327" s="706"/>
      <c r="AS327" s="707"/>
      <c r="AT327" s="285"/>
    </row>
    <row r="328" spans="1:92" ht="18" customHeight="1">
      <c r="A328" s="285"/>
      <c r="B328" s="663" t="s">
        <v>249</v>
      </c>
      <c r="C328" s="664"/>
      <c r="D328" s="708" t="s">
        <v>998</v>
      </c>
      <c r="E328" s="709"/>
      <c r="F328" s="709"/>
      <c r="G328" s="709"/>
      <c r="H328" s="710"/>
      <c r="I328" s="711">
        <v>0</v>
      </c>
      <c r="J328" s="712"/>
      <c r="K328" s="712"/>
      <c r="L328" s="712"/>
      <c r="M328" s="712"/>
      <c r="N328" s="712"/>
      <c r="O328" s="713"/>
      <c r="P328" s="668" t="e">
        <f ca="1">H241/2/SQRT(3)</f>
        <v>#N/A</v>
      </c>
      <c r="Q328" s="669"/>
      <c r="R328" s="669"/>
      <c r="S328" s="669"/>
      <c r="T328" s="669"/>
      <c r="U328" s="669"/>
      <c r="V328" s="670">
        <f>U327</f>
        <v>0</v>
      </c>
      <c r="W328" s="673"/>
      <c r="X328" s="714" t="s">
        <v>248</v>
      </c>
      <c r="Y328" s="715"/>
      <c r="Z328" s="715"/>
      <c r="AA328" s="715"/>
      <c r="AB328" s="716"/>
      <c r="AC328" s="717">
        <v>1</v>
      </c>
      <c r="AD328" s="718"/>
      <c r="AE328" s="718"/>
      <c r="AF328" s="718"/>
      <c r="AG328" s="719"/>
      <c r="AH328" s="668" t="e">
        <f t="shared" ref="AH328:AH330" ca="1" si="2">P328*AC328</f>
        <v>#N/A</v>
      </c>
      <c r="AI328" s="669"/>
      <c r="AJ328" s="669"/>
      <c r="AK328" s="669"/>
      <c r="AL328" s="669"/>
      <c r="AM328" s="669"/>
      <c r="AN328" s="670">
        <f>V328</f>
        <v>0</v>
      </c>
      <c r="AO328" s="673"/>
      <c r="AP328" s="714" t="s">
        <v>82</v>
      </c>
      <c r="AQ328" s="715"/>
      <c r="AR328" s="715"/>
      <c r="AS328" s="716"/>
      <c r="AT328" s="285"/>
    </row>
    <row r="329" spans="1:92" ht="18" customHeight="1">
      <c r="A329" s="285"/>
      <c r="B329" s="663" t="s">
        <v>328</v>
      </c>
      <c r="C329" s="664"/>
      <c r="D329" s="708" t="s">
        <v>999</v>
      </c>
      <c r="E329" s="709"/>
      <c r="F329" s="709"/>
      <c r="G329" s="709"/>
      <c r="H329" s="710"/>
      <c r="I329" s="711">
        <v>0</v>
      </c>
      <c r="J329" s="712"/>
      <c r="K329" s="712"/>
      <c r="L329" s="712"/>
      <c r="M329" s="712"/>
      <c r="N329" s="712"/>
      <c r="O329" s="713"/>
      <c r="P329" s="668" t="e">
        <f ca="1">T241/2/SQRT(3)</f>
        <v>#VALUE!</v>
      </c>
      <c r="Q329" s="669"/>
      <c r="R329" s="669"/>
      <c r="S329" s="669"/>
      <c r="T329" s="669"/>
      <c r="U329" s="669"/>
      <c r="V329" s="670">
        <f>V328</f>
        <v>0</v>
      </c>
      <c r="W329" s="673"/>
      <c r="X329" s="714" t="s">
        <v>329</v>
      </c>
      <c r="Y329" s="715"/>
      <c r="Z329" s="715"/>
      <c r="AA329" s="715"/>
      <c r="AB329" s="716"/>
      <c r="AC329" s="717">
        <v>1</v>
      </c>
      <c r="AD329" s="718"/>
      <c r="AE329" s="718"/>
      <c r="AF329" s="718"/>
      <c r="AG329" s="719"/>
      <c r="AH329" s="668" t="e">
        <f t="shared" ca="1" si="2"/>
        <v>#VALUE!</v>
      </c>
      <c r="AI329" s="669"/>
      <c r="AJ329" s="669"/>
      <c r="AK329" s="669"/>
      <c r="AL329" s="669"/>
      <c r="AM329" s="669"/>
      <c r="AN329" s="670">
        <f>V329</f>
        <v>0</v>
      </c>
      <c r="AO329" s="673"/>
      <c r="AP329" s="714">
        <f>1/2*(100/20)^2</f>
        <v>12.5</v>
      </c>
      <c r="AQ329" s="715"/>
      <c r="AR329" s="715"/>
      <c r="AS329" s="716"/>
      <c r="AT329" s="285"/>
    </row>
    <row r="330" spans="1:92" ht="18" customHeight="1">
      <c r="A330" s="285"/>
      <c r="B330" s="663" t="s">
        <v>330</v>
      </c>
      <c r="C330" s="664"/>
      <c r="D330" s="708" t="s">
        <v>1000</v>
      </c>
      <c r="E330" s="709"/>
      <c r="F330" s="709"/>
      <c r="G330" s="709"/>
      <c r="H330" s="710"/>
      <c r="I330" s="711">
        <v>0</v>
      </c>
      <c r="J330" s="712"/>
      <c r="K330" s="712"/>
      <c r="L330" s="712"/>
      <c r="M330" s="712"/>
      <c r="N330" s="712"/>
      <c r="O330" s="713"/>
      <c r="P330" s="668" t="e">
        <f ca="1">MAX(AK319:AS320)/2/SQRT(3)</f>
        <v>#N/A</v>
      </c>
      <c r="Q330" s="669"/>
      <c r="R330" s="669"/>
      <c r="S330" s="669"/>
      <c r="T330" s="669"/>
      <c r="U330" s="669"/>
      <c r="V330" s="670">
        <f>V329</f>
        <v>0</v>
      </c>
      <c r="W330" s="673"/>
      <c r="X330" s="714" t="s">
        <v>248</v>
      </c>
      <c r="Y330" s="715"/>
      <c r="Z330" s="715"/>
      <c r="AA330" s="715"/>
      <c r="AB330" s="716"/>
      <c r="AC330" s="717">
        <v>1</v>
      </c>
      <c r="AD330" s="718"/>
      <c r="AE330" s="718"/>
      <c r="AF330" s="718"/>
      <c r="AG330" s="719"/>
      <c r="AH330" s="668" t="e">
        <f t="shared" ca="1" si="2"/>
        <v>#N/A</v>
      </c>
      <c r="AI330" s="669"/>
      <c r="AJ330" s="669"/>
      <c r="AK330" s="669"/>
      <c r="AL330" s="669"/>
      <c r="AM330" s="669"/>
      <c r="AN330" s="670">
        <f>V330</f>
        <v>0</v>
      </c>
      <c r="AO330" s="673"/>
      <c r="AP330" s="714">
        <f>1/2*(100/20)^2</f>
        <v>12.5</v>
      </c>
      <c r="AQ330" s="715"/>
      <c r="AR330" s="715"/>
      <c r="AS330" s="716"/>
      <c r="AT330" s="285"/>
    </row>
    <row r="331" spans="1:92" ht="18" customHeight="1">
      <c r="A331" s="285"/>
      <c r="B331" s="663" t="s">
        <v>331</v>
      </c>
      <c r="C331" s="664"/>
      <c r="D331" s="708" t="s">
        <v>1001</v>
      </c>
      <c r="E331" s="709"/>
      <c r="F331" s="709"/>
      <c r="G331" s="709"/>
      <c r="H331" s="710"/>
      <c r="I331" s="711">
        <v>0</v>
      </c>
      <c r="J331" s="712"/>
      <c r="K331" s="712"/>
      <c r="L331" s="712"/>
      <c r="M331" s="712"/>
      <c r="N331" s="712"/>
      <c r="O331" s="713"/>
      <c r="P331" s="668" t="e">
        <f ca="1">ABS(Z241/2/SQRT(3))</f>
        <v>#N/A</v>
      </c>
      <c r="Q331" s="669"/>
      <c r="R331" s="669"/>
      <c r="S331" s="669"/>
      <c r="T331" s="669"/>
      <c r="U331" s="669"/>
      <c r="V331" s="670">
        <f>V330</f>
        <v>0</v>
      </c>
      <c r="W331" s="673"/>
      <c r="X331" s="714" t="s">
        <v>248</v>
      </c>
      <c r="Y331" s="715"/>
      <c r="Z331" s="715"/>
      <c r="AA331" s="715"/>
      <c r="AB331" s="716"/>
      <c r="AC331" s="717">
        <v>1</v>
      </c>
      <c r="AD331" s="718"/>
      <c r="AE331" s="718"/>
      <c r="AF331" s="718"/>
      <c r="AG331" s="719"/>
      <c r="AH331" s="668" t="e">
        <f ca="1">ABS(P331*AC331)</f>
        <v>#N/A</v>
      </c>
      <c r="AI331" s="669"/>
      <c r="AJ331" s="669"/>
      <c r="AK331" s="669"/>
      <c r="AL331" s="669"/>
      <c r="AM331" s="669"/>
      <c r="AN331" s="670">
        <f>V331</f>
        <v>0</v>
      </c>
      <c r="AO331" s="673"/>
      <c r="AP331" s="714">
        <f>1/2*(100/20)^2</f>
        <v>12.5</v>
      </c>
      <c r="AQ331" s="715"/>
      <c r="AR331" s="715"/>
      <c r="AS331" s="716"/>
      <c r="AT331" s="285"/>
    </row>
    <row r="332" spans="1:92" ht="18" customHeight="1">
      <c r="A332" s="285"/>
      <c r="B332" s="663" t="s">
        <v>254</v>
      </c>
      <c r="C332" s="664"/>
      <c r="D332" s="665" t="s">
        <v>1002</v>
      </c>
      <c r="E332" s="666"/>
      <c r="F332" s="666"/>
      <c r="G332" s="666"/>
      <c r="H332" s="667"/>
      <c r="I332" s="671" t="e">
        <f ca="1">AN312</f>
        <v>#N/A</v>
      </c>
      <c r="J332" s="672"/>
      <c r="K332" s="672"/>
      <c r="L332" s="672"/>
      <c r="M332" s="670">
        <f>AN311</f>
        <v>0</v>
      </c>
      <c r="N332" s="622"/>
      <c r="O332" s="623"/>
      <c r="P332" s="722" t="s">
        <v>255</v>
      </c>
      <c r="Q332" s="723"/>
      <c r="R332" s="723"/>
      <c r="S332" s="723"/>
      <c r="T332" s="723"/>
      <c r="U332" s="723"/>
      <c r="V332" s="723"/>
      <c r="W332" s="724"/>
      <c r="X332" s="674" t="s">
        <v>255</v>
      </c>
      <c r="Y332" s="675"/>
      <c r="Z332" s="675"/>
      <c r="AA332" s="675"/>
      <c r="AB332" s="676"/>
      <c r="AC332" s="677" t="s">
        <v>255</v>
      </c>
      <c r="AD332" s="678"/>
      <c r="AE332" s="678"/>
      <c r="AF332" s="678"/>
      <c r="AG332" s="679"/>
      <c r="AH332" s="668" t="e">
        <f ca="1">SQRT(SUMSQ(AH326,AH327))</f>
        <v>#N/A</v>
      </c>
      <c r="AI332" s="669"/>
      <c r="AJ332" s="669"/>
      <c r="AK332" s="669"/>
      <c r="AL332" s="669"/>
      <c r="AM332" s="670">
        <f>M332</f>
        <v>0</v>
      </c>
      <c r="AN332" s="670"/>
      <c r="AO332" s="673"/>
      <c r="AP332" s="674" t="e">
        <f ca="1">IF(AH327=0,"∞",ROUNDDOWN(AH332^4/(AH327^4/AP327),0))</f>
        <v>#N/A</v>
      </c>
      <c r="AQ332" s="675"/>
      <c r="AR332" s="675"/>
      <c r="AS332" s="676"/>
      <c r="AT332" s="285"/>
      <c r="BD332" s="147"/>
      <c r="BE332" s="147"/>
      <c r="BF332" s="147"/>
      <c r="BG332" s="147"/>
      <c r="BH332" s="148"/>
      <c r="BI332" s="149"/>
      <c r="BJ332" s="149"/>
      <c r="BK332" s="150"/>
      <c r="BL332" s="150"/>
      <c r="BM332" s="150"/>
      <c r="BN332" s="150"/>
      <c r="BO332" s="150"/>
      <c r="BP332" s="150"/>
      <c r="BQ332" s="150"/>
      <c r="BR332" s="150"/>
      <c r="BS332" s="151"/>
      <c r="BT332" s="289"/>
      <c r="BU332" s="289"/>
      <c r="BV332" s="289"/>
      <c r="BW332" s="288"/>
      <c r="BX332" s="152"/>
      <c r="BY332" s="152"/>
      <c r="BZ332" s="152"/>
      <c r="CA332" s="152"/>
      <c r="CB332" s="152"/>
      <c r="CC332" s="186"/>
      <c r="CD332" s="186"/>
      <c r="CE332" s="186"/>
      <c r="CF332" s="186"/>
      <c r="CG332" s="186"/>
      <c r="CH332" s="148"/>
      <c r="CI332" s="149"/>
      <c r="CJ332" s="149"/>
      <c r="CK332" s="151"/>
      <c r="CL332" s="289"/>
      <c r="CM332" s="289"/>
      <c r="CN332" s="288"/>
    </row>
    <row r="333" spans="1:92" s="285" customFormat="1" ht="18" customHeight="1"/>
    <row r="334" spans="1:92" s="146" customFormat="1" ht="18" customHeight="1">
      <c r="A334" s="153" t="s">
        <v>832</v>
      </c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  <c r="AN334" s="145"/>
      <c r="AO334" s="145"/>
      <c r="AP334" s="145"/>
      <c r="AQ334" s="145"/>
      <c r="AR334" s="145"/>
      <c r="AS334" s="145"/>
      <c r="AT334" s="145"/>
    </row>
    <row r="335" spans="1:92" s="146" customFormat="1" ht="18" customHeight="1">
      <c r="B335" s="149" t="s">
        <v>833</v>
      </c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</row>
    <row r="336" spans="1:92" s="146" customFormat="1" ht="18" customHeight="1">
      <c r="A336" s="145"/>
      <c r="B336" s="145"/>
      <c r="C336" s="282"/>
      <c r="D336" s="145"/>
      <c r="E336" s="182"/>
      <c r="F336" s="145"/>
      <c r="G336" s="176" t="s">
        <v>1033</v>
      </c>
      <c r="H336" s="727" t="s">
        <v>314</v>
      </c>
      <c r="I336" s="727"/>
      <c r="J336" s="728" t="e">
        <f ca="1">AH332</f>
        <v>#N/A</v>
      </c>
      <c r="K336" s="728"/>
      <c r="L336" s="728"/>
      <c r="M336" s="728"/>
      <c r="N336" s="407">
        <f>AM332</f>
        <v>0</v>
      </c>
      <c r="O336" s="405"/>
      <c r="P336" s="296"/>
      <c r="Q336" s="297" t="s">
        <v>315</v>
      </c>
      <c r="R336" s="728" t="e">
        <f ca="1">J336*2</f>
        <v>#N/A</v>
      </c>
      <c r="S336" s="728"/>
      <c r="T336" s="728"/>
      <c r="U336" s="728"/>
      <c r="V336" s="407">
        <f>N336</f>
        <v>0</v>
      </c>
      <c r="W336" s="285"/>
      <c r="X336" s="285"/>
      <c r="Y336" s="285"/>
      <c r="Z336" s="285"/>
      <c r="AA336" s="145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  <c r="AN336" s="145"/>
      <c r="AO336" s="145"/>
      <c r="AP336" s="145"/>
      <c r="AQ336" s="145"/>
      <c r="AR336" s="145"/>
      <c r="AS336" s="145"/>
      <c r="AT336" s="145"/>
      <c r="AU336" s="145"/>
    </row>
    <row r="339" spans="1:55" s="146" customFormat="1" ht="18.75" customHeight="1">
      <c r="A339" s="292" t="s">
        <v>332</v>
      </c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  <c r="AQ339" s="145"/>
      <c r="AR339" s="145"/>
      <c r="AS339" s="145"/>
      <c r="AT339" s="145"/>
    </row>
    <row r="340" spans="1:55" ht="18.75" customHeight="1">
      <c r="A340" s="187" t="s">
        <v>317</v>
      </c>
    </row>
    <row r="341" spans="1:55" ht="18.75" customHeight="1">
      <c r="B341" s="630" t="s">
        <v>92</v>
      </c>
      <c r="C341" s="630"/>
      <c r="D341" s="630"/>
      <c r="E341" s="630"/>
      <c r="F341" s="630"/>
      <c r="G341" s="630"/>
      <c r="H341" s="630" t="s">
        <v>319</v>
      </c>
      <c r="I341" s="630"/>
      <c r="J341" s="630"/>
      <c r="K341" s="630"/>
      <c r="L341" s="630"/>
      <c r="M341" s="630"/>
      <c r="N341" s="627" t="s">
        <v>320</v>
      </c>
      <c r="O341" s="627"/>
      <c r="P341" s="627"/>
      <c r="Q341" s="627"/>
      <c r="R341" s="627"/>
      <c r="S341" s="627"/>
      <c r="T341" s="627" t="s">
        <v>321</v>
      </c>
      <c r="U341" s="627"/>
      <c r="V341" s="627"/>
      <c r="W341" s="627"/>
      <c r="X341" s="627"/>
      <c r="Y341" s="627"/>
      <c r="Z341" s="627" t="s">
        <v>322</v>
      </c>
      <c r="AA341" s="627"/>
      <c r="AB341" s="627"/>
      <c r="AC341" s="627"/>
      <c r="AD341" s="627"/>
      <c r="AE341" s="627"/>
      <c r="AF341" s="631" t="s">
        <v>834</v>
      </c>
      <c r="AG341" s="632"/>
      <c r="AH341" s="632"/>
      <c r="AI341" s="632"/>
      <c r="AJ341" s="632"/>
      <c r="AK341" s="632"/>
      <c r="AL341" s="632"/>
      <c r="AM341" s="632"/>
      <c r="AN341" s="632"/>
      <c r="AO341" s="632"/>
      <c r="AP341" s="632"/>
      <c r="AQ341" s="633"/>
      <c r="AR341" s="626" t="s">
        <v>323</v>
      </c>
      <c r="AS341" s="626"/>
      <c r="AT341" s="626"/>
      <c r="AU341" s="626"/>
      <c r="AV341" s="626"/>
      <c r="AW341" s="626"/>
      <c r="AX341" s="627" t="s">
        <v>324</v>
      </c>
      <c r="AY341" s="627"/>
      <c r="AZ341" s="627"/>
      <c r="BA341" s="627"/>
      <c r="BB341" s="627"/>
      <c r="BC341" s="627"/>
    </row>
    <row r="342" spans="1:55" ht="18.75" customHeight="1">
      <c r="B342" s="628">
        <f>MAX(Calcu!D293:D352)</f>
        <v>0</v>
      </c>
      <c r="C342" s="628"/>
      <c r="D342" s="628"/>
      <c r="E342" s="628"/>
      <c r="F342" s="628"/>
      <c r="G342" s="628"/>
      <c r="H342" s="628" t="e">
        <f ca="1">Calcu!E287*Calcu!C287</f>
        <v>#N/A</v>
      </c>
      <c r="I342" s="628"/>
      <c r="J342" s="628"/>
      <c r="K342" s="628"/>
      <c r="L342" s="628"/>
      <c r="M342" s="628"/>
      <c r="N342" s="604">
        <f>Calcu!D292</f>
        <v>0</v>
      </c>
      <c r="O342" s="604"/>
      <c r="P342" s="604"/>
      <c r="Q342" s="604"/>
      <c r="R342" s="604"/>
      <c r="S342" s="604"/>
      <c r="T342" s="604" t="e">
        <f ca="1">MAX(ABS(Calcu!Q308-Calcu!Q293),ABS(Calcu!R308-Calcu!R293),ABS(Calcu!S308-Calcu!S293))</f>
        <v>#VALUE!</v>
      </c>
      <c r="U342" s="604"/>
      <c r="V342" s="604"/>
      <c r="W342" s="604"/>
      <c r="X342" s="604"/>
      <c r="Y342" s="604"/>
      <c r="Z342" s="604" t="e">
        <f ca="1">((P414-P413)+(V414-V413)+(AB414-AB413))/3</f>
        <v>#N/A</v>
      </c>
      <c r="AA342" s="604"/>
      <c r="AB342" s="604"/>
      <c r="AC342" s="604"/>
      <c r="AD342" s="604"/>
      <c r="AE342" s="604"/>
      <c r="AF342" s="629" t="e">
        <f ca="1">OFFSET(표준압력!U207,AX342,0)</f>
        <v>#N/A</v>
      </c>
      <c r="AG342" s="629"/>
      <c r="AH342" s="629"/>
      <c r="AI342" s="629"/>
      <c r="AJ342" s="629"/>
      <c r="AK342" s="629"/>
      <c r="AL342" s="629">
        <f>표준압력!V208</f>
        <v>0</v>
      </c>
      <c r="AM342" s="629"/>
      <c r="AN342" s="629"/>
      <c r="AO342" s="629"/>
      <c r="AP342" s="629"/>
      <c r="AQ342" s="629"/>
      <c r="AR342" s="604">
        <v>2</v>
      </c>
      <c r="AS342" s="604"/>
      <c r="AT342" s="604"/>
      <c r="AU342" s="604"/>
      <c r="AV342" s="604"/>
      <c r="AW342" s="604"/>
      <c r="AX342" s="604" t="e">
        <f>MATCH(TRUE,Calcu!I293:I352,0)</f>
        <v>#N/A</v>
      </c>
      <c r="AY342" s="604"/>
      <c r="AZ342" s="604"/>
      <c r="BA342" s="604"/>
      <c r="BB342" s="604"/>
      <c r="BC342" s="604"/>
    </row>
    <row r="343" spans="1:55" ht="18" customHeight="1">
      <c r="A343" s="285"/>
      <c r="B343" s="285"/>
      <c r="C343" s="285"/>
      <c r="D343" s="285"/>
      <c r="E343" s="285"/>
      <c r="F343" s="285"/>
      <c r="G343" s="285"/>
      <c r="H343" s="285"/>
      <c r="I343" s="285"/>
      <c r="J343" s="285"/>
      <c r="K343" s="285"/>
      <c r="L343" s="285"/>
      <c r="M343" s="285"/>
      <c r="N343" s="285"/>
      <c r="O343" s="285"/>
      <c r="P343" s="285"/>
      <c r="Q343" s="285"/>
      <c r="R343" s="285"/>
      <c r="S343" s="285"/>
      <c r="T343" s="285"/>
      <c r="U343" s="285"/>
      <c r="V343" s="285"/>
      <c r="W343" s="285"/>
      <c r="X343" s="285"/>
      <c r="Y343" s="285"/>
      <c r="Z343" s="285"/>
      <c r="AA343" s="285"/>
      <c r="AB343" s="285"/>
      <c r="AC343" s="285"/>
      <c r="AD343" s="285"/>
      <c r="AE343" s="285"/>
      <c r="AF343" s="285"/>
      <c r="AG343" s="285"/>
      <c r="AH343" s="285"/>
      <c r="AI343" s="285"/>
      <c r="AJ343" s="285"/>
      <c r="AK343" s="285"/>
      <c r="AL343" s="285"/>
      <c r="AM343" s="285"/>
      <c r="AN343" s="285"/>
      <c r="AO343" s="285"/>
      <c r="AP343" s="285"/>
      <c r="AQ343" s="285"/>
      <c r="AR343" s="285"/>
      <c r="AS343" s="285"/>
      <c r="AT343" s="285"/>
    </row>
    <row r="344" spans="1:55" ht="18" customHeight="1">
      <c r="A344" s="187" t="s">
        <v>68</v>
      </c>
      <c r="B344" s="285"/>
      <c r="C344" s="285"/>
      <c r="D344" s="285"/>
      <c r="E344" s="285"/>
      <c r="F344" s="285"/>
      <c r="G344" s="285"/>
      <c r="H344" s="285"/>
      <c r="I344" s="285"/>
      <c r="J344" s="285"/>
      <c r="K344" s="285"/>
      <c r="L344" s="285"/>
      <c r="M344" s="285"/>
      <c r="N344" s="285"/>
      <c r="O344" s="285"/>
      <c r="P344" s="285"/>
      <c r="Q344" s="285"/>
      <c r="R344" s="285"/>
      <c r="S344" s="285"/>
      <c r="T344" s="285"/>
      <c r="U344" s="285"/>
      <c r="V344" s="285"/>
      <c r="W344" s="285"/>
      <c r="X344" s="285"/>
      <c r="Y344" s="285"/>
      <c r="Z344" s="285"/>
      <c r="AA344" s="285"/>
      <c r="AB344" s="285"/>
      <c r="AC344" s="285"/>
      <c r="AD344" s="285"/>
      <c r="AE344" s="285"/>
      <c r="AF344" s="285"/>
      <c r="AG344" s="285"/>
      <c r="AH344" s="285"/>
      <c r="AI344" s="285"/>
      <c r="AJ344" s="285"/>
      <c r="AK344" s="285"/>
      <c r="AL344" s="285"/>
      <c r="AM344" s="285"/>
      <c r="AN344" s="285"/>
      <c r="AO344" s="285"/>
      <c r="AP344" s="285"/>
      <c r="AQ344" s="285"/>
      <c r="AR344" s="285"/>
      <c r="AS344" s="285"/>
      <c r="AT344" s="285"/>
    </row>
    <row r="345" spans="1:55" ht="18" customHeight="1">
      <c r="A345" s="285"/>
      <c r="B345" s="605" t="s">
        <v>217</v>
      </c>
      <c r="C345" s="606"/>
      <c r="D345" s="606"/>
      <c r="E345" s="606"/>
      <c r="F345" s="606"/>
      <c r="G345" s="606"/>
      <c r="H345" s="607"/>
      <c r="I345" s="605" t="s">
        <v>994</v>
      </c>
      <c r="J345" s="606"/>
      <c r="K345" s="606"/>
      <c r="L345" s="606"/>
      <c r="M345" s="606"/>
      <c r="N345" s="606"/>
      <c r="O345" s="607"/>
      <c r="P345" s="614" t="e">
        <f>Calcu!$J$568&amp;" 지시값"</f>
        <v>#N/A</v>
      </c>
      <c r="Q345" s="615"/>
      <c r="R345" s="615"/>
      <c r="S345" s="615"/>
      <c r="T345" s="615"/>
      <c r="U345" s="615"/>
      <c r="V345" s="615"/>
      <c r="W345" s="615"/>
      <c r="X345" s="615"/>
      <c r="Y345" s="615"/>
      <c r="Z345" s="615"/>
      <c r="AA345" s="615"/>
      <c r="AB345" s="615"/>
      <c r="AC345" s="615"/>
      <c r="AD345" s="616" t="s">
        <v>772</v>
      </c>
      <c r="AE345" s="616"/>
      <c r="AF345" s="616"/>
      <c r="AG345" s="616"/>
      <c r="AH345" s="616"/>
      <c r="AI345" s="616"/>
      <c r="AJ345" s="617"/>
      <c r="AK345" s="285"/>
      <c r="AL345" s="285"/>
      <c r="AM345" s="285"/>
      <c r="AN345" s="285"/>
      <c r="AO345" s="285"/>
      <c r="AP345" s="285"/>
      <c r="AQ345" s="285"/>
      <c r="AR345" s="143"/>
      <c r="AS345" s="143"/>
      <c r="AT345" s="285"/>
    </row>
    <row r="346" spans="1:55" ht="18" customHeight="1">
      <c r="A346" s="285"/>
      <c r="B346" s="608"/>
      <c r="C346" s="609"/>
      <c r="D346" s="609"/>
      <c r="E346" s="609"/>
      <c r="F346" s="609"/>
      <c r="G346" s="609"/>
      <c r="H346" s="610"/>
      <c r="I346" s="611"/>
      <c r="J346" s="612"/>
      <c r="K346" s="612"/>
      <c r="L346" s="612"/>
      <c r="M346" s="612"/>
      <c r="N346" s="612"/>
      <c r="O346" s="613"/>
      <c r="P346" s="618" t="s">
        <v>218</v>
      </c>
      <c r="Q346" s="619"/>
      <c r="R346" s="619"/>
      <c r="S346" s="619"/>
      <c r="T346" s="619"/>
      <c r="U346" s="619"/>
      <c r="V346" s="620"/>
      <c r="W346" s="618" t="s">
        <v>70</v>
      </c>
      <c r="X346" s="619"/>
      <c r="Y346" s="619"/>
      <c r="Z346" s="619"/>
      <c r="AA346" s="619"/>
      <c r="AB346" s="619"/>
      <c r="AC346" s="620"/>
      <c r="AD346" s="618" t="s">
        <v>71</v>
      </c>
      <c r="AE346" s="619"/>
      <c r="AF346" s="619"/>
      <c r="AG346" s="619"/>
      <c r="AH346" s="619"/>
      <c r="AI346" s="619"/>
      <c r="AJ346" s="620"/>
      <c r="AK346" s="285"/>
      <c r="AL346" s="285"/>
      <c r="AM346" s="285"/>
      <c r="AN346" s="285"/>
      <c r="AO346" s="285"/>
      <c r="AP346" s="285"/>
      <c r="AQ346" s="285"/>
      <c r="AR346" s="143"/>
      <c r="AS346" s="143"/>
      <c r="AT346" s="285"/>
    </row>
    <row r="347" spans="1:55" ht="18" customHeight="1">
      <c r="A347" s="285"/>
      <c r="B347" s="611"/>
      <c r="C347" s="612"/>
      <c r="D347" s="612"/>
      <c r="E347" s="612"/>
      <c r="F347" s="612"/>
      <c r="G347" s="612"/>
      <c r="H347" s="613"/>
      <c r="I347" s="621">
        <f>Calcu!E292</f>
        <v>0</v>
      </c>
      <c r="J347" s="622"/>
      <c r="K347" s="622"/>
      <c r="L347" s="622"/>
      <c r="M347" s="622"/>
      <c r="N347" s="622"/>
      <c r="O347" s="623"/>
      <c r="P347" s="621">
        <f>Calcu!J292</f>
        <v>0</v>
      </c>
      <c r="Q347" s="624"/>
      <c r="R347" s="624"/>
      <c r="S347" s="624"/>
      <c r="T347" s="624"/>
      <c r="U347" s="624"/>
      <c r="V347" s="625"/>
      <c r="W347" s="621">
        <f>Calcu!K292</f>
        <v>0</v>
      </c>
      <c r="X347" s="624"/>
      <c r="Y347" s="624"/>
      <c r="Z347" s="624"/>
      <c r="AA347" s="624"/>
      <c r="AB347" s="624"/>
      <c r="AC347" s="625"/>
      <c r="AD347" s="621">
        <f>Calcu!L292</f>
        <v>0</v>
      </c>
      <c r="AE347" s="624"/>
      <c r="AF347" s="624"/>
      <c r="AG347" s="624"/>
      <c r="AH347" s="624"/>
      <c r="AI347" s="624"/>
      <c r="AJ347" s="625"/>
      <c r="AK347" s="285"/>
      <c r="AL347" s="285"/>
      <c r="AM347" s="285"/>
      <c r="AN347" s="285"/>
      <c r="AO347" s="285"/>
      <c r="AP347" s="285"/>
      <c r="AQ347" s="285"/>
      <c r="AR347" s="143"/>
      <c r="AS347" s="143"/>
      <c r="AT347" s="285"/>
    </row>
    <row r="348" spans="1:55" ht="18" customHeight="1">
      <c r="A348" s="285"/>
      <c r="B348" s="565">
        <f>Calcu!C293</f>
        <v>1</v>
      </c>
      <c r="C348" s="566"/>
      <c r="D348" s="566"/>
      <c r="E348" s="566"/>
      <c r="F348" s="566"/>
      <c r="G348" s="566"/>
      <c r="H348" s="567"/>
      <c r="I348" s="568" t="str">
        <f>Calcu!E293</f>
        <v/>
      </c>
      <c r="J348" s="569"/>
      <c r="K348" s="569"/>
      <c r="L348" s="569"/>
      <c r="M348" s="569"/>
      <c r="N348" s="569"/>
      <c r="O348" s="570"/>
      <c r="P348" s="568" t="str">
        <f>Calcu!J293</f>
        <v/>
      </c>
      <c r="Q348" s="571"/>
      <c r="R348" s="571"/>
      <c r="S348" s="571"/>
      <c r="T348" s="571"/>
      <c r="U348" s="571"/>
      <c r="V348" s="572"/>
      <c r="W348" s="568" t="str">
        <f>IF(Calcu!G293="ⅹ",Calcu!G293,Calcu!K293)</f>
        <v/>
      </c>
      <c r="X348" s="571"/>
      <c r="Y348" s="571"/>
      <c r="Z348" s="571"/>
      <c r="AA348" s="571"/>
      <c r="AB348" s="571"/>
      <c r="AC348" s="572"/>
      <c r="AD348" s="568" t="str">
        <f>IF(Calcu!H293="ⅹ",Calcu!H293,Calcu!L293)</f>
        <v/>
      </c>
      <c r="AE348" s="571"/>
      <c r="AF348" s="571"/>
      <c r="AG348" s="571"/>
      <c r="AH348" s="571"/>
      <c r="AI348" s="571"/>
      <c r="AJ348" s="572"/>
      <c r="AK348" s="285"/>
      <c r="AL348" s="285"/>
      <c r="AM348" s="285"/>
      <c r="AN348" s="285"/>
      <c r="AO348" s="285"/>
      <c r="AP348" s="285"/>
      <c r="AQ348" s="285"/>
      <c r="AR348" s="143"/>
      <c r="AS348" s="143"/>
      <c r="AT348" s="285"/>
    </row>
    <row r="349" spans="1:55" ht="18" customHeight="1">
      <c r="A349" s="285"/>
      <c r="B349" s="565">
        <f>Calcu!C294</f>
        <v>2</v>
      </c>
      <c r="C349" s="566"/>
      <c r="D349" s="566"/>
      <c r="E349" s="566"/>
      <c r="F349" s="566"/>
      <c r="G349" s="566"/>
      <c r="H349" s="567"/>
      <c r="I349" s="568" t="str">
        <f>Calcu!E294</f>
        <v/>
      </c>
      <c r="J349" s="569"/>
      <c r="K349" s="569"/>
      <c r="L349" s="569"/>
      <c r="M349" s="569"/>
      <c r="N349" s="569"/>
      <c r="O349" s="570"/>
      <c r="P349" s="568" t="str">
        <f>Calcu!J294</f>
        <v/>
      </c>
      <c r="Q349" s="571"/>
      <c r="R349" s="571"/>
      <c r="S349" s="571"/>
      <c r="T349" s="571"/>
      <c r="U349" s="571"/>
      <c r="V349" s="572"/>
      <c r="W349" s="568" t="str">
        <f>IF(Calcu!G294="ⅹ",Calcu!G294,Calcu!K294)</f>
        <v/>
      </c>
      <c r="X349" s="571"/>
      <c r="Y349" s="571"/>
      <c r="Z349" s="571"/>
      <c r="AA349" s="571"/>
      <c r="AB349" s="571"/>
      <c r="AC349" s="572"/>
      <c r="AD349" s="568" t="str">
        <f>IF(Calcu!H294="ⅹ",Calcu!H294,Calcu!L294)</f>
        <v/>
      </c>
      <c r="AE349" s="571"/>
      <c r="AF349" s="571"/>
      <c r="AG349" s="571"/>
      <c r="AH349" s="571"/>
      <c r="AI349" s="571"/>
      <c r="AJ349" s="572"/>
      <c r="AK349" s="285"/>
      <c r="AL349" s="285"/>
      <c r="AM349" s="285"/>
      <c r="AN349" s="285"/>
      <c r="AO349" s="285"/>
      <c r="AP349" s="285"/>
      <c r="AQ349" s="285"/>
      <c r="AR349" s="143"/>
      <c r="AS349" s="143"/>
      <c r="AT349" s="285"/>
    </row>
    <row r="350" spans="1:55" ht="18" customHeight="1">
      <c r="A350" s="285"/>
      <c r="B350" s="565">
        <f>Calcu!C295</f>
        <v>3</v>
      </c>
      <c r="C350" s="566"/>
      <c r="D350" s="566"/>
      <c r="E350" s="566"/>
      <c r="F350" s="566"/>
      <c r="G350" s="566"/>
      <c r="H350" s="567"/>
      <c r="I350" s="568" t="str">
        <f>Calcu!E295</f>
        <v/>
      </c>
      <c r="J350" s="569"/>
      <c r="K350" s="569"/>
      <c r="L350" s="569"/>
      <c r="M350" s="569"/>
      <c r="N350" s="569"/>
      <c r="O350" s="570"/>
      <c r="P350" s="568" t="str">
        <f>Calcu!J295</f>
        <v/>
      </c>
      <c r="Q350" s="571"/>
      <c r="R350" s="571"/>
      <c r="S350" s="571"/>
      <c r="T350" s="571"/>
      <c r="U350" s="571"/>
      <c r="V350" s="572"/>
      <c r="W350" s="568" t="str">
        <f>IF(Calcu!G295="ⅹ",Calcu!G295,Calcu!K295)</f>
        <v/>
      </c>
      <c r="X350" s="571"/>
      <c r="Y350" s="571"/>
      <c r="Z350" s="571"/>
      <c r="AA350" s="571"/>
      <c r="AB350" s="571"/>
      <c r="AC350" s="572"/>
      <c r="AD350" s="568" t="str">
        <f>IF(Calcu!H295="ⅹ",Calcu!H295,Calcu!L295)</f>
        <v/>
      </c>
      <c r="AE350" s="571"/>
      <c r="AF350" s="571"/>
      <c r="AG350" s="571"/>
      <c r="AH350" s="571"/>
      <c r="AI350" s="571"/>
      <c r="AJ350" s="572"/>
      <c r="AK350" s="285"/>
      <c r="AL350" s="285"/>
      <c r="AM350" s="285"/>
      <c r="AN350" s="285"/>
      <c r="AO350" s="285"/>
      <c r="AP350" s="285"/>
      <c r="AQ350" s="285"/>
      <c r="AR350" s="143"/>
      <c r="AS350" s="143"/>
      <c r="AT350" s="285"/>
    </row>
    <row r="351" spans="1:55" ht="18" customHeight="1">
      <c r="A351" s="285"/>
      <c r="B351" s="565">
        <f>Calcu!C296</f>
        <v>4</v>
      </c>
      <c r="C351" s="566"/>
      <c r="D351" s="566"/>
      <c r="E351" s="566"/>
      <c r="F351" s="566"/>
      <c r="G351" s="566"/>
      <c r="H351" s="567"/>
      <c r="I351" s="568" t="str">
        <f>Calcu!E296</f>
        <v/>
      </c>
      <c r="J351" s="569"/>
      <c r="K351" s="569"/>
      <c r="L351" s="569"/>
      <c r="M351" s="569"/>
      <c r="N351" s="569"/>
      <c r="O351" s="570"/>
      <c r="P351" s="568" t="str">
        <f>Calcu!J296</f>
        <v/>
      </c>
      <c r="Q351" s="571"/>
      <c r="R351" s="571"/>
      <c r="S351" s="571"/>
      <c r="T351" s="571"/>
      <c r="U351" s="571"/>
      <c r="V351" s="572"/>
      <c r="W351" s="568" t="str">
        <f>IF(Calcu!G296="ⅹ",Calcu!G296,Calcu!K296)</f>
        <v/>
      </c>
      <c r="X351" s="571"/>
      <c r="Y351" s="571"/>
      <c r="Z351" s="571"/>
      <c r="AA351" s="571"/>
      <c r="AB351" s="571"/>
      <c r="AC351" s="572"/>
      <c r="AD351" s="568" t="str">
        <f>IF(Calcu!H296="ⅹ",Calcu!H296,Calcu!L296)</f>
        <v/>
      </c>
      <c r="AE351" s="571"/>
      <c r="AF351" s="571"/>
      <c r="AG351" s="571"/>
      <c r="AH351" s="571"/>
      <c r="AI351" s="571"/>
      <c r="AJ351" s="572"/>
      <c r="AK351" s="285"/>
      <c r="AL351" s="285"/>
      <c r="AM351" s="285"/>
      <c r="AN351" s="285"/>
      <c r="AO351" s="285"/>
      <c r="AP351" s="285"/>
      <c r="AQ351" s="285"/>
      <c r="AR351" s="143"/>
      <c r="AS351" s="143"/>
      <c r="AT351" s="285"/>
    </row>
    <row r="352" spans="1:55" ht="18" customHeight="1">
      <c r="A352" s="285"/>
      <c r="B352" s="565">
        <f>Calcu!C297</f>
        <v>5</v>
      </c>
      <c r="C352" s="566"/>
      <c r="D352" s="566"/>
      <c r="E352" s="566"/>
      <c r="F352" s="566"/>
      <c r="G352" s="566"/>
      <c r="H352" s="567"/>
      <c r="I352" s="568" t="str">
        <f>Calcu!E297</f>
        <v/>
      </c>
      <c r="J352" s="569"/>
      <c r="K352" s="569"/>
      <c r="L352" s="569"/>
      <c r="M352" s="569"/>
      <c r="N352" s="569"/>
      <c r="O352" s="570"/>
      <c r="P352" s="568" t="str">
        <f>Calcu!J297</f>
        <v/>
      </c>
      <c r="Q352" s="571"/>
      <c r="R352" s="571"/>
      <c r="S352" s="571"/>
      <c r="T352" s="571"/>
      <c r="U352" s="571"/>
      <c r="V352" s="572"/>
      <c r="W352" s="568" t="str">
        <f>IF(Calcu!G297="ⅹ",Calcu!G297,Calcu!K297)</f>
        <v/>
      </c>
      <c r="X352" s="571"/>
      <c r="Y352" s="571"/>
      <c r="Z352" s="571"/>
      <c r="AA352" s="571"/>
      <c r="AB352" s="571"/>
      <c r="AC352" s="572"/>
      <c r="AD352" s="568" t="str">
        <f>IF(Calcu!H297="ⅹ",Calcu!H297,Calcu!L297)</f>
        <v/>
      </c>
      <c r="AE352" s="571"/>
      <c r="AF352" s="571"/>
      <c r="AG352" s="571"/>
      <c r="AH352" s="571"/>
      <c r="AI352" s="571"/>
      <c r="AJ352" s="572"/>
      <c r="AK352" s="285"/>
      <c r="AL352" s="285"/>
      <c r="AM352" s="285"/>
      <c r="AN352" s="285"/>
      <c r="AO352" s="285"/>
      <c r="AP352" s="285"/>
      <c r="AQ352" s="285"/>
      <c r="AR352" s="143"/>
      <c r="AS352" s="143"/>
      <c r="AT352" s="285"/>
    </row>
    <row r="353" spans="1:46" ht="18" customHeight="1">
      <c r="A353" s="285"/>
      <c r="B353" s="565">
        <f>Calcu!C298</f>
        <v>6</v>
      </c>
      <c r="C353" s="566"/>
      <c r="D353" s="566"/>
      <c r="E353" s="566"/>
      <c r="F353" s="566"/>
      <c r="G353" s="566"/>
      <c r="H353" s="567"/>
      <c r="I353" s="568" t="str">
        <f>Calcu!E298</f>
        <v/>
      </c>
      <c r="J353" s="569"/>
      <c r="K353" s="569"/>
      <c r="L353" s="569"/>
      <c r="M353" s="569"/>
      <c r="N353" s="569"/>
      <c r="O353" s="570"/>
      <c r="P353" s="568" t="str">
        <f>Calcu!J298</f>
        <v/>
      </c>
      <c r="Q353" s="571"/>
      <c r="R353" s="571"/>
      <c r="S353" s="571"/>
      <c r="T353" s="571"/>
      <c r="U353" s="571"/>
      <c r="V353" s="572"/>
      <c r="W353" s="568" t="str">
        <f>IF(Calcu!G298="ⅹ",Calcu!G298,Calcu!K298)</f>
        <v/>
      </c>
      <c r="X353" s="571"/>
      <c r="Y353" s="571"/>
      <c r="Z353" s="571"/>
      <c r="AA353" s="571"/>
      <c r="AB353" s="571"/>
      <c r="AC353" s="572"/>
      <c r="AD353" s="568" t="str">
        <f>IF(Calcu!H298="ⅹ",Calcu!H298,Calcu!L298)</f>
        <v/>
      </c>
      <c r="AE353" s="571"/>
      <c r="AF353" s="571"/>
      <c r="AG353" s="571"/>
      <c r="AH353" s="571"/>
      <c r="AI353" s="571"/>
      <c r="AJ353" s="572"/>
      <c r="AK353" s="285"/>
      <c r="AL353" s="285"/>
      <c r="AM353" s="285"/>
      <c r="AN353" s="285"/>
      <c r="AO353" s="285"/>
      <c r="AP353" s="285"/>
      <c r="AQ353" s="285"/>
      <c r="AR353" s="143"/>
      <c r="AS353" s="143"/>
      <c r="AT353" s="285"/>
    </row>
    <row r="354" spans="1:46" ht="18" customHeight="1">
      <c r="A354" s="285"/>
      <c r="B354" s="565">
        <f>Calcu!C299</f>
        <v>7</v>
      </c>
      <c r="C354" s="566"/>
      <c r="D354" s="566"/>
      <c r="E354" s="566"/>
      <c r="F354" s="566"/>
      <c r="G354" s="566"/>
      <c r="H354" s="567"/>
      <c r="I354" s="568" t="str">
        <f>Calcu!E299</f>
        <v/>
      </c>
      <c r="J354" s="569"/>
      <c r="K354" s="569"/>
      <c r="L354" s="569"/>
      <c r="M354" s="569"/>
      <c r="N354" s="569"/>
      <c r="O354" s="570"/>
      <c r="P354" s="568" t="str">
        <f>Calcu!J299</f>
        <v/>
      </c>
      <c r="Q354" s="571"/>
      <c r="R354" s="571"/>
      <c r="S354" s="571"/>
      <c r="T354" s="571"/>
      <c r="U354" s="571"/>
      <c r="V354" s="572"/>
      <c r="W354" s="568" t="str">
        <f>IF(Calcu!G299="ⅹ",Calcu!G299,Calcu!K299)</f>
        <v/>
      </c>
      <c r="X354" s="571"/>
      <c r="Y354" s="571"/>
      <c r="Z354" s="571"/>
      <c r="AA354" s="571"/>
      <c r="AB354" s="571"/>
      <c r="AC354" s="572"/>
      <c r="AD354" s="568" t="str">
        <f>IF(Calcu!H299="ⅹ",Calcu!H299,Calcu!L299)</f>
        <v/>
      </c>
      <c r="AE354" s="571"/>
      <c r="AF354" s="571"/>
      <c r="AG354" s="571"/>
      <c r="AH354" s="571"/>
      <c r="AI354" s="571"/>
      <c r="AJ354" s="572"/>
      <c r="AK354" s="285"/>
      <c r="AL354" s="285"/>
      <c r="AM354" s="285"/>
      <c r="AN354" s="285"/>
      <c r="AO354" s="285"/>
      <c r="AP354" s="285"/>
      <c r="AQ354" s="285"/>
      <c r="AR354" s="143"/>
      <c r="AS354" s="143"/>
      <c r="AT354" s="285"/>
    </row>
    <row r="355" spans="1:46" ht="18" customHeight="1">
      <c r="A355" s="285"/>
      <c r="B355" s="565">
        <f>Calcu!C300</f>
        <v>8</v>
      </c>
      <c r="C355" s="566"/>
      <c r="D355" s="566"/>
      <c r="E355" s="566"/>
      <c r="F355" s="566"/>
      <c r="G355" s="566"/>
      <c r="H355" s="567"/>
      <c r="I355" s="568" t="str">
        <f>Calcu!E300</f>
        <v/>
      </c>
      <c r="J355" s="569"/>
      <c r="K355" s="569"/>
      <c r="L355" s="569"/>
      <c r="M355" s="569"/>
      <c r="N355" s="569"/>
      <c r="O355" s="570"/>
      <c r="P355" s="568" t="str">
        <f>Calcu!J300</f>
        <v/>
      </c>
      <c r="Q355" s="571"/>
      <c r="R355" s="571"/>
      <c r="S355" s="571"/>
      <c r="T355" s="571"/>
      <c r="U355" s="571"/>
      <c r="V355" s="572"/>
      <c r="W355" s="568" t="str">
        <f>IF(Calcu!G300="ⅹ",Calcu!G300,Calcu!K300)</f>
        <v/>
      </c>
      <c r="X355" s="571"/>
      <c r="Y355" s="571"/>
      <c r="Z355" s="571"/>
      <c r="AA355" s="571"/>
      <c r="AB355" s="571"/>
      <c r="AC355" s="572"/>
      <c r="AD355" s="568" t="str">
        <f>IF(Calcu!H300="ⅹ",Calcu!H300,Calcu!L300)</f>
        <v/>
      </c>
      <c r="AE355" s="571"/>
      <c r="AF355" s="571"/>
      <c r="AG355" s="571"/>
      <c r="AH355" s="571"/>
      <c r="AI355" s="571"/>
      <c r="AJ355" s="572"/>
      <c r="AK355" s="285"/>
      <c r="AL355" s="285"/>
      <c r="AM355" s="285"/>
      <c r="AN355" s="285"/>
      <c r="AO355" s="285"/>
      <c r="AP355" s="285"/>
      <c r="AQ355" s="285"/>
      <c r="AR355" s="143"/>
      <c r="AS355" s="143"/>
      <c r="AT355" s="285"/>
    </row>
    <row r="356" spans="1:46" ht="18" customHeight="1">
      <c r="A356" s="285"/>
      <c r="B356" s="565">
        <f>Calcu!C301</f>
        <v>9</v>
      </c>
      <c r="C356" s="566"/>
      <c r="D356" s="566"/>
      <c r="E356" s="566"/>
      <c r="F356" s="566"/>
      <c r="G356" s="566"/>
      <c r="H356" s="567"/>
      <c r="I356" s="568" t="str">
        <f>Calcu!E301</f>
        <v/>
      </c>
      <c r="J356" s="569"/>
      <c r="K356" s="569"/>
      <c r="L356" s="569"/>
      <c r="M356" s="569"/>
      <c r="N356" s="569"/>
      <c r="O356" s="570"/>
      <c r="P356" s="568" t="str">
        <f>Calcu!J301</f>
        <v/>
      </c>
      <c r="Q356" s="571"/>
      <c r="R356" s="571"/>
      <c r="S356" s="571"/>
      <c r="T356" s="571"/>
      <c r="U356" s="571"/>
      <c r="V356" s="572"/>
      <c r="W356" s="568" t="str">
        <f>IF(Calcu!G301="ⅹ",Calcu!G301,Calcu!K301)</f>
        <v/>
      </c>
      <c r="X356" s="571"/>
      <c r="Y356" s="571"/>
      <c r="Z356" s="571"/>
      <c r="AA356" s="571"/>
      <c r="AB356" s="571"/>
      <c r="AC356" s="572"/>
      <c r="AD356" s="568" t="str">
        <f>IF(Calcu!H301="ⅹ",Calcu!H301,Calcu!L301)</f>
        <v/>
      </c>
      <c r="AE356" s="571"/>
      <c r="AF356" s="571"/>
      <c r="AG356" s="571"/>
      <c r="AH356" s="571"/>
      <c r="AI356" s="571"/>
      <c r="AJ356" s="572"/>
      <c r="AK356" s="285"/>
      <c r="AL356" s="285"/>
      <c r="AM356" s="285"/>
      <c r="AN356" s="285"/>
      <c r="AO356" s="285"/>
      <c r="AP356" s="285"/>
      <c r="AQ356" s="285"/>
      <c r="AR356" s="143"/>
      <c r="AS356" s="143"/>
      <c r="AT356" s="285"/>
    </row>
    <row r="357" spans="1:46" ht="18" customHeight="1">
      <c r="A357" s="285"/>
      <c r="B357" s="565">
        <f>Calcu!C302</f>
        <v>10</v>
      </c>
      <c r="C357" s="566"/>
      <c r="D357" s="566"/>
      <c r="E357" s="566"/>
      <c r="F357" s="566"/>
      <c r="G357" s="566"/>
      <c r="H357" s="567"/>
      <c r="I357" s="568" t="str">
        <f>Calcu!E302</f>
        <v/>
      </c>
      <c r="J357" s="569"/>
      <c r="K357" s="569"/>
      <c r="L357" s="569"/>
      <c r="M357" s="569"/>
      <c r="N357" s="569"/>
      <c r="O357" s="570"/>
      <c r="P357" s="568" t="str">
        <f>Calcu!J302</f>
        <v/>
      </c>
      <c r="Q357" s="571"/>
      <c r="R357" s="571"/>
      <c r="S357" s="571"/>
      <c r="T357" s="571"/>
      <c r="U357" s="571"/>
      <c r="V357" s="572"/>
      <c r="W357" s="568" t="str">
        <f>IF(Calcu!G302="ⅹ",Calcu!G302,Calcu!K302)</f>
        <v/>
      </c>
      <c r="X357" s="571"/>
      <c r="Y357" s="571"/>
      <c r="Z357" s="571"/>
      <c r="AA357" s="571"/>
      <c r="AB357" s="571"/>
      <c r="AC357" s="572"/>
      <c r="AD357" s="568" t="str">
        <f>IF(Calcu!H302="ⅹ",Calcu!H302,Calcu!L302)</f>
        <v/>
      </c>
      <c r="AE357" s="571"/>
      <c r="AF357" s="571"/>
      <c r="AG357" s="571"/>
      <c r="AH357" s="571"/>
      <c r="AI357" s="571"/>
      <c r="AJ357" s="572"/>
      <c r="AK357" s="285"/>
      <c r="AL357" s="285"/>
      <c r="AM357" s="285"/>
      <c r="AN357" s="285"/>
      <c r="AO357" s="285"/>
      <c r="AP357" s="285"/>
      <c r="AQ357" s="285"/>
      <c r="AR357" s="143"/>
      <c r="AS357" s="143"/>
      <c r="AT357" s="285"/>
    </row>
    <row r="358" spans="1:46" ht="18" customHeight="1">
      <c r="A358" s="285"/>
      <c r="B358" s="565">
        <f>Calcu!C303</f>
        <v>11</v>
      </c>
      <c r="C358" s="566"/>
      <c r="D358" s="566"/>
      <c r="E358" s="566"/>
      <c r="F358" s="566"/>
      <c r="G358" s="566"/>
      <c r="H358" s="567"/>
      <c r="I358" s="568" t="str">
        <f>Calcu!E303</f>
        <v/>
      </c>
      <c r="J358" s="569"/>
      <c r="K358" s="569"/>
      <c r="L358" s="569"/>
      <c r="M358" s="569"/>
      <c r="N358" s="569"/>
      <c r="O358" s="570"/>
      <c r="P358" s="568" t="str">
        <f>Calcu!J303</f>
        <v/>
      </c>
      <c r="Q358" s="571"/>
      <c r="R358" s="571"/>
      <c r="S358" s="571"/>
      <c r="T358" s="571"/>
      <c r="U358" s="571"/>
      <c r="V358" s="572"/>
      <c r="W358" s="568" t="str">
        <f>IF(Calcu!G303="ⅹ",Calcu!G303,Calcu!K303)</f>
        <v/>
      </c>
      <c r="X358" s="571"/>
      <c r="Y358" s="571"/>
      <c r="Z358" s="571"/>
      <c r="AA358" s="571"/>
      <c r="AB358" s="571"/>
      <c r="AC358" s="572"/>
      <c r="AD358" s="568" t="str">
        <f>IF(Calcu!H303="ⅹ",Calcu!H303,Calcu!L303)</f>
        <v/>
      </c>
      <c r="AE358" s="571"/>
      <c r="AF358" s="571"/>
      <c r="AG358" s="571"/>
      <c r="AH358" s="571"/>
      <c r="AI358" s="571"/>
      <c r="AJ358" s="572"/>
      <c r="AK358" s="285"/>
      <c r="AL358" s="285"/>
      <c r="AM358" s="285"/>
      <c r="AN358" s="285"/>
      <c r="AO358" s="285"/>
      <c r="AP358" s="285"/>
      <c r="AQ358" s="285"/>
      <c r="AR358" s="143"/>
      <c r="AS358" s="143"/>
      <c r="AT358" s="285"/>
    </row>
    <row r="359" spans="1:46" ht="18" customHeight="1">
      <c r="A359" s="285"/>
      <c r="B359" s="565">
        <f>Calcu!C304</f>
        <v>12</v>
      </c>
      <c r="C359" s="566"/>
      <c r="D359" s="566"/>
      <c r="E359" s="566"/>
      <c r="F359" s="566"/>
      <c r="G359" s="566"/>
      <c r="H359" s="567"/>
      <c r="I359" s="568" t="str">
        <f>Calcu!E304</f>
        <v/>
      </c>
      <c r="J359" s="569"/>
      <c r="K359" s="569"/>
      <c r="L359" s="569"/>
      <c r="M359" s="569"/>
      <c r="N359" s="569"/>
      <c r="O359" s="570"/>
      <c r="P359" s="568" t="str">
        <f>Calcu!J304</f>
        <v/>
      </c>
      <c r="Q359" s="571"/>
      <c r="R359" s="571"/>
      <c r="S359" s="571"/>
      <c r="T359" s="571"/>
      <c r="U359" s="571"/>
      <c r="V359" s="572"/>
      <c r="W359" s="568" t="str">
        <f>IF(Calcu!G304="ⅹ",Calcu!G304,Calcu!K304)</f>
        <v/>
      </c>
      <c r="X359" s="571"/>
      <c r="Y359" s="571"/>
      <c r="Z359" s="571"/>
      <c r="AA359" s="571"/>
      <c r="AB359" s="571"/>
      <c r="AC359" s="572"/>
      <c r="AD359" s="568" t="str">
        <f>IF(Calcu!H304="ⅹ",Calcu!H304,Calcu!L304)</f>
        <v/>
      </c>
      <c r="AE359" s="571"/>
      <c r="AF359" s="571"/>
      <c r="AG359" s="571"/>
      <c r="AH359" s="571"/>
      <c r="AI359" s="571"/>
      <c r="AJ359" s="572"/>
      <c r="AK359" s="285"/>
      <c r="AL359" s="285"/>
      <c r="AM359" s="285"/>
      <c r="AN359" s="285"/>
      <c r="AO359" s="285"/>
      <c r="AP359" s="285"/>
      <c r="AQ359" s="285"/>
      <c r="AR359" s="143"/>
      <c r="AS359" s="143"/>
      <c r="AT359" s="285"/>
    </row>
    <row r="360" spans="1:46" ht="18" customHeight="1">
      <c r="A360" s="285"/>
      <c r="B360" s="565">
        <f>Calcu!C305</f>
        <v>13</v>
      </c>
      <c r="C360" s="566"/>
      <c r="D360" s="566"/>
      <c r="E360" s="566"/>
      <c r="F360" s="566"/>
      <c r="G360" s="566"/>
      <c r="H360" s="567"/>
      <c r="I360" s="568" t="str">
        <f>Calcu!E305</f>
        <v/>
      </c>
      <c r="J360" s="569"/>
      <c r="K360" s="569"/>
      <c r="L360" s="569"/>
      <c r="M360" s="569"/>
      <c r="N360" s="569"/>
      <c r="O360" s="570"/>
      <c r="P360" s="568" t="str">
        <f>Calcu!J305</f>
        <v/>
      </c>
      <c r="Q360" s="571"/>
      <c r="R360" s="571"/>
      <c r="S360" s="571"/>
      <c r="T360" s="571"/>
      <c r="U360" s="571"/>
      <c r="V360" s="572"/>
      <c r="W360" s="568" t="str">
        <f>IF(Calcu!G305="ⅹ",Calcu!G305,Calcu!K305)</f>
        <v/>
      </c>
      <c r="X360" s="571"/>
      <c r="Y360" s="571"/>
      <c r="Z360" s="571"/>
      <c r="AA360" s="571"/>
      <c r="AB360" s="571"/>
      <c r="AC360" s="572"/>
      <c r="AD360" s="568" t="str">
        <f>IF(Calcu!H305="ⅹ",Calcu!H305,Calcu!L305)</f>
        <v/>
      </c>
      <c r="AE360" s="571"/>
      <c r="AF360" s="571"/>
      <c r="AG360" s="571"/>
      <c r="AH360" s="571"/>
      <c r="AI360" s="571"/>
      <c r="AJ360" s="572"/>
      <c r="AK360" s="285"/>
      <c r="AL360" s="285"/>
      <c r="AM360" s="285"/>
      <c r="AN360" s="285"/>
      <c r="AO360" s="285"/>
      <c r="AP360" s="285"/>
      <c r="AQ360" s="285"/>
      <c r="AR360" s="143"/>
      <c r="AS360" s="143"/>
      <c r="AT360" s="285"/>
    </row>
    <row r="361" spans="1:46" ht="18" customHeight="1">
      <c r="A361" s="285"/>
      <c r="B361" s="565">
        <f>Calcu!C306</f>
        <v>14</v>
      </c>
      <c r="C361" s="566"/>
      <c r="D361" s="566"/>
      <c r="E361" s="566"/>
      <c r="F361" s="566"/>
      <c r="G361" s="566"/>
      <c r="H361" s="567"/>
      <c r="I361" s="568" t="str">
        <f>Calcu!E306</f>
        <v/>
      </c>
      <c r="J361" s="569"/>
      <c r="K361" s="569"/>
      <c r="L361" s="569"/>
      <c r="M361" s="569"/>
      <c r="N361" s="569"/>
      <c r="O361" s="570"/>
      <c r="P361" s="568" t="str">
        <f>Calcu!J306</f>
        <v/>
      </c>
      <c r="Q361" s="571"/>
      <c r="R361" s="571"/>
      <c r="S361" s="571"/>
      <c r="T361" s="571"/>
      <c r="U361" s="571"/>
      <c r="V361" s="572"/>
      <c r="W361" s="568" t="str">
        <f>IF(Calcu!G306="ⅹ",Calcu!G306,Calcu!K306)</f>
        <v/>
      </c>
      <c r="X361" s="571"/>
      <c r="Y361" s="571"/>
      <c r="Z361" s="571"/>
      <c r="AA361" s="571"/>
      <c r="AB361" s="571"/>
      <c r="AC361" s="572"/>
      <c r="AD361" s="568" t="str">
        <f>IF(Calcu!H306="ⅹ",Calcu!H306,Calcu!L306)</f>
        <v/>
      </c>
      <c r="AE361" s="571"/>
      <c r="AF361" s="571"/>
      <c r="AG361" s="571"/>
      <c r="AH361" s="571"/>
      <c r="AI361" s="571"/>
      <c r="AJ361" s="572"/>
      <c r="AK361" s="285"/>
      <c r="AL361" s="285"/>
      <c r="AM361" s="285"/>
      <c r="AN361" s="285"/>
      <c r="AO361" s="285"/>
      <c r="AP361" s="285"/>
      <c r="AQ361" s="285"/>
      <c r="AR361" s="143"/>
      <c r="AS361" s="143"/>
      <c r="AT361" s="285"/>
    </row>
    <row r="362" spans="1:46" ht="18" customHeight="1">
      <c r="A362" s="285"/>
      <c r="B362" s="565">
        <f>Calcu!C307</f>
        <v>15</v>
      </c>
      <c r="C362" s="566"/>
      <c r="D362" s="566"/>
      <c r="E362" s="566"/>
      <c r="F362" s="566"/>
      <c r="G362" s="566"/>
      <c r="H362" s="567"/>
      <c r="I362" s="568" t="str">
        <f>Calcu!E307</f>
        <v/>
      </c>
      <c r="J362" s="569"/>
      <c r="K362" s="569"/>
      <c r="L362" s="569"/>
      <c r="M362" s="569"/>
      <c r="N362" s="569"/>
      <c r="O362" s="570"/>
      <c r="P362" s="568" t="str">
        <f>Calcu!J307</f>
        <v/>
      </c>
      <c r="Q362" s="571"/>
      <c r="R362" s="571"/>
      <c r="S362" s="571"/>
      <c r="T362" s="571"/>
      <c r="U362" s="571"/>
      <c r="V362" s="572"/>
      <c r="W362" s="568" t="str">
        <f>IF(Calcu!G307="ⅹ",Calcu!G307,Calcu!K307)</f>
        <v/>
      </c>
      <c r="X362" s="571"/>
      <c r="Y362" s="571"/>
      <c r="Z362" s="571"/>
      <c r="AA362" s="571"/>
      <c r="AB362" s="571"/>
      <c r="AC362" s="572"/>
      <c r="AD362" s="568" t="str">
        <f>IF(Calcu!H307="ⅹ",Calcu!H307,Calcu!L307)</f>
        <v/>
      </c>
      <c r="AE362" s="571"/>
      <c r="AF362" s="571"/>
      <c r="AG362" s="571"/>
      <c r="AH362" s="571"/>
      <c r="AI362" s="571"/>
      <c r="AJ362" s="572"/>
      <c r="AK362" s="285"/>
      <c r="AL362" s="285"/>
      <c r="AM362" s="285"/>
      <c r="AN362" s="285"/>
      <c r="AO362" s="285"/>
      <c r="AP362" s="285"/>
      <c r="AQ362" s="285"/>
      <c r="AR362" s="143"/>
      <c r="AS362" s="143"/>
      <c r="AT362" s="285"/>
    </row>
    <row r="363" spans="1:46" ht="18" customHeight="1">
      <c r="A363" s="285"/>
      <c r="B363" s="565">
        <f>Calcu!C308</f>
        <v>16</v>
      </c>
      <c r="C363" s="566"/>
      <c r="D363" s="566"/>
      <c r="E363" s="566"/>
      <c r="F363" s="566"/>
      <c r="G363" s="566"/>
      <c r="H363" s="567"/>
      <c r="I363" s="568" t="str">
        <f>Calcu!E308</f>
        <v/>
      </c>
      <c r="J363" s="569"/>
      <c r="K363" s="569"/>
      <c r="L363" s="569"/>
      <c r="M363" s="569"/>
      <c r="N363" s="569"/>
      <c r="O363" s="570"/>
      <c r="P363" s="568" t="str">
        <f>Calcu!J308</f>
        <v/>
      </c>
      <c r="Q363" s="571"/>
      <c r="R363" s="571"/>
      <c r="S363" s="571"/>
      <c r="T363" s="571"/>
      <c r="U363" s="571"/>
      <c r="V363" s="572"/>
      <c r="W363" s="568" t="str">
        <f>IF(Calcu!G308="ⅹ",Calcu!G308,Calcu!K308)</f>
        <v/>
      </c>
      <c r="X363" s="571"/>
      <c r="Y363" s="571"/>
      <c r="Z363" s="571"/>
      <c r="AA363" s="571"/>
      <c r="AB363" s="571"/>
      <c r="AC363" s="572"/>
      <c r="AD363" s="568" t="str">
        <f>IF(Calcu!H308="ⅹ",Calcu!H308,Calcu!L308)</f>
        <v/>
      </c>
      <c r="AE363" s="571"/>
      <c r="AF363" s="571"/>
      <c r="AG363" s="571"/>
      <c r="AH363" s="571"/>
      <c r="AI363" s="571"/>
      <c r="AJ363" s="572"/>
      <c r="AK363" s="285"/>
      <c r="AL363" s="285"/>
      <c r="AM363" s="285"/>
      <c r="AN363" s="285"/>
      <c r="AO363" s="285"/>
      <c r="AP363" s="285"/>
      <c r="AQ363" s="285"/>
      <c r="AR363" s="143"/>
      <c r="AS363" s="143"/>
      <c r="AT363" s="285"/>
    </row>
    <row r="364" spans="1:46" ht="18" customHeight="1">
      <c r="A364" s="285"/>
      <c r="B364" s="565">
        <f>Calcu!C309</f>
        <v>17</v>
      </c>
      <c r="C364" s="566"/>
      <c r="D364" s="566"/>
      <c r="E364" s="566"/>
      <c r="F364" s="566"/>
      <c r="G364" s="566"/>
      <c r="H364" s="567"/>
      <c r="I364" s="568" t="str">
        <f>Calcu!E309</f>
        <v/>
      </c>
      <c r="J364" s="569"/>
      <c r="K364" s="569"/>
      <c r="L364" s="569"/>
      <c r="M364" s="569"/>
      <c r="N364" s="569"/>
      <c r="O364" s="570"/>
      <c r="P364" s="568" t="str">
        <f>Calcu!J309</f>
        <v/>
      </c>
      <c r="Q364" s="571"/>
      <c r="R364" s="571"/>
      <c r="S364" s="571"/>
      <c r="T364" s="571"/>
      <c r="U364" s="571"/>
      <c r="V364" s="572"/>
      <c r="W364" s="568" t="str">
        <f>IF(Calcu!G309="ⅹ",Calcu!G309,Calcu!K309)</f>
        <v/>
      </c>
      <c r="X364" s="571"/>
      <c r="Y364" s="571"/>
      <c r="Z364" s="571"/>
      <c r="AA364" s="571"/>
      <c r="AB364" s="571"/>
      <c r="AC364" s="572"/>
      <c r="AD364" s="568" t="str">
        <f>IF(Calcu!H309="ⅹ",Calcu!H309,Calcu!L309)</f>
        <v/>
      </c>
      <c r="AE364" s="571"/>
      <c r="AF364" s="571"/>
      <c r="AG364" s="571"/>
      <c r="AH364" s="571"/>
      <c r="AI364" s="571"/>
      <c r="AJ364" s="572"/>
      <c r="AK364" s="285"/>
      <c r="AL364" s="285"/>
      <c r="AM364" s="285"/>
      <c r="AN364" s="285"/>
      <c r="AO364" s="285"/>
      <c r="AP364" s="285"/>
      <c r="AQ364" s="285"/>
      <c r="AR364" s="143"/>
      <c r="AS364" s="143"/>
      <c r="AT364" s="285"/>
    </row>
    <row r="365" spans="1:46" ht="18" customHeight="1">
      <c r="A365" s="285"/>
      <c r="B365" s="565">
        <f>Calcu!C310</f>
        <v>18</v>
      </c>
      <c r="C365" s="566"/>
      <c r="D365" s="566"/>
      <c r="E365" s="566"/>
      <c r="F365" s="566"/>
      <c r="G365" s="566"/>
      <c r="H365" s="567"/>
      <c r="I365" s="568" t="str">
        <f>Calcu!E310</f>
        <v/>
      </c>
      <c r="J365" s="569"/>
      <c r="K365" s="569"/>
      <c r="L365" s="569"/>
      <c r="M365" s="569"/>
      <c r="N365" s="569"/>
      <c r="O365" s="570"/>
      <c r="P365" s="568" t="str">
        <f>Calcu!J310</f>
        <v/>
      </c>
      <c r="Q365" s="571"/>
      <c r="R365" s="571"/>
      <c r="S365" s="571"/>
      <c r="T365" s="571"/>
      <c r="U365" s="571"/>
      <c r="V365" s="572"/>
      <c r="W365" s="568" t="str">
        <f>IF(Calcu!G310="ⅹ",Calcu!G310,Calcu!K310)</f>
        <v/>
      </c>
      <c r="X365" s="571"/>
      <c r="Y365" s="571"/>
      <c r="Z365" s="571"/>
      <c r="AA365" s="571"/>
      <c r="AB365" s="571"/>
      <c r="AC365" s="572"/>
      <c r="AD365" s="568" t="str">
        <f>IF(Calcu!H310="ⅹ",Calcu!H310,Calcu!L310)</f>
        <v/>
      </c>
      <c r="AE365" s="571"/>
      <c r="AF365" s="571"/>
      <c r="AG365" s="571"/>
      <c r="AH365" s="571"/>
      <c r="AI365" s="571"/>
      <c r="AJ365" s="572"/>
      <c r="AK365" s="285"/>
      <c r="AL365" s="285"/>
      <c r="AM365" s="285"/>
      <c r="AN365" s="285"/>
      <c r="AO365" s="285"/>
      <c r="AP365" s="285"/>
      <c r="AQ365" s="285"/>
      <c r="AR365" s="143"/>
      <c r="AS365" s="143"/>
      <c r="AT365" s="285"/>
    </row>
    <row r="366" spans="1:46" ht="18" customHeight="1">
      <c r="A366" s="285"/>
      <c r="B366" s="565">
        <f>Calcu!C311</f>
        <v>19</v>
      </c>
      <c r="C366" s="566"/>
      <c r="D366" s="566"/>
      <c r="E366" s="566"/>
      <c r="F366" s="566"/>
      <c r="G366" s="566"/>
      <c r="H366" s="567"/>
      <c r="I366" s="568" t="str">
        <f>Calcu!E311</f>
        <v/>
      </c>
      <c r="J366" s="569"/>
      <c r="K366" s="569"/>
      <c r="L366" s="569"/>
      <c r="M366" s="569"/>
      <c r="N366" s="569"/>
      <c r="O366" s="570"/>
      <c r="P366" s="568" t="str">
        <f>Calcu!J311</f>
        <v/>
      </c>
      <c r="Q366" s="571"/>
      <c r="R366" s="571"/>
      <c r="S366" s="571"/>
      <c r="T366" s="571"/>
      <c r="U366" s="571"/>
      <c r="V366" s="572"/>
      <c r="W366" s="568" t="str">
        <f>IF(Calcu!G311="ⅹ",Calcu!G311,Calcu!K311)</f>
        <v/>
      </c>
      <c r="X366" s="571"/>
      <c r="Y366" s="571"/>
      <c r="Z366" s="571"/>
      <c r="AA366" s="571"/>
      <c r="AB366" s="571"/>
      <c r="AC366" s="572"/>
      <c r="AD366" s="568" t="str">
        <f>IF(Calcu!H311="ⅹ",Calcu!H311,Calcu!L311)</f>
        <v/>
      </c>
      <c r="AE366" s="571"/>
      <c r="AF366" s="571"/>
      <c r="AG366" s="571"/>
      <c r="AH366" s="571"/>
      <c r="AI366" s="571"/>
      <c r="AJ366" s="572"/>
      <c r="AK366" s="285"/>
      <c r="AL366" s="285"/>
      <c r="AM366" s="285"/>
      <c r="AN366" s="285"/>
      <c r="AO366" s="285"/>
      <c r="AP366" s="285"/>
      <c r="AQ366" s="285"/>
      <c r="AR366" s="143"/>
      <c r="AS366" s="143"/>
      <c r="AT366" s="285"/>
    </row>
    <row r="367" spans="1:46" ht="18" customHeight="1">
      <c r="A367" s="285"/>
      <c r="B367" s="565">
        <f>Calcu!C312</f>
        <v>20</v>
      </c>
      <c r="C367" s="566"/>
      <c r="D367" s="566"/>
      <c r="E367" s="566"/>
      <c r="F367" s="566"/>
      <c r="G367" s="566"/>
      <c r="H367" s="567"/>
      <c r="I367" s="568" t="str">
        <f>Calcu!E312</f>
        <v/>
      </c>
      <c r="J367" s="569"/>
      <c r="K367" s="569"/>
      <c r="L367" s="569"/>
      <c r="M367" s="569"/>
      <c r="N367" s="569"/>
      <c r="O367" s="570"/>
      <c r="P367" s="568" t="str">
        <f>Calcu!J312</f>
        <v/>
      </c>
      <c r="Q367" s="571"/>
      <c r="R367" s="571"/>
      <c r="S367" s="571"/>
      <c r="T367" s="571"/>
      <c r="U367" s="571"/>
      <c r="V367" s="572"/>
      <c r="W367" s="568" t="str">
        <f>IF(Calcu!G312="ⅹ",Calcu!G312,Calcu!K312)</f>
        <v/>
      </c>
      <c r="X367" s="571"/>
      <c r="Y367" s="571"/>
      <c r="Z367" s="571"/>
      <c r="AA367" s="571"/>
      <c r="AB367" s="571"/>
      <c r="AC367" s="572"/>
      <c r="AD367" s="568" t="str">
        <f>IF(Calcu!H312="ⅹ",Calcu!H312,Calcu!L312)</f>
        <v/>
      </c>
      <c r="AE367" s="571"/>
      <c r="AF367" s="571"/>
      <c r="AG367" s="571"/>
      <c r="AH367" s="571"/>
      <c r="AI367" s="571"/>
      <c r="AJ367" s="572"/>
      <c r="AK367" s="285"/>
      <c r="AL367" s="285"/>
      <c r="AM367" s="285"/>
      <c r="AN367" s="285"/>
      <c r="AO367" s="285"/>
      <c r="AP367" s="285"/>
      <c r="AQ367" s="285"/>
      <c r="AR367" s="143"/>
      <c r="AS367" s="143"/>
      <c r="AT367" s="285"/>
    </row>
    <row r="368" spans="1:46" ht="18" customHeight="1">
      <c r="A368" s="285"/>
      <c r="B368" s="565">
        <f>Calcu!C313</f>
        <v>21</v>
      </c>
      <c r="C368" s="566"/>
      <c r="D368" s="566"/>
      <c r="E368" s="566"/>
      <c r="F368" s="566"/>
      <c r="G368" s="566"/>
      <c r="H368" s="567"/>
      <c r="I368" s="568" t="str">
        <f>Calcu!E313</f>
        <v/>
      </c>
      <c r="J368" s="569"/>
      <c r="K368" s="569"/>
      <c r="L368" s="569"/>
      <c r="M368" s="569"/>
      <c r="N368" s="569"/>
      <c r="O368" s="570"/>
      <c r="P368" s="568" t="str">
        <f>Calcu!J313</f>
        <v/>
      </c>
      <c r="Q368" s="571"/>
      <c r="R368" s="571"/>
      <c r="S368" s="571"/>
      <c r="T368" s="571"/>
      <c r="U368" s="571"/>
      <c r="V368" s="572"/>
      <c r="W368" s="568" t="str">
        <f>IF(Calcu!G313="ⅹ",Calcu!G313,Calcu!K313)</f>
        <v/>
      </c>
      <c r="X368" s="571"/>
      <c r="Y368" s="571"/>
      <c r="Z368" s="571"/>
      <c r="AA368" s="571"/>
      <c r="AB368" s="571"/>
      <c r="AC368" s="572"/>
      <c r="AD368" s="568" t="str">
        <f>IF(Calcu!H313="ⅹ",Calcu!H313,Calcu!L313)</f>
        <v/>
      </c>
      <c r="AE368" s="571"/>
      <c r="AF368" s="571"/>
      <c r="AG368" s="571"/>
      <c r="AH368" s="571"/>
      <c r="AI368" s="571"/>
      <c r="AJ368" s="572"/>
      <c r="AK368" s="285"/>
      <c r="AL368" s="285"/>
      <c r="AM368" s="285"/>
      <c r="AN368" s="285"/>
      <c r="AO368" s="285"/>
      <c r="AP368" s="285"/>
      <c r="AQ368" s="285"/>
      <c r="AR368" s="143"/>
      <c r="AS368" s="143"/>
      <c r="AT368" s="285"/>
    </row>
    <row r="369" spans="1:46" ht="18" customHeight="1">
      <c r="A369" s="285"/>
      <c r="B369" s="565">
        <f>Calcu!C314</f>
        <v>22</v>
      </c>
      <c r="C369" s="566"/>
      <c r="D369" s="566"/>
      <c r="E369" s="566"/>
      <c r="F369" s="566"/>
      <c r="G369" s="566"/>
      <c r="H369" s="567"/>
      <c r="I369" s="568" t="str">
        <f>Calcu!E314</f>
        <v/>
      </c>
      <c r="J369" s="569"/>
      <c r="K369" s="569"/>
      <c r="L369" s="569"/>
      <c r="M369" s="569"/>
      <c r="N369" s="569"/>
      <c r="O369" s="570"/>
      <c r="P369" s="568" t="str">
        <f>Calcu!J314</f>
        <v/>
      </c>
      <c r="Q369" s="571"/>
      <c r="R369" s="571"/>
      <c r="S369" s="571"/>
      <c r="T369" s="571"/>
      <c r="U369" s="571"/>
      <c r="V369" s="572"/>
      <c r="W369" s="568" t="str">
        <f>IF(Calcu!G314="ⅹ",Calcu!G314,Calcu!K314)</f>
        <v/>
      </c>
      <c r="X369" s="571"/>
      <c r="Y369" s="571"/>
      <c r="Z369" s="571"/>
      <c r="AA369" s="571"/>
      <c r="AB369" s="571"/>
      <c r="AC369" s="572"/>
      <c r="AD369" s="568" t="str">
        <f>IF(Calcu!H314="ⅹ",Calcu!H314,Calcu!L314)</f>
        <v/>
      </c>
      <c r="AE369" s="571"/>
      <c r="AF369" s="571"/>
      <c r="AG369" s="571"/>
      <c r="AH369" s="571"/>
      <c r="AI369" s="571"/>
      <c r="AJ369" s="572"/>
      <c r="AK369" s="285"/>
      <c r="AL369" s="285"/>
      <c r="AM369" s="285"/>
      <c r="AN369" s="285"/>
      <c r="AO369" s="285"/>
      <c r="AP369" s="285"/>
      <c r="AQ369" s="285"/>
      <c r="AR369" s="143"/>
      <c r="AS369" s="143"/>
      <c r="AT369" s="285"/>
    </row>
    <row r="370" spans="1:46" ht="18" customHeight="1">
      <c r="A370" s="285"/>
      <c r="B370" s="565">
        <f>Calcu!C315</f>
        <v>23</v>
      </c>
      <c r="C370" s="566"/>
      <c r="D370" s="566"/>
      <c r="E370" s="566"/>
      <c r="F370" s="566"/>
      <c r="G370" s="566"/>
      <c r="H370" s="567"/>
      <c r="I370" s="568" t="str">
        <f>Calcu!E315</f>
        <v/>
      </c>
      <c r="J370" s="569"/>
      <c r="K370" s="569"/>
      <c r="L370" s="569"/>
      <c r="M370" s="569"/>
      <c r="N370" s="569"/>
      <c r="O370" s="570"/>
      <c r="P370" s="568" t="str">
        <f>Calcu!J315</f>
        <v/>
      </c>
      <c r="Q370" s="571"/>
      <c r="R370" s="571"/>
      <c r="S370" s="571"/>
      <c r="T370" s="571"/>
      <c r="U370" s="571"/>
      <c r="V370" s="572"/>
      <c r="W370" s="568" t="str">
        <f>IF(Calcu!G315="ⅹ",Calcu!G315,Calcu!K315)</f>
        <v/>
      </c>
      <c r="X370" s="571"/>
      <c r="Y370" s="571"/>
      <c r="Z370" s="571"/>
      <c r="AA370" s="571"/>
      <c r="AB370" s="571"/>
      <c r="AC370" s="572"/>
      <c r="AD370" s="568" t="str">
        <f>IF(Calcu!H315="ⅹ",Calcu!H315,Calcu!L315)</f>
        <v/>
      </c>
      <c r="AE370" s="571"/>
      <c r="AF370" s="571"/>
      <c r="AG370" s="571"/>
      <c r="AH370" s="571"/>
      <c r="AI370" s="571"/>
      <c r="AJ370" s="572"/>
      <c r="AK370" s="285"/>
      <c r="AL370" s="285"/>
      <c r="AM370" s="285"/>
      <c r="AN370" s="285"/>
      <c r="AO370" s="285"/>
      <c r="AP370" s="285"/>
      <c r="AQ370" s="285"/>
      <c r="AR370" s="143"/>
      <c r="AS370" s="143"/>
      <c r="AT370" s="285"/>
    </row>
    <row r="371" spans="1:46" ht="18" customHeight="1">
      <c r="A371" s="285"/>
      <c r="B371" s="565">
        <f>Calcu!C316</f>
        <v>24</v>
      </c>
      <c r="C371" s="566"/>
      <c r="D371" s="566"/>
      <c r="E371" s="566"/>
      <c r="F371" s="566"/>
      <c r="G371" s="566"/>
      <c r="H371" s="567"/>
      <c r="I371" s="568" t="str">
        <f>Calcu!E316</f>
        <v/>
      </c>
      <c r="J371" s="569"/>
      <c r="K371" s="569"/>
      <c r="L371" s="569"/>
      <c r="M371" s="569"/>
      <c r="N371" s="569"/>
      <c r="O371" s="570"/>
      <c r="P371" s="568" t="str">
        <f>Calcu!J316</f>
        <v/>
      </c>
      <c r="Q371" s="571"/>
      <c r="R371" s="571"/>
      <c r="S371" s="571"/>
      <c r="T371" s="571"/>
      <c r="U371" s="571"/>
      <c r="V371" s="572"/>
      <c r="W371" s="568" t="str">
        <f>IF(Calcu!G316="ⅹ",Calcu!G316,Calcu!K316)</f>
        <v/>
      </c>
      <c r="X371" s="571"/>
      <c r="Y371" s="571"/>
      <c r="Z371" s="571"/>
      <c r="AA371" s="571"/>
      <c r="AB371" s="571"/>
      <c r="AC371" s="572"/>
      <c r="AD371" s="568" t="str">
        <f>IF(Calcu!H316="ⅹ",Calcu!H316,Calcu!L316)</f>
        <v/>
      </c>
      <c r="AE371" s="571"/>
      <c r="AF371" s="571"/>
      <c r="AG371" s="571"/>
      <c r="AH371" s="571"/>
      <c r="AI371" s="571"/>
      <c r="AJ371" s="572"/>
      <c r="AK371" s="285"/>
      <c r="AL371" s="285"/>
      <c r="AM371" s="285"/>
      <c r="AN371" s="285"/>
      <c r="AO371" s="285"/>
      <c r="AP371" s="285"/>
      <c r="AQ371" s="285"/>
      <c r="AR371" s="143"/>
      <c r="AS371" s="143"/>
      <c r="AT371" s="285"/>
    </row>
    <row r="372" spans="1:46" ht="18" customHeight="1">
      <c r="A372" s="285"/>
      <c r="B372" s="565">
        <f>Calcu!C317</f>
        <v>25</v>
      </c>
      <c r="C372" s="566"/>
      <c r="D372" s="566"/>
      <c r="E372" s="566"/>
      <c r="F372" s="566"/>
      <c r="G372" s="566"/>
      <c r="H372" s="567"/>
      <c r="I372" s="568" t="str">
        <f>Calcu!E317</f>
        <v/>
      </c>
      <c r="J372" s="569"/>
      <c r="K372" s="569"/>
      <c r="L372" s="569"/>
      <c r="M372" s="569"/>
      <c r="N372" s="569"/>
      <c r="O372" s="570"/>
      <c r="P372" s="568" t="str">
        <f>Calcu!J317</f>
        <v/>
      </c>
      <c r="Q372" s="571"/>
      <c r="R372" s="571"/>
      <c r="S372" s="571"/>
      <c r="T372" s="571"/>
      <c r="U372" s="571"/>
      <c r="V372" s="572"/>
      <c r="W372" s="568" t="str">
        <f>IF(Calcu!G317="ⅹ",Calcu!G317,Calcu!K317)</f>
        <v/>
      </c>
      <c r="X372" s="571"/>
      <c r="Y372" s="571"/>
      <c r="Z372" s="571"/>
      <c r="AA372" s="571"/>
      <c r="AB372" s="571"/>
      <c r="AC372" s="572"/>
      <c r="AD372" s="568" t="str">
        <f>IF(Calcu!H317="ⅹ",Calcu!H317,Calcu!L317)</f>
        <v/>
      </c>
      <c r="AE372" s="571"/>
      <c r="AF372" s="571"/>
      <c r="AG372" s="571"/>
      <c r="AH372" s="571"/>
      <c r="AI372" s="571"/>
      <c r="AJ372" s="572"/>
      <c r="AK372" s="285"/>
      <c r="AL372" s="285"/>
      <c r="AM372" s="285"/>
      <c r="AN372" s="285"/>
      <c r="AO372" s="285"/>
      <c r="AP372" s="285"/>
      <c r="AQ372" s="285"/>
      <c r="AR372" s="143"/>
      <c r="AS372" s="143"/>
      <c r="AT372" s="285"/>
    </row>
    <row r="373" spans="1:46" ht="18" customHeight="1">
      <c r="A373" s="285"/>
      <c r="B373" s="565">
        <f>Calcu!C318</f>
        <v>26</v>
      </c>
      <c r="C373" s="566"/>
      <c r="D373" s="566"/>
      <c r="E373" s="566"/>
      <c r="F373" s="566"/>
      <c r="G373" s="566"/>
      <c r="H373" s="567"/>
      <c r="I373" s="568" t="str">
        <f>Calcu!E318</f>
        <v/>
      </c>
      <c r="J373" s="569"/>
      <c r="K373" s="569"/>
      <c r="L373" s="569"/>
      <c r="M373" s="569"/>
      <c r="N373" s="569"/>
      <c r="O373" s="570"/>
      <c r="P373" s="568" t="str">
        <f>Calcu!J318</f>
        <v/>
      </c>
      <c r="Q373" s="571"/>
      <c r="R373" s="571"/>
      <c r="S373" s="571"/>
      <c r="T373" s="571"/>
      <c r="U373" s="571"/>
      <c r="V373" s="572"/>
      <c r="W373" s="568" t="str">
        <f>IF(Calcu!G318="ⅹ",Calcu!G318,Calcu!K318)</f>
        <v/>
      </c>
      <c r="X373" s="571"/>
      <c r="Y373" s="571"/>
      <c r="Z373" s="571"/>
      <c r="AA373" s="571"/>
      <c r="AB373" s="571"/>
      <c r="AC373" s="572"/>
      <c r="AD373" s="568" t="str">
        <f>IF(Calcu!H318="ⅹ",Calcu!H318,Calcu!L318)</f>
        <v/>
      </c>
      <c r="AE373" s="571"/>
      <c r="AF373" s="571"/>
      <c r="AG373" s="571"/>
      <c r="AH373" s="571"/>
      <c r="AI373" s="571"/>
      <c r="AJ373" s="572"/>
      <c r="AK373" s="285"/>
      <c r="AL373" s="285"/>
      <c r="AM373" s="285"/>
      <c r="AN373" s="285"/>
      <c r="AO373" s="285"/>
      <c r="AP373" s="285"/>
      <c r="AQ373" s="285"/>
      <c r="AR373" s="143"/>
      <c r="AS373" s="143"/>
      <c r="AT373" s="285"/>
    </row>
    <row r="374" spans="1:46" ht="18" customHeight="1">
      <c r="A374" s="285"/>
      <c r="B374" s="565">
        <f>Calcu!C319</f>
        <v>27</v>
      </c>
      <c r="C374" s="566"/>
      <c r="D374" s="566"/>
      <c r="E374" s="566"/>
      <c r="F374" s="566"/>
      <c r="G374" s="566"/>
      <c r="H374" s="567"/>
      <c r="I374" s="568" t="str">
        <f>Calcu!E319</f>
        <v/>
      </c>
      <c r="J374" s="569"/>
      <c r="K374" s="569"/>
      <c r="L374" s="569"/>
      <c r="M374" s="569"/>
      <c r="N374" s="569"/>
      <c r="O374" s="570"/>
      <c r="P374" s="568" t="str">
        <f>Calcu!J319</f>
        <v/>
      </c>
      <c r="Q374" s="571"/>
      <c r="R374" s="571"/>
      <c r="S374" s="571"/>
      <c r="T374" s="571"/>
      <c r="U374" s="571"/>
      <c r="V374" s="572"/>
      <c r="W374" s="568" t="str">
        <f>IF(Calcu!G319="ⅹ",Calcu!G319,Calcu!K319)</f>
        <v/>
      </c>
      <c r="X374" s="571"/>
      <c r="Y374" s="571"/>
      <c r="Z374" s="571"/>
      <c r="AA374" s="571"/>
      <c r="AB374" s="571"/>
      <c r="AC374" s="572"/>
      <c r="AD374" s="568" t="str">
        <f>IF(Calcu!H319="ⅹ",Calcu!H319,Calcu!L319)</f>
        <v/>
      </c>
      <c r="AE374" s="571"/>
      <c r="AF374" s="571"/>
      <c r="AG374" s="571"/>
      <c r="AH374" s="571"/>
      <c r="AI374" s="571"/>
      <c r="AJ374" s="572"/>
      <c r="AK374" s="285"/>
      <c r="AL374" s="285"/>
      <c r="AM374" s="285"/>
      <c r="AN374" s="285"/>
      <c r="AO374" s="285"/>
      <c r="AP374" s="285"/>
      <c r="AQ374" s="285"/>
      <c r="AR374" s="143"/>
      <c r="AS374" s="143"/>
      <c r="AT374" s="285"/>
    </row>
    <row r="375" spans="1:46" ht="18" customHeight="1">
      <c r="A375" s="285"/>
      <c r="B375" s="565">
        <f>Calcu!C320</f>
        <v>28</v>
      </c>
      <c r="C375" s="566"/>
      <c r="D375" s="566"/>
      <c r="E375" s="566"/>
      <c r="F375" s="566"/>
      <c r="G375" s="566"/>
      <c r="H375" s="567"/>
      <c r="I375" s="568" t="str">
        <f>Calcu!E320</f>
        <v/>
      </c>
      <c r="J375" s="569"/>
      <c r="K375" s="569"/>
      <c r="L375" s="569"/>
      <c r="M375" s="569"/>
      <c r="N375" s="569"/>
      <c r="O375" s="570"/>
      <c r="P375" s="568" t="str">
        <f>Calcu!J320</f>
        <v/>
      </c>
      <c r="Q375" s="571"/>
      <c r="R375" s="571"/>
      <c r="S375" s="571"/>
      <c r="T375" s="571"/>
      <c r="U375" s="571"/>
      <c r="V375" s="572"/>
      <c r="W375" s="568" t="str">
        <f>IF(Calcu!G320="ⅹ",Calcu!G320,Calcu!K320)</f>
        <v/>
      </c>
      <c r="X375" s="571"/>
      <c r="Y375" s="571"/>
      <c r="Z375" s="571"/>
      <c r="AA375" s="571"/>
      <c r="AB375" s="571"/>
      <c r="AC375" s="572"/>
      <c r="AD375" s="568" t="str">
        <f>IF(Calcu!H320="ⅹ",Calcu!H320,Calcu!L320)</f>
        <v/>
      </c>
      <c r="AE375" s="571"/>
      <c r="AF375" s="571"/>
      <c r="AG375" s="571"/>
      <c r="AH375" s="571"/>
      <c r="AI375" s="571"/>
      <c r="AJ375" s="572"/>
      <c r="AK375" s="285"/>
      <c r="AL375" s="285"/>
      <c r="AM375" s="285"/>
      <c r="AN375" s="285"/>
      <c r="AO375" s="285"/>
      <c r="AP375" s="285"/>
      <c r="AQ375" s="285"/>
      <c r="AR375" s="143"/>
      <c r="AS375" s="143"/>
      <c r="AT375" s="285"/>
    </row>
    <row r="376" spans="1:46" ht="18" customHeight="1">
      <c r="A376" s="285"/>
      <c r="B376" s="565">
        <f>Calcu!C321</f>
        <v>29</v>
      </c>
      <c r="C376" s="566"/>
      <c r="D376" s="566"/>
      <c r="E376" s="566"/>
      <c r="F376" s="566"/>
      <c r="G376" s="566"/>
      <c r="H376" s="567"/>
      <c r="I376" s="568" t="str">
        <f>Calcu!E321</f>
        <v/>
      </c>
      <c r="J376" s="569"/>
      <c r="K376" s="569"/>
      <c r="L376" s="569"/>
      <c r="M376" s="569"/>
      <c r="N376" s="569"/>
      <c r="O376" s="570"/>
      <c r="P376" s="568" t="str">
        <f>Calcu!J321</f>
        <v/>
      </c>
      <c r="Q376" s="571"/>
      <c r="R376" s="571"/>
      <c r="S376" s="571"/>
      <c r="T376" s="571"/>
      <c r="U376" s="571"/>
      <c r="V376" s="572"/>
      <c r="W376" s="568" t="str">
        <f>IF(Calcu!G321="ⅹ",Calcu!G321,Calcu!K321)</f>
        <v/>
      </c>
      <c r="X376" s="571"/>
      <c r="Y376" s="571"/>
      <c r="Z376" s="571"/>
      <c r="AA376" s="571"/>
      <c r="AB376" s="571"/>
      <c r="AC376" s="572"/>
      <c r="AD376" s="568" t="str">
        <f>IF(Calcu!H321="ⅹ",Calcu!H321,Calcu!L321)</f>
        <v/>
      </c>
      <c r="AE376" s="571"/>
      <c r="AF376" s="571"/>
      <c r="AG376" s="571"/>
      <c r="AH376" s="571"/>
      <c r="AI376" s="571"/>
      <c r="AJ376" s="572"/>
      <c r="AK376" s="285"/>
      <c r="AL376" s="285"/>
      <c r="AM376" s="285"/>
      <c r="AN376" s="285"/>
      <c r="AO376" s="285"/>
      <c r="AP376" s="285"/>
      <c r="AQ376" s="285"/>
      <c r="AR376" s="143"/>
      <c r="AS376" s="143"/>
      <c r="AT376" s="285"/>
    </row>
    <row r="377" spans="1:46" ht="18" customHeight="1">
      <c r="A377" s="460"/>
      <c r="B377" s="565">
        <f>Calcu!C322</f>
        <v>30</v>
      </c>
      <c r="C377" s="566"/>
      <c r="D377" s="566"/>
      <c r="E377" s="566"/>
      <c r="F377" s="566"/>
      <c r="G377" s="566"/>
      <c r="H377" s="567"/>
      <c r="I377" s="568" t="str">
        <f>Calcu!E322</f>
        <v/>
      </c>
      <c r="J377" s="569"/>
      <c r="K377" s="569"/>
      <c r="L377" s="569"/>
      <c r="M377" s="569"/>
      <c r="N377" s="569"/>
      <c r="O377" s="570"/>
      <c r="P377" s="568" t="str">
        <f>Calcu!J322</f>
        <v/>
      </c>
      <c r="Q377" s="571"/>
      <c r="R377" s="571"/>
      <c r="S377" s="571"/>
      <c r="T377" s="571"/>
      <c r="U377" s="571"/>
      <c r="V377" s="572"/>
      <c r="W377" s="568" t="str">
        <f>IF(Calcu!G322="ⅹ",Calcu!G322,Calcu!K322)</f>
        <v/>
      </c>
      <c r="X377" s="571"/>
      <c r="Y377" s="571"/>
      <c r="Z377" s="571"/>
      <c r="AA377" s="571"/>
      <c r="AB377" s="571"/>
      <c r="AC377" s="572"/>
      <c r="AD377" s="568" t="str">
        <f>IF(Calcu!H322="ⅹ",Calcu!H322,Calcu!L322)</f>
        <v/>
      </c>
      <c r="AE377" s="571"/>
      <c r="AF377" s="571"/>
      <c r="AG377" s="571"/>
      <c r="AH377" s="571"/>
      <c r="AI377" s="571"/>
      <c r="AJ377" s="572"/>
      <c r="AK377" s="460"/>
      <c r="AL377" s="460"/>
      <c r="AM377" s="460"/>
      <c r="AN377" s="460"/>
      <c r="AO377" s="460"/>
      <c r="AP377" s="460"/>
      <c r="AQ377" s="460"/>
      <c r="AR377" s="143"/>
      <c r="AS377" s="143"/>
      <c r="AT377" s="460"/>
    </row>
    <row r="378" spans="1:46" ht="18" customHeight="1">
      <c r="A378" s="460"/>
      <c r="B378" s="565">
        <f>Calcu!C323</f>
        <v>31</v>
      </c>
      <c r="C378" s="566"/>
      <c r="D378" s="566"/>
      <c r="E378" s="566"/>
      <c r="F378" s="566"/>
      <c r="G378" s="566"/>
      <c r="H378" s="567"/>
      <c r="I378" s="568" t="str">
        <f>Calcu!E323</f>
        <v/>
      </c>
      <c r="J378" s="569"/>
      <c r="K378" s="569"/>
      <c r="L378" s="569"/>
      <c r="M378" s="569"/>
      <c r="N378" s="569"/>
      <c r="O378" s="570"/>
      <c r="P378" s="568" t="str">
        <f>Calcu!J323</f>
        <v/>
      </c>
      <c r="Q378" s="571"/>
      <c r="R378" s="571"/>
      <c r="S378" s="571"/>
      <c r="T378" s="571"/>
      <c r="U378" s="571"/>
      <c r="V378" s="572"/>
      <c r="W378" s="568" t="str">
        <f>IF(Calcu!G323="ⅹ",Calcu!G323,Calcu!K323)</f>
        <v/>
      </c>
      <c r="X378" s="571"/>
      <c r="Y378" s="571"/>
      <c r="Z378" s="571"/>
      <c r="AA378" s="571"/>
      <c r="AB378" s="571"/>
      <c r="AC378" s="572"/>
      <c r="AD378" s="568" t="str">
        <f>IF(Calcu!H323="ⅹ",Calcu!H323,Calcu!L323)</f>
        <v/>
      </c>
      <c r="AE378" s="571"/>
      <c r="AF378" s="571"/>
      <c r="AG378" s="571"/>
      <c r="AH378" s="571"/>
      <c r="AI378" s="571"/>
      <c r="AJ378" s="572"/>
      <c r="AK378" s="460"/>
      <c r="AL378" s="460"/>
      <c r="AM378" s="460"/>
      <c r="AN378" s="460"/>
      <c r="AO378" s="460"/>
      <c r="AP378" s="460"/>
      <c r="AQ378" s="460"/>
      <c r="AR378" s="143"/>
      <c r="AS378" s="143"/>
      <c r="AT378" s="460"/>
    </row>
    <row r="379" spans="1:46" ht="18" customHeight="1">
      <c r="A379" s="460"/>
      <c r="B379" s="565">
        <f>Calcu!C324</f>
        <v>32</v>
      </c>
      <c r="C379" s="566"/>
      <c r="D379" s="566"/>
      <c r="E379" s="566"/>
      <c r="F379" s="566"/>
      <c r="G379" s="566"/>
      <c r="H379" s="567"/>
      <c r="I379" s="568" t="str">
        <f>Calcu!E324</f>
        <v/>
      </c>
      <c r="J379" s="569"/>
      <c r="K379" s="569"/>
      <c r="L379" s="569"/>
      <c r="M379" s="569"/>
      <c r="N379" s="569"/>
      <c r="O379" s="570"/>
      <c r="P379" s="568" t="str">
        <f>Calcu!J324</f>
        <v/>
      </c>
      <c r="Q379" s="571"/>
      <c r="R379" s="571"/>
      <c r="S379" s="571"/>
      <c r="T379" s="571"/>
      <c r="U379" s="571"/>
      <c r="V379" s="572"/>
      <c r="W379" s="568" t="str">
        <f>IF(Calcu!G324="ⅹ",Calcu!G324,Calcu!K324)</f>
        <v/>
      </c>
      <c r="X379" s="571"/>
      <c r="Y379" s="571"/>
      <c r="Z379" s="571"/>
      <c r="AA379" s="571"/>
      <c r="AB379" s="571"/>
      <c r="AC379" s="572"/>
      <c r="AD379" s="568" t="str">
        <f>IF(Calcu!H324="ⅹ",Calcu!H324,Calcu!L324)</f>
        <v/>
      </c>
      <c r="AE379" s="571"/>
      <c r="AF379" s="571"/>
      <c r="AG379" s="571"/>
      <c r="AH379" s="571"/>
      <c r="AI379" s="571"/>
      <c r="AJ379" s="572"/>
      <c r="AK379" s="460"/>
      <c r="AL379" s="460"/>
      <c r="AM379" s="460"/>
      <c r="AN379" s="460"/>
      <c r="AO379" s="460"/>
      <c r="AP379" s="460"/>
      <c r="AQ379" s="460"/>
      <c r="AR379" s="143"/>
      <c r="AS379" s="143"/>
      <c r="AT379" s="460"/>
    </row>
    <row r="380" spans="1:46" ht="18" customHeight="1">
      <c r="A380" s="460"/>
      <c r="B380" s="565">
        <f>Calcu!C325</f>
        <v>33</v>
      </c>
      <c r="C380" s="566"/>
      <c r="D380" s="566"/>
      <c r="E380" s="566"/>
      <c r="F380" s="566"/>
      <c r="G380" s="566"/>
      <c r="H380" s="567"/>
      <c r="I380" s="568" t="str">
        <f>Calcu!E325</f>
        <v/>
      </c>
      <c r="J380" s="569"/>
      <c r="K380" s="569"/>
      <c r="L380" s="569"/>
      <c r="M380" s="569"/>
      <c r="N380" s="569"/>
      <c r="O380" s="570"/>
      <c r="P380" s="568" t="str">
        <f>Calcu!J325</f>
        <v/>
      </c>
      <c r="Q380" s="571"/>
      <c r="R380" s="571"/>
      <c r="S380" s="571"/>
      <c r="T380" s="571"/>
      <c r="U380" s="571"/>
      <c r="V380" s="572"/>
      <c r="W380" s="568" t="str">
        <f>IF(Calcu!G325="ⅹ",Calcu!G325,Calcu!K325)</f>
        <v/>
      </c>
      <c r="X380" s="571"/>
      <c r="Y380" s="571"/>
      <c r="Z380" s="571"/>
      <c r="AA380" s="571"/>
      <c r="AB380" s="571"/>
      <c r="AC380" s="572"/>
      <c r="AD380" s="568" t="str">
        <f>IF(Calcu!H325="ⅹ",Calcu!H325,Calcu!L325)</f>
        <v/>
      </c>
      <c r="AE380" s="571"/>
      <c r="AF380" s="571"/>
      <c r="AG380" s="571"/>
      <c r="AH380" s="571"/>
      <c r="AI380" s="571"/>
      <c r="AJ380" s="572"/>
      <c r="AK380" s="460"/>
      <c r="AL380" s="460"/>
      <c r="AM380" s="460"/>
      <c r="AN380" s="460"/>
      <c r="AO380" s="460"/>
      <c r="AP380" s="460"/>
      <c r="AQ380" s="460"/>
      <c r="AR380" s="143"/>
      <c r="AS380" s="143"/>
      <c r="AT380" s="460"/>
    </row>
    <row r="381" spans="1:46" ht="18" customHeight="1">
      <c r="A381" s="460"/>
      <c r="B381" s="565">
        <f>Calcu!C326</f>
        <v>34</v>
      </c>
      <c r="C381" s="566"/>
      <c r="D381" s="566"/>
      <c r="E381" s="566"/>
      <c r="F381" s="566"/>
      <c r="G381" s="566"/>
      <c r="H381" s="567"/>
      <c r="I381" s="568" t="str">
        <f>Calcu!E326</f>
        <v/>
      </c>
      <c r="J381" s="569"/>
      <c r="K381" s="569"/>
      <c r="L381" s="569"/>
      <c r="M381" s="569"/>
      <c r="N381" s="569"/>
      <c r="O381" s="570"/>
      <c r="P381" s="568" t="str">
        <f>Calcu!J326</f>
        <v/>
      </c>
      <c r="Q381" s="571"/>
      <c r="R381" s="571"/>
      <c r="S381" s="571"/>
      <c r="T381" s="571"/>
      <c r="U381" s="571"/>
      <c r="V381" s="572"/>
      <c r="W381" s="568" t="str">
        <f>IF(Calcu!G326="ⅹ",Calcu!G326,Calcu!K326)</f>
        <v/>
      </c>
      <c r="X381" s="571"/>
      <c r="Y381" s="571"/>
      <c r="Z381" s="571"/>
      <c r="AA381" s="571"/>
      <c r="AB381" s="571"/>
      <c r="AC381" s="572"/>
      <c r="AD381" s="568" t="str">
        <f>IF(Calcu!H326="ⅹ",Calcu!H326,Calcu!L326)</f>
        <v/>
      </c>
      <c r="AE381" s="571"/>
      <c r="AF381" s="571"/>
      <c r="AG381" s="571"/>
      <c r="AH381" s="571"/>
      <c r="AI381" s="571"/>
      <c r="AJ381" s="572"/>
      <c r="AK381" s="460"/>
      <c r="AL381" s="460"/>
      <c r="AM381" s="460"/>
      <c r="AN381" s="460"/>
      <c r="AO381" s="460"/>
      <c r="AP381" s="460"/>
      <c r="AQ381" s="460"/>
      <c r="AR381" s="143"/>
      <c r="AS381" s="143"/>
      <c r="AT381" s="460"/>
    </row>
    <row r="382" spans="1:46" ht="18" customHeight="1">
      <c r="A382" s="460"/>
      <c r="B382" s="565">
        <f>Calcu!C327</f>
        <v>35</v>
      </c>
      <c r="C382" s="566"/>
      <c r="D382" s="566"/>
      <c r="E382" s="566"/>
      <c r="F382" s="566"/>
      <c r="G382" s="566"/>
      <c r="H382" s="567"/>
      <c r="I382" s="568" t="str">
        <f>Calcu!E327</f>
        <v/>
      </c>
      <c r="J382" s="569"/>
      <c r="K382" s="569"/>
      <c r="L382" s="569"/>
      <c r="M382" s="569"/>
      <c r="N382" s="569"/>
      <c r="O382" s="570"/>
      <c r="P382" s="568" t="str">
        <f>Calcu!J327</f>
        <v/>
      </c>
      <c r="Q382" s="571"/>
      <c r="R382" s="571"/>
      <c r="S382" s="571"/>
      <c r="T382" s="571"/>
      <c r="U382" s="571"/>
      <c r="V382" s="572"/>
      <c r="W382" s="568" t="str">
        <f>IF(Calcu!G327="ⅹ",Calcu!G327,Calcu!K327)</f>
        <v/>
      </c>
      <c r="X382" s="571"/>
      <c r="Y382" s="571"/>
      <c r="Z382" s="571"/>
      <c r="AA382" s="571"/>
      <c r="AB382" s="571"/>
      <c r="AC382" s="572"/>
      <c r="AD382" s="568" t="str">
        <f>IF(Calcu!H327="ⅹ",Calcu!H327,Calcu!L327)</f>
        <v/>
      </c>
      <c r="AE382" s="571"/>
      <c r="AF382" s="571"/>
      <c r="AG382" s="571"/>
      <c r="AH382" s="571"/>
      <c r="AI382" s="571"/>
      <c r="AJ382" s="572"/>
      <c r="AK382" s="460"/>
      <c r="AL382" s="460"/>
      <c r="AM382" s="460"/>
      <c r="AN382" s="460"/>
      <c r="AO382" s="460"/>
      <c r="AP382" s="460"/>
      <c r="AQ382" s="460"/>
      <c r="AR382" s="143"/>
      <c r="AS382" s="143"/>
      <c r="AT382" s="460"/>
    </row>
    <row r="383" spans="1:46" ht="18" customHeight="1">
      <c r="A383" s="460"/>
      <c r="B383" s="565">
        <f>Calcu!C328</f>
        <v>36</v>
      </c>
      <c r="C383" s="566"/>
      <c r="D383" s="566"/>
      <c r="E383" s="566"/>
      <c r="F383" s="566"/>
      <c r="G383" s="566"/>
      <c r="H383" s="567"/>
      <c r="I383" s="568" t="str">
        <f>Calcu!E328</f>
        <v/>
      </c>
      <c r="J383" s="569"/>
      <c r="K383" s="569"/>
      <c r="L383" s="569"/>
      <c r="M383" s="569"/>
      <c r="N383" s="569"/>
      <c r="O383" s="570"/>
      <c r="P383" s="568" t="str">
        <f>Calcu!J328</f>
        <v/>
      </c>
      <c r="Q383" s="571"/>
      <c r="R383" s="571"/>
      <c r="S383" s="571"/>
      <c r="T383" s="571"/>
      <c r="U383" s="571"/>
      <c r="V383" s="572"/>
      <c r="W383" s="568" t="str">
        <f>IF(Calcu!G328="ⅹ",Calcu!G328,Calcu!K328)</f>
        <v/>
      </c>
      <c r="X383" s="571"/>
      <c r="Y383" s="571"/>
      <c r="Z383" s="571"/>
      <c r="AA383" s="571"/>
      <c r="AB383" s="571"/>
      <c r="AC383" s="572"/>
      <c r="AD383" s="568" t="str">
        <f>IF(Calcu!H328="ⅹ",Calcu!H328,Calcu!L328)</f>
        <v/>
      </c>
      <c r="AE383" s="571"/>
      <c r="AF383" s="571"/>
      <c r="AG383" s="571"/>
      <c r="AH383" s="571"/>
      <c r="AI383" s="571"/>
      <c r="AJ383" s="572"/>
      <c r="AK383" s="460"/>
      <c r="AL383" s="460"/>
      <c r="AM383" s="460"/>
      <c r="AN383" s="460"/>
      <c r="AO383" s="460"/>
      <c r="AP383" s="460"/>
      <c r="AQ383" s="460"/>
      <c r="AR383" s="143"/>
      <c r="AS383" s="143"/>
      <c r="AT383" s="460"/>
    </row>
    <row r="384" spans="1:46" ht="18" customHeight="1">
      <c r="A384" s="460"/>
      <c r="B384" s="565">
        <f>Calcu!C329</f>
        <v>37</v>
      </c>
      <c r="C384" s="566"/>
      <c r="D384" s="566"/>
      <c r="E384" s="566"/>
      <c r="F384" s="566"/>
      <c r="G384" s="566"/>
      <c r="H384" s="567"/>
      <c r="I384" s="568" t="str">
        <f>Calcu!E329</f>
        <v/>
      </c>
      <c r="J384" s="569"/>
      <c r="K384" s="569"/>
      <c r="L384" s="569"/>
      <c r="M384" s="569"/>
      <c r="N384" s="569"/>
      <c r="O384" s="570"/>
      <c r="P384" s="568" t="str">
        <f>Calcu!J329</f>
        <v/>
      </c>
      <c r="Q384" s="571"/>
      <c r="R384" s="571"/>
      <c r="S384" s="571"/>
      <c r="T384" s="571"/>
      <c r="U384" s="571"/>
      <c r="V384" s="572"/>
      <c r="W384" s="568" t="str">
        <f>IF(Calcu!G329="ⅹ",Calcu!G329,Calcu!K329)</f>
        <v/>
      </c>
      <c r="X384" s="571"/>
      <c r="Y384" s="571"/>
      <c r="Z384" s="571"/>
      <c r="AA384" s="571"/>
      <c r="AB384" s="571"/>
      <c r="AC384" s="572"/>
      <c r="AD384" s="568" t="str">
        <f>IF(Calcu!H329="ⅹ",Calcu!H329,Calcu!L329)</f>
        <v/>
      </c>
      <c r="AE384" s="571"/>
      <c r="AF384" s="571"/>
      <c r="AG384" s="571"/>
      <c r="AH384" s="571"/>
      <c r="AI384" s="571"/>
      <c r="AJ384" s="572"/>
      <c r="AK384" s="460"/>
      <c r="AL384" s="460"/>
      <c r="AM384" s="460"/>
      <c r="AN384" s="460"/>
      <c r="AO384" s="460"/>
      <c r="AP384" s="460"/>
      <c r="AQ384" s="460"/>
      <c r="AR384" s="143"/>
      <c r="AS384" s="143"/>
      <c r="AT384" s="460"/>
    </row>
    <row r="385" spans="1:46" ht="18" customHeight="1">
      <c r="A385" s="460"/>
      <c r="B385" s="565">
        <f>Calcu!C330</f>
        <v>38</v>
      </c>
      <c r="C385" s="566"/>
      <c r="D385" s="566"/>
      <c r="E385" s="566"/>
      <c r="F385" s="566"/>
      <c r="G385" s="566"/>
      <c r="H385" s="567"/>
      <c r="I385" s="568" t="str">
        <f>Calcu!E330</f>
        <v/>
      </c>
      <c r="J385" s="569"/>
      <c r="K385" s="569"/>
      <c r="L385" s="569"/>
      <c r="M385" s="569"/>
      <c r="N385" s="569"/>
      <c r="O385" s="570"/>
      <c r="P385" s="568" t="str">
        <f>Calcu!J330</f>
        <v/>
      </c>
      <c r="Q385" s="571"/>
      <c r="R385" s="571"/>
      <c r="S385" s="571"/>
      <c r="T385" s="571"/>
      <c r="U385" s="571"/>
      <c r="V385" s="572"/>
      <c r="W385" s="568" t="str">
        <f>IF(Calcu!G330="ⅹ",Calcu!G330,Calcu!K330)</f>
        <v/>
      </c>
      <c r="X385" s="571"/>
      <c r="Y385" s="571"/>
      <c r="Z385" s="571"/>
      <c r="AA385" s="571"/>
      <c r="AB385" s="571"/>
      <c r="AC385" s="572"/>
      <c r="AD385" s="568" t="str">
        <f>IF(Calcu!H330="ⅹ",Calcu!H330,Calcu!L330)</f>
        <v/>
      </c>
      <c r="AE385" s="571"/>
      <c r="AF385" s="571"/>
      <c r="AG385" s="571"/>
      <c r="AH385" s="571"/>
      <c r="AI385" s="571"/>
      <c r="AJ385" s="572"/>
      <c r="AK385" s="460"/>
      <c r="AL385" s="460"/>
      <c r="AM385" s="460"/>
      <c r="AN385" s="460"/>
      <c r="AO385" s="460"/>
      <c r="AP385" s="460"/>
      <c r="AQ385" s="460"/>
      <c r="AR385" s="143"/>
      <c r="AS385" s="143"/>
      <c r="AT385" s="460"/>
    </row>
    <row r="386" spans="1:46" ht="18" customHeight="1">
      <c r="A386" s="460"/>
      <c r="B386" s="565">
        <f>Calcu!C331</f>
        <v>39</v>
      </c>
      <c r="C386" s="566"/>
      <c r="D386" s="566"/>
      <c r="E386" s="566"/>
      <c r="F386" s="566"/>
      <c r="G386" s="566"/>
      <c r="H386" s="567"/>
      <c r="I386" s="568" t="str">
        <f>Calcu!E331</f>
        <v/>
      </c>
      <c r="J386" s="569"/>
      <c r="K386" s="569"/>
      <c r="L386" s="569"/>
      <c r="M386" s="569"/>
      <c r="N386" s="569"/>
      <c r="O386" s="570"/>
      <c r="P386" s="568" t="str">
        <f>Calcu!J331</f>
        <v/>
      </c>
      <c r="Q386" s="571"/>
      <c r="R386" s="571"/>
      <c r="S386" s="571"/>
      <c r="T386" s="571"/>
      <c r="U386" s="571"/>
      <c r="V386" s="572"/>
      <c r="W386" s="568" t="str">
        <f>IF(Calcu!G331="ⅹ",Calcu!G331,Calcu!K331)</f>
        <v/>
      </c>
      <c r="X386" s="571"/>
      <c r="Y386" s="571"/>
      <c r="Z386" s="571"/>
      <c r="AA386" s="571"/>
      <c r="AB386" s="571"/>
      <c r="AC386" s="572"/>
      <c r="AD386" s="568" t="str">
        <f>IF(Calcu!H331="ⅹ",Calcu!H331,Calcu!L331)</f>
        <v/>
      </c>
      <c r="AE386" s="571"/>
      <c r="AF386" s="571"/>
      <c r="AG386" s="571"/>
      <c r="AH386" s="571"/>
      <c r="AI386" s="571"/>
      <c r="AJ386" s="572"/>
      <c r="AK386" s="460"/>
      <c r="AL386" s="460"/>
      <c r="AM386" s="460"/>
      <c r="AN386" s="460"/>
      <c r="AO386" s="460"/>
      <c r="AP386" s="460"/>
      <c r="AQ386" s="460"/>
      <c r="AR386" s="143"/>
      <c r="AS386" s="143"/>
      <c r="AT386" s="460"/>
    </row>
    <row r="387" spans="1:46" ht="18" customHeight="1">
      <c r="A387" s="460"/>
      <c r="B387" s="565">
        <f>Calcu!C332</f>
        <v>40</v>
      </c>
      <c r="C387" s="566"/>
      <c r="D387" s="566"/>
      <c r="E387" s="566"/>
      <c r="F387" s="566"/>
      <c r="G387" s="566"/>
      <c r="H387" s="567"/>
      <c r="I387" s="568" t="str">
        <f>Calcu!E332</f>
        <v/>
      </c>
      <c r="J387" s="569"/>
      <c r="K387" s="569"/>
      <c r="L387" s="569"/>
      <c r="M387" s="569"/>
      <c r="N387" s="569"/>
      <c r="O387" s="570"/>
      <c r="P387" s="568" t="str">
        <f>Calcu!J332</f>
        <v/>
      </c>
      <c r="Q387" s="571"/>
      <c r="R387" s="571"/>
      <c r="S387" s="571"/>
      <c r="T387" s="571"/>
      <c r="U387" s="571"/>
      <c r="V387" s="572"/>
      <c r="W387" s="568" t="str">
        <f>IF(Calcu!G332="ⅹ",Calcu!G332,Calcu!K332)</f>
        <v/>
      </c>
      <c r="X387" s="571"/>
      <c r="Y387" s="571"/>
      <c r="Z387" s="571"/>
      <c r="AA387" s="571"/>
      <c r="AB387" s="571"/>
      <c r="AC387" s="572"/>
      <c r="AD387" s="568" t="str">
        <f>IF(Calcu!H332="ⅹ",Calcu!H332,Calcu!L332)</f>
        <v/>
      </c>
      <c r="AE387" s="571"/>
      <c r="AF387" s="571"/>
      <c r="AG387" s="571"/>
      <c r="AH387" s="571"/>
      <c r="AI387" s="571"/>
      <c r="AJ387" s="572"/>
      <c r="AK387" s="460"/>
      <c r="AL387" s="460"/>
      <c r="AM387" s="460"/>
      <c r="AN387" s="460"/>
      <c r="AO387" s="460"/>
      <c r="AP387" s="460"/>
      <c r="AQ387" s="460"/>
      <c r="AR387" s="143"/>
      <c r="AS387" s="143"/>
      <c r="AT387" s="460"/>
    </row>
    <row r="388" spans="1:46" ht="18" customHeight="1">
      <c r="A388" s="460"/>
      <c r="B388" s="565">
        <f>Calcu!C333</f>
        <v>41</v>
      </c>
      <c r="C388" s="566"/>
      <c r="D388" s="566"/>
      <c r="E388" s="566"/>
      <c r="F388" s="566"/>
      <c r="G388" s="566"/>
      <c r="H388" s="567"/>
      <c r="I388" s="568" t="str">
        <f>Calcu!E333</f>
        <v/>
      </c>
      <c r="J388" s="569"/>
      <c r="K388" s="569"/>
      <c r="L388" s="569"/>
      <c r="M388" s="569"/>
      <c r="N388" s="569"/>
      <c r="O388" s="570"/>
      <c r="P388" s="568" t="str">
        <f>Calcu!J333</f>
        <v/>
      </c>
      <c r="Q388" s="571"/>
      <c r="R388" s="571"/>
      <c r="S388" s="571"/>
      <c r="T388" s="571"/>
      <c r="U388" s="571"/>
      <c r="V388" s="572"/>
      <c r="W388" s="568" t="str">
        <f>IF(Calcu!G333="ⅹ",Calcu!G333,Calcu!K333)</f>
        <v/>
      </c>
      <c r="X388" s="571"/>
      <c r="Y388" s="571"/>
      <c r="Z388" s="571"/>
      <c r="AA388" s="571"/>
      <c r="AB388" s="571"/>
      <c r="AC388" s="572"/>
      <c r="AD388" s="568" t="str">
        <f>IF(Calcu!H333="ⅹ",Calcu!H333,Calcu!L333)</f>
        <v/>
      </c>
      <c r="AE388" s="571"/>
      <c r="AF388" s="571"/>
      <c r="AG388" s="571"/>
      <c r="AH388" s="571"/>
      <c r="AI388" s="571"/>
      <c r="AJ388" s="572"/>
      <c r="AK388" s="460"/>
      <c r="AL388" s="460"/>
      <c r="AM388" s="460"/>
      <c r="AN388" s="460"/>
      <c r="AO388" s="460"/>
      <c r="AP388" s="460"/>
      <c r="AQ388" s="460"/>
      <c r="AR388" s="143"/>
      <c r="AS388" s="143"/>
      <c r="AT388" s="460"/>
    </row>
    <row r="389" spans="1:46" ht="18" customHeight="1">
      <c r="A389" s="460"/>
      <c r="B389" s="565">
        <f>Calcu!C334</f>
        <v>42</v>
      </c>
      <c r="C389" s="566"/>
      <c r="D389" s="566"/>
      <c r="E389" s="566"/>
      <c r="F389" s="566"/>
      <c r="G389" s="566"/>
      <c r="H389" s="567"/>
      <c r="I389" s="568" t="str">
        <f>Calcu!E334</f>
        <v/>
      </c>
      <c r="J389" s="569"/>
      <c r="K389" s="569"/>
      <c r="L389" s="569"/>
      <c r="M389" s="569"/>
      <c r="N389" s="569"/>
      <c r="O389" s="570"/>
      <c r="P389" s="568" t="str">
        <f>Calcu!J334</f>
        <v/>
      </c>
      <c r="Q389" s="571"/>
      <c r="R389" s="571"/>
      <c r="S389" s="571"/>
      <c r="T389" s="571"/>
      <c r="U389" s="571"/>
      <c r="V389" s="572"/>
      <c r="W389" s="568" t="str">
        <f>IF(Calcu!G334="ⅹ",Calcu!G334,Calcu!K334)</f>
        <v/>
      </c>
      <c r="X389" s="571"/>
      <c r="Y389" s="571"/>
      <c r="Z389" s="571"/>
      <c r="AA389" s="571"/>
      <c r="AB389" s="571"/>
      <c r="AC389" s="572"/>
      <c r="AD389" s="568" t="str">
        <f>IF(Calcu!H334="ⅹ",Calcu!H334,Calcu!L334)</f>
        <v/>
      </c>
      <c r="AE389" s="571"/>
      <c r="AF389" s="571"/>
      <c r="AG389" s="571"/>
      <c r="AH389" s="571"/>
      <c r="AI389" s="571"/>
      <c r="AJ389" s="572"/>
      <c r="AK389" s="460"/>
      <c r="AL389" s="460"/>
      <c r="AM389" s="460"/>
      <c r="AN389" s="460"/>
      <c r="AO389" s="460"/>
      <c r="AP389" s="460"/>
      <c r="AQ389" s="460"/>
      <c r="AR389" s="143"/>
      <c r="AS389" s="143"/>
      <c r="AT389" s="460"/>
    </row>
    <row r="390" spans="1:46" ht="18" customHeight="1">
      <c r="A390" s="460"/>
      <c r="B390" s="565">
        <f>Calcu!C335</f>
        <v>43</v>
      </c>
      <c r="C390" s="566"/>
      <c r="D390" s="566"/>
      <c r="E390" s="566"/>
      <c r="F390" s="566"/>
      <c r="G390" s="566"/>
      <c r="H390" s="567"/>
      <c r="I390" s="568" t="str">
        <f>Calcu!E335</f>
        <v/>
      </c>
      <c r="J390" s="569"/>
      <c r="K390" s="569"/>
      <c r="L390" s="569"/>
      <c r="M390" s="569"/>
      <c r="N390" s="569"/>
      <c r="O390" s="570"/>
      <c r="P390" s="568" t="str">
        <f>Calcu!J335</f>
        <v/>
      </c>
      <c r="Q390" s="571"/>
      <c r="R390" s="571"/>
      <c r="S390" s="571"/>
      <c r="T390" s="571"/>
      <c r="U390" s="571"/>
      <c r="V390" s="572"/>
      <c r="W390" s="568" t="str">
        <f>IF(Calcu!G335="ⅹ",Calcu!G335,Calcu!K335)</f>
        <v/>
      </c>
      <c r="X390" s="571"/>
      <c r="Y390" s="571"/>
      <c r="Z390" s="571"/>
      <c r="AA390" s="571"/>
      <c r="AB390" s="571"/>
      <c r="AC390" s="572"/>
      <c r="AD390" s="568" t="str">
        <f>IF(Calcu!H335="ⅹ",Calcu!H335,Calcu!L335)</f>
        <v/>
      </c>
      <c r="AE390" s="571"/>
      <c r="AF390" s="571"/>
      <c r="AG390" s="571"/>
      <c r="AH390" s="571"/>
      <c r="AI390" s="571"/>
      <c r="AJ390" s="572"/>
      <c r="AK390" s="460"/>
      <c r="AL390" s="460"/>
      <c r="AM390" s="460"/>
      <c r="AN390" s="460"/>
      <c r="AO390" s="460"/>
      <c r="AP390" s="460"/>
      <c r="AQ390" s="460"/>
      <c r="AR390" s="143"/>
      <c r="AS390" s="143"/>
      <c r="AT390" s="460"/>
    </row>
    <row r="391" spans="1:46" ht="18" customHeight="1">
      <c r="A391" s="460"/>
      <c r="B391" s="565">
        <f>Calcu!C336</f>
        <v>44</v>
      </c>
      <c r="C391" s="566"/>
      <c r="D391" s="566"/>
      <c r="E391" s="566"/>
      <c r="F391" s="566"/>
      <c r="G391" s="566"/>
      <c r="H391" s="567"/>
      <c r="I391" s="568" t="str">
        <f>Calcu!E336</f>
        <v/>
      </c>
      <c r="J391" s="569"/>
      <c r="K391" s="569"/>
      <c r="L391" s="569"/>
      <c r="M391" s="569"/>
      <c r="N391" s="569"/>
      <c r="O391" s="570"/>
      <c r="P391" s="568" t="str">
        <f>Calcu!J336</f>
        <v/>
      </c>
      <c r="Q391" s="571"/>
      <c r="R391" s="571"/>
      <c r="S391" s="571"/>
      <c r="T391" s="571"/>
      <c r="U391" s="571"/>
      <c r="V391" s="572"/>
      <c r="W391" s="568" t="str">
        <f>IF(Calcu!G336="ⅹ",Calcu!G336,Calcu!K336)</f>
        <v/>
      </c>
      <c r="X391" s="571"/>
      <c r="Y391" s="571"/>
      <c r="Z391" s="571"/>
      <c r="AA391" s="571"/>
      <c r="AB391" s="571"/>
      <c r="AC391" s="572"/>
      <c r="AD391" s="568" t="str">
        <f>IF(Calcu!H336="ⅹ",Calcu!H336,Calcu!L336)</f>
        <v/>
      </c>
      <c r="AE391" s="571"/>
      <c r="AF391" s="571"/>
      <c r="AG391" s="571"/>
      <c r="AH391" s="571"/>
      <c r="AI391" s="571"/>
      <c r="AJ391" s="572"/>
      <c r="AK391" s="460"/>
      <c r="AL391" s="460"/>
      <c r="AM391" s="460"/>
      <c r="AN391" s="460"/>
      <c r="AO391" s="460"/>
      <c r="AP391" s="460"/>
      <c r="AQ391" s="460"/>
      <c r="AR391" s="143"/>
      <c r="AS391" s="143"/>
      <c r="AT391" s="460"/>
    </row>
    <row r="392" spans="1:46" ht="18" customHeight="1">
      <c r="A392" s="460"/>
      <c r="B392" s="565">
        <f>Calcu!C337</f>
        <v>45</v>
      </c>
      <c r="C392" s="566"/>
      <c r="D392" s="566"/>
      <c r="E392" s="566"/>
      <c r="F392" s="566"/>
      <c r="G392" s="566"/>
      <c r="H392" s="567"/>
      <c r="I392" s="568" t="str">
        <f>Calcu!E337</f>
        <v/>
      </c>
      <c r="J392" s="569"/>
      <c r="K392" s="569"/>
      <c r="L392" s="569"/>
      <c r="M392" s="569"/>
      <c r="N392" s="569"/>
      <c r="O392" s="570"/>
      <c r="P392" s="568" t="str">
        <f>Calcu!J337</f>
        <v/>
      </c>
      <c r="Q392" s="571"/>
      <c r="R392" s="571"/>
      <c r="S392" s="571"/>
      <c r="T392" s="571"/>
      <c r="U392" s="571"/>
      <c r="V392" s="572"/>
      <c r="W392" s="568" t="str">
        <f>IF(Calcu!G337="ⅹ",Calcu!G337,Calcu!K337)</f>
        <v/>
      </c>
      <c r="X392" s="571"/>
      <c r="Y392" s="571"/>
      <c r="Z392" s="571"/>
      <c r="AA392" s="571"/>
      <c r="AB392" s="571"/>
      <c r="AC392" s="572"/>
      <c r="AD392" s="568" t="str">
        <f>IF(Calcu!H337="ⅹ",Calcu!H337,Calcu!L337)</f>
        <v/>
      </c>
      <c r="AE392" s="571"/>
      <c r="AF392" s="571"/>
      <c r="AG392" s="571"/>
      <c r="AH392" s="571"/>
      <c r="AI392" s="571"/>
      <c r="AJ392" s="572"/>
      <c r="AK392" s="460"/>
      <c r="AL392" s="460"/>
      <c r="AM392" s="460"/>
      <c r="AN392" s="460"/>
      <c r="AO392" s="460"/>
      <c r="AP392" s="460"/>
      <c r="AQ392" s="460"/>
      <c r="AR392" s="143"/>
      <c r="AS392" s="143"/>
      <c r="AT392" s="460"/>
    </row>
    <row r="393" spans="1:46" ht="18" customHeight="1">
      <c r="A393" s="460"/>
      <c r="B393" s="565">
        <f>Calcu!C338</f>
        <v>46</v>
      </c>
      <c r="C393" s="566"/>
      <c r="D393" s="566"/>
      <c r="E393" s="566"/>
      <c r="F393" s="566"/>
      <c r="G393" s="566"/>
      <c r="H393" s="567"/>
      <c r="I393" s="568" t="str">
        <f>Calcu!E338</f>
        <v/>
      </c>
      <c r="J393" s="569"/>
      <c r="K393" s="569"/>
      <c r="L393" s="569"/>
      <c r="M393" s="569"/>
      <c r="N393" s="569"/>
      <c r="O393" s="570"/>
      <c r="P393" s="568" t="str">
        <f>Calcu!J338</f>
        <v/>
      </c>
      <c r="Q393" s="571"/>
      <c r="R393" s="571"/>
      <c r="S393" s="571"/>
      <c r="T393" s="571"/>
      <c r="U393" s="571"/>
      <c r="V393" s="572"/>
      <c r="W393" s="568" t="str">
        <f>IF(Calcu!G338="ⅹ",Calcu!G338,Calcu!K338)</f>
        <v/>
      </c>
      <c r="X393" s="571"/>
      <c r="Y393" s="571"/>
      <c r="Z393" s="571"/>
      <c r="AA393" s="571"/>
      <c r="AB393" s="571"/>
      <c r="AC393" s="572"/>
      <c r="AD393" s="568" t="str">
        <f>IF(Calcu!H338="ⅹ",Calcu!H338,Calcu!L338)</f>
        <v/>
      </c>
      <c r="AE393" s="571"/>
      <c r="AF393" s="571"/>
      <c r="AG393" s="571"/>
      <c r="AH393" s="571"/>
      <c r="AI393" s="571"/>
      <c r="AJ393" s="572"/>
      <c r="AK393" s="460"/>
      <c r="AL393" s="460"/>
      <c r="AM393" s="460"/>
      <c r="AN393" s="460"/>
      <c r="AO393" s="460"/>
      <c r="AP393" s="460"/>
      <c r="AQ393" s="460"/>
      <c r="AR393" s="143"/>
      <c r="AS393" s="143"/>
      <c r="AT393" s="460"/>
    </row>
    <row r="394" spans="1:46" ht="18" customHeight="1">
      <c r="A394" s="460"/>
      <c r="B394" s="565">
        <f>Calcu!C339</f>
        <v>47</v>
      </c>
      <c r="C394" s="566"/>
      <c r="D394" s="566"/>
      <c r="E394" s="566"/>
      <c r="F394" s="566"/>
      <c r="G394" s="566"/>
      <c r="H394" s="567"/>
      <c r="I394" s="568" t="str">
        <f>Calcu!E339</f>
        <v/>
      </c>
      <c r="J394" s="569"/>
      <c r="K394" s="569"/>
      <c r="L394" s="569"/>
      <c r="M394" s="569"/>
      <c r="N394" s="569"/>
      <c r="O394" s="570"/>
      <c r="P394" s="568" t="str">
        <f>Calcu!J339</f>
        <v/>
      </c>
      <c r="Q394" s="571"/>
      <c r="R394" s="571"/>
      <c r="S394" s="571"/>
      <c r="T394" s="571"/>
      <c r="U394" s="571"/>
      <c r="V394" s="572"/>
      <c r="W394" s="568" t="str">
        <f>IF(Calcu!G339="ⅹ",Calcu!G339,Calcu!K339)</f>
        <v/>
      </c>
      <c r="X394" s="571"/>
      <c r="Y394" s="571"/>
      <c r="Z394" s="571"/>
      <c r="AA394" s="571"/>
      <c r="AB394" s="571"/>
      <c r="AC394" s="572"/>
      <c r="AD394" s="568" t="str">
        <f>IF(Calcu!H339="ⅹ",Calcu!H339,Calcu!L339)</f>
        <v/>
      </c>
      <c r="AE394" s="571"/>
      <c r="AF394" s="571"/>
      <c r="AG394" s="571"/>
      <c r="AH394" s="571"/>
      <c r="AI394" s="571"/>
      <c r="AJ394" s="572"/>
      <c r="AK394" s="460"/>
      <c r="AL394" s="460"/>
      <c r="AM394" s="460"/>
      <c r="AN394" s="460"/>
      <c r="AO394" s="460"/>
      <c r="AP394" s="460"/>
      <c r="AQ394" s="460"/>
      <c r="AR394" s="143"/>
      <c r="AS394" s="143"/>
      <c r="AT394" s="460"/>
    </row>
    <row r="395" spans="1:46" ht="18" customHeight="1">
      <c r="A395" s="460"/>
      <c r="B395" s="565">
        <f>Calcu!C340</f>
        <v>48</v>
      </c>
      <c r="C395" s="566"/>
      <c r="D395" s="566"/>
      <c r="E395" s="566"/>
      <c r="F395" s="566"/>
      <c r="G395" s="566"/>
      <c r="H395" s="567"/>
      <c r="I395" s="568" t="str">
        <f>Calcu!E340</f>
        <v/>
      </c>
      <c r="J395" s="569"/>
      <c r="K395" s="569"/>
      <c r="L395" s="569"/>
      <c r="M395" s="569"/>
      <c r="N395" s="569"/>
      <c r="O395" s="570"/>
      <c r="P395" s="568" t="str">
        <f>Calcu!J340</f>
        <v/>
      </c>
      <c r="Q395" s="571"/>
      <c r="R395" s="571"/>
      <c r="S395" s="571"/>
      <c r="T395" s="571"/>
      <c r="U395" s="571"/>
      <c r="V395" s="572"/>
      <c r="W395" s="568" t="str">
        <f>IF(Calcu!G340="ⅹ",Calcu!G340,Calcu!K340)</f>
        <v/>
      </c>
      <c r="X395" s="571"/>
      <c r="Y395" s="571"/>
      <c r="Z395" s="571"/>
      <c r="AA395" s="571"/>
      <c r="AB395" s="571"/>
      <c r="AC395" s="572"/>
      <c r="AD395" s="568" t="str">
        <f>IF(Calcu!H340="ⅹ",Calcu!H340,Calcu!L340)</f>
        <v/>
      </c>
      <c r="AE395" s="571"/>
      <c r="AF395" s="571"/>
      <c r="AG395" s="571"/>
      <c r="AH395" s="571"/>
      <c r="AI395" s="571"/>
      <c r="AJ395" s="572"/>
      <c r="AK395" s="460"/>
      <c r="AL395" s="460"/>
      <c r="AM395" s="460"/>
      <c r="AN395" s="460"/>
      <c r="AO395" s="460"/>
      <c r="AP395" s="460"/>
      <c r="AQ395" s="460"/>
      <c r="AR395" s="143"/>
      <c r="AS395" s="143"/>
      <c r="AT395" s="460"/>
    </row>
    <row r="396" spans="1:46" ht="18" customHeight="1">
      <c r="A396" s="460"/>
      <c r="B396" s="565">
        <f>Calcu!C341</f>
        <v>49</v>
      </c>
      <c r="C396" s="566"/>
      <c r="D396" s="566"/>
      <c r="E396" s="566"/>
      <c r="F396" s="566"/>
      <c r="G396" s="566"/>
      <c r="H396" s="567"/>
      <c r="I396" s="568" t="str">
        <f>Calcu!E341</f>
        <v/>
      </c>
      <c r="J396" s="569"/>
      <c r="K396" s="569"/>
      <c r="L396" s="569"/>
      <c r="M396" s="569"/>
      <c r="N396" s="569"/>
      <c r="O396" s="570"/>
      <c r="P396" s="568" t="str">
        <f>Calcu!J341</f>
        <v/>
      </c>
      <c r="Q396" s="571"/>
      <c r="R396" s="571"/>
      <c r="S396" s="571"/>
      <c r="T396" s="571"/>
      <c r="U396" s="571"/>
      <c r="V396" s="572"/>
      <c r="W396" s="568" t="str">
        <f>IF(Calcu!G341="ⅹ",Calcu!G341,Calcu!K341)</f>
        <v/>
      </c>
      <c r="X396" s="571"/>
      <c r="Y396" s="571"/>
      <c r="Z396" s="571"/>
      <c r="AA396" s="571"/>
      <c r="AB396" s="571"/>
      <c r="AC396" s="572"/>
      <c r="AD396" s="568" t="str">
        <f>IF(Calcu!H341="ⅹ",Calcu!H341,Calcu!L341)</f>
        <v/>
      </c>
      <c r="AE396" s="571"/>
      <c r="AF396" s="571"/>
      <c r="AG396" s="571"/>
      <c r="AH396" s="571"/>
      <c r="AI396" s="571"/>
      <c r="AJ396" s="572"/>
      <c r="AK396" s="460"/>
      <c r="AL396" s="460"/>
      <c r="AM396" s="460"/>
      <c r="AN396" s="460"/>
      <c r="AO396" s="460"/>
      <c r="AP396" s="460"/>
      <c r="AQ396" s="460"/>
      <c r="AR396" s="143"/>
      <c r="AS396" s="143"/>
      <c r="AT396" s="460"/>
    </row>
    <row r="397" spans="1:46" ht="18" customHeight="1">
      <c r="A397" s="460"/>
      <c r="B397" s="565">
        <f>Calcu!C342</f>
        <v>50</v>
      </c>
      <c r="C397" s="566"/>
      <c r="D397" s="566"/>
      <c r="E397" s="566"/>
      <c r="F397" s="566"/>
      <c r="G397" s="566"/>
      <c r="H397" s="567"/>
      <c r="I397" s="568" t="str">
        <f>Calcu!E342</f>
        <v/>
      </c>
      <c r="J397" s="569"/>
      <c r="K397" s="569"/>
      <c r="L397" s="569"/>
      <c r="M397" s="569"/>
      <c r="N397" s="569"/>
      <c r="O397" s="570"/>
      <c r="P397" s="568" t="str">
        <f>Calcu!J342</f>
        <v/>
      </c>
      <c r="Q397" s="571"/>
      <c r="R397" s="571"/>
      <c r="S397" s="571"/>
      <c r="T397" s="571"/>
      <c r="U397" s="571"/>
      <c r="V397" s="572"/>
      <c r="W397" s="568" t="str">
        <f>IF(Calcu!G342="ⅹ",Calcu!G342,Calcu!K342)</f>
        <v/>
      </c>
      <c r="X397" s="571"/>
      <c r="Y397" s="571"/>
      <c r="Z397" s="571"/>
      <c r="AA397" s="571"/>
      <c r="AB397" s="571"/>
      <c r="AC397" s="572"/>
      <c r="AD397" s="568" t="str">
        <f>IF(Calcu!H342="ⅹ",Calcu!H342,Calcu!L342)</f>
        <v/>
      </c>
      <c r="AE397" s="571"/>
      <c r="AF397" s="571"/>
      <c r="AG397" s="571"/>
      <c r="AH397" s="571"/>
      <c r="AI397" s="571"/>
      <c r="AJ397" s="572"/>
      <c r="AK397" s="460"/>
      <c r="AL397" s="460"/>
      <c r="AM397" s="460"/>
      <c r="AN397" s="460"/>
      <c r="AO397" s="460"/>
      <c r="AP397" s="460"/>
      <c r="AQ397" s="460"/>
      <c r="AR397" s="143"/>
      <c r="AS397" s="143"/>
      <c r="AT397" s="460"/>
    </row>
    <row r="398" spans="1:46" ht="18" customHeight="1">
      <c r="A398" s="460"/>
      <c r="B398" s="565">
        <f>Calcu!C343</f>
        <v>51</v>
      </c>
      <c r="C398" s="566"/>
      <c r="D398" s="566"/>
      <c r="E398" s="566"/>
      <c r="F398" s="566"/>
      <c r="G398" s="566"/>
      <c r="H398" s="567"/>
      <c r="I398" s="568" t="str">
        <f>Calcu!E343</f>
        <v/>
      </c>
      <c r="J398" s="569"/>
      <c r="K398" s="569"/>
      <c r="L398" s="569"/>
      <c r="M398" s="569"/>
      <c r="N398" s="569"/>
      <c r="O398" s="570"/>
      <c r="P398" s="568" t="str">
        <f>Calcu!J343</f>
        <v/>
      </c>
      <c r="Q398" s="571"/>
      <c r="R398" s="571"/>
      <c r="S398" s="571"/>
      <c r="T398" s="571"/>
      <c r="U398" s="571"/>
      <c r="V398" s="572"/>
      <c r="W398" s="568" t="str">
        <f>IF(Calcu!G343="ⅹ",Calcu!G343,Calcu!K343)</f>
        <v/>
      </c>
      <c r="X398" s="571"/>
      <c r="Y398" s="571"/>
      <c r="Z398" s="571"/>
      <c r="AA398" s="571"/>
      <c r="AB398" s="571"/>
      <c r="AC398" s="572"/>
      <c r="AD398" s="568" t="str">
        <f>IF(Calcu!H343="ⅹ",Calcu!H343,Calcu!L343)</f>
        <v/>
      </c>
      <c r="AE398" s="571"/>
      <c r="AF398" s="571"/>
      <c r="AG398" s="571"/>
      <c r="AH398" s="571"/>
      <c r="AI398" s="571"/>
      <c r="AJ398" s="572"/>
      <c r="AK398" s="460"/>
      <c r="AL398" s="460"/>
      <c r="AM398" s="460"/>
      <c r="AN398" s="460"/>
      <c r="AO398" s="460"/>
      <c r="AP398" s="460"/>
      <c r="AQ398" s="460"/>
      <c r="AR398" s="143"/>
      <c r="AS398" s="143"/>
      <c r="AT398" s="460"/>
    </row>
    <row r="399" spans="1:46" ht="18" customHeight="1">
      <c r="A399" s="460"/>
      <c r="B399" s="565">
        <f>Calcu!C344</f>
        <v>52</v>
      </c>
      <c r="C399" s="566"/>
      <c r="D399" s="566"/>
      <c r="E399" s="566"/>
      <c r="F399" s="566"/>
      <c r="G399" s="566"/>
      <c r="H399" s="567"/>
      <c r="I399" s="568" t="str">
        <f>Calcu!E344</f>
        <v/>
      </c>
      <c r="J399" s="569"/>
      <c r="K399" s="569"/>
      <c r="L399" s="569"/>
      <c r="M399" s="569"/>
      <c r="N399" s="569"/>
      <c r="O399" s="570"/>
      <c r="P399" s="568" t="str">
        <f>Calcu!J344</f>
        <v/>
      </c>
      <c r="Q399" s="571"/>
      <c r="R399" s="571"/>
      <c r="S399" s="571"/>
      <c r="T399" s="571"/>
      <c r="U399" s="571"/>
      <c r="V399" s="572"/>
      <c r="W399" s="568" t="str">
        <f>IF(Calcu!G344="ⅹ",Calcu!G344,Calcu!K344)</f>
        <v/>
      </c>
      <c r="X399" s="571"/>
      <c r="Y399" s="571"/>
      <c r="Z399" s="571"/>
      <c r="AA399" s="571"/>
      <c r="AB399" s="571"/>
      <c r="AC399" s="572"/>
      <c r="AD399" s="568" t="str">
        <f>IF(Calcu!H344="ⅹ",Calcu!H344,Calcu!L344)</f>
        <v/>
      </c>
      <c r="AE399" s="571"/>
      <c r="AF399" s="571"/>
      <c r="AG399" s="571"/>
      <c r="AH399" s="571"/>
      <c r="AI399" s="571"/>
      <c r="AJ399" s="572"/>
      <c r="AK399" s="460"/>
      <c r="AL399" s="460"/>
      <c r="AM399" s="460"/>
      <c r="AN399" s="460"/>
      <c r="AO399" s="460"/>
      <c r="AP399" s="460"/>
      <c r="AQ399" s="460"/>
      <c r="AR399" s="143"/>
      <c r="AS399" s="143"/>
      <c r="AT399" s="460"/>
    </row>
    <row r="400" spans="1:46" ht="18" customHeight="1">
      <c r="A400" s="460"/>
      <c r="B400" s="565">
        <f>Calcu!C345</f>
        <v>53</v>
      </c>
      <c r="C400" s="566"/>
      <c r="D400" s="566"/>
      <c r="E400" s="566"/>
      <c r="F400" s="566"/>
      <c r="G400" s="566"/>
      <c r="H400" s="567"/>
      <c r="I400" s="568" t="str">
        <f>Calcu!E345</f>
        <v/>
      </c>
      <c r="J400" s="569"/>
      <c r="K400" s="569"/>
      <c r="L400" s="569"/>
      <c r="M400" s="569"/>
      <c r="N400" s="569"/>
      <c r="O400" s="570"/>
      <c r="P400" s="568" t="str">
        <f>Calcu!J345</f>
        <v/>
      </c>
      <c r="Q400" s="571"/>
      <c r="R400" s="571"/>
      <c r="S400" s="571"/>
      <c r="T400" s="571"/>
      <c r="U400" s="571"/>
      <c r="V400" s="572"/>
      <c r="W400" s="568" t="str">
        <f>IF(Calcu!G345="ⅹ",Calcu!G345,Calcu!K345)</f>
        <v/>
      </c>
      <c r="X400" s="571"/>
      <c r="Y400" s="571"/>
      <c r="Z400" s="571"/>
      <c r="AA400" s="571"/>
      <c r="AB400" s="571"/>
      <c r="AC400" s="572"/>
      <c r="AD400" s="568" t="str">
        <f>IF(Calcu!H345="ⅹ",Calcu!H345,Calcu!L345)</f>
        <v/>
      </c>
      <c r="AE400" s="571"/>
      <c r="AF400" s="571"/>
      <c r="AG400" s="571"/>
      <c r="AH400" s="571"/>
      <c r="AI400" s="571"/>
      <c r="AJ400" s="572"/>
      <c r="AK400" s="460"/>
      <c r="AL400" s="460"/>
      <c r="AM400" s="460"/>
      <c r="AN400" s="460"/>
      <c r="AO400" s="460"/>
      <c r="AP400" s="460"/>
      <c r="AQ400" s="460"/>
      <c r="AR400" s="143"/>
      <c r="AS400" s="143"/>
      <c r="AT400" s="460"/>
    </row>
    <row r="401" spans="1:46" ht="18" customHeight="1">
      <c r="A401" s="460"/>
      <c r="B401" s="565">
        <f>Calcu!C346</f>
        <v>54</v>
      </c>
      <c r="C401" s="566"/>
      <c r="D401" s="566"/>
      <c r="E401" s="566"/>
      <c r="F401" s="566"/>
      <c r="G401" s="566"/>
      <c r="H401" s="567"/>
      <c r="I401" s="568" t="str">
        <f>Calcu!E346</f>
        <v/>
      </c>
      <c r="J401" s="569"/>
      <c r="K401" s="569"/>
      <c r="L401" s="569"/>
      <c r="M401" s="569"/>
      <c r="N401" s="569"/>
      <c r="O401" s="570"/>
      <c r="P401" s="568" t="str">
        <f>Calcu!J346</f>
        <v/>
      </c>
      <c r="Q401" s="571"/>
      <c r="R401" s="571"/>
      <c r="S401" s="571"/>
      <c r="T401" s="571"/>
      <c r="U401" s="571"/>
      <c r="V401" s="572"/>
      <c r="W401" s="568" t="str">
        <f>IF(Calcu!G346="ⅹ",Calcu!G346,Calcu!K346)</f>
        <v/>
      </c>
      <c r="X401" s="571"/>
      <c r="Y401" s="571"/>
      <c r="Z401" s="571"/>
      <c r="AA401" s="571"/>
      <c r="AB401" s="571"/>
      <c r="AC401" s="572"/>
      <c r="AD401" s="568" t="str">
        <f>IF(Calcu!H346="ⅹ",Calcu!H346,Calcu!L346)</f>
        <v/>
      </c>
      <c r="AE401" s="571"/>
      <c r="AF401" s="571"/>
      <c r="AG401" s="571"/>
      <c r="AH401" s="571"/>
      <c r="AI401" s="571"/>
      <c r="AJ401" s="572"/>
      <c r="AK401" s="460"/>
      <c r="AL401" s="460"/>
      <c r="AM401" s="460"/>
      <c r="AN401" s="460"/>
      <c r="AO401" s="460"/>
      <c r="AP401" s="460"/>
      <c r="AQ401" s="460"/>
      <c r="AR401" s="143"/>
      <c r="AS401" s="143"/>
      <c r="AT401" s="460"/>
    </row>
    <row r="402" spans="1:46" ht="18" customHeight="1">
      <c r="A402" s="460"/>
      <c r="B402" s="565">
        <f>Calcu!C347</f>
        <v>55</v>
      </c>
      <c r="C402" s="566"/>
      <c r="D402" s="566"/>
      <c r="E402" s="566"/>
      <c r="F402" s="566"/>
      <c r="G402" s="566"/>
      <c r="H402" s="567"/>
      <c r="I402" s="568" t="str">
        <f>Calcu!E347</f>
        <v/>
      </c>
      <c r="J402" s="569"/>
      <c r="K402" s="569"/>
      <c r="L402" s="569"/>
      <c r="M402" s="569"/>
      <c r="N402" s="569"/>
      <c r="O402" s="570"/>
      <c r="P402" s="568" t="str">
        <f>Calcu!J347</f>
        <v/>
      </c>
      <c r="Q402" s="571"/>
      <c r="R402" s="571"/>
      <c r="S402" s="571"/>
      <c r="T402" s="571"/>
      <c r="U402" s="571"/>
      <c r="V402" s="572"/>
      <c r="W402" s="568" t="str">
        <f>IF(Calcu!G347="ⅹ",Calcu!G347,Calcu!K347)</f>
        <v/>
      </c>
      <c r="X402" s="571"/>
      <c r="Y402" s="571"/>
      <c r="Z402" s="571"/>
      <c r="AA402" s="571"/>
      <c r="AB402" s="571"/>
      <c r="AC402" s="572"/>
      <c r="AD402" s="568" t="str">
        <f>IF(Calcu!H347="ⅹ",Calcu!H347,Calcu!L347)</f>
        <v/>
      </c>
      <c r="AE402" s="571"/>
      <c r="AF402" s="571"/>
      <c r="AG402" s="571"/>
      <c r="AH402" s="571"/>
      <c r="AI402" s="571"/>
      <c r="AJ402" s="572"/>
      <c r="AK402" s="460"/>
      <c r="AL402" s="460"/>
      <c r="AM402" s="460"/>
      <c r="AN402" s="460"/>
      <c r="AO402" s="460"/>
      <c r="AP402" s="460"/>
      <c r="AQ402" s="460"/>
      <c r="AR402" s="143"/>
      <c r="AS402" s="143"/>
      <c r="AT402" s="460"/>
    </row>
    <row r="403" spans="1:46" ht="18" customHeight="1">
      <c r="A403" s="460"/>
      <c r="B403" s="565">
        <f>Calcu!C348</f>
        <v>56</v>
      </c>
      <c r="C403" s="566"/>
      <c r="D403" s="566"/>
      <c r="E403" s="566"/>
      <c r="F403" s="566"/>
      <c r="G403" s="566"/>
      <c r="H403" s="567"/>
      <c r="I403" s="568" t="str">
        <f>Calcu!E348</f>
        <v/>
      </c>
      <c r="J403" s="569"/>
      <c r="K403" s="569"/>
      <c r="L403" s="569"/>
      <c r="M403" s="569"/>
      <c r="N403" s="569"/>
      <c r="O403" s="570"/>
      <c r="P403" s="568" t="str">
        <f>Calcu!J348</f>
        <v/>
      </c>
      <c r="Q403" s="571"/>
      <c r="R403" s="571"/>
      <c r="S403" s="571"/>
      <c r="T403" s="571"/>
      <c r="U403" s="571"/>
      <c r="V403" s="572"/>
      <c r="W403" s="568" t="str">
        <f>IF(Calcu!G348="ⅹ",Calcu!G348,Calcu!K348)</f>
        <v/>
      </c>
      <c r="X403" s="571"/>
      <c r="Y403" s="571"/>
      <c r="Z403" s="571"/>
      <c r="AA403" s="571"/>
      <c r="AB403" s="571"/>
      <c r="AC403" s="572"/>
      <c r="AD403" s="568" t="str">
        <f>IF(Calcu!H348="ⅹ",Calcu!H348,Calcu!L348)</f>
        <v/>
      </c>
      <c r="AE403" s="571"/>
      <c r="AF403" s="571"/>
      <c r="AG403" s="571"/>
      <c r="AH403" s="571"/>
      <c r="AI403" s="571"/>
      <c r="AJ403" s="572"/>
      <c r="AK403" s="460"/>
      <c r="AL403" s="460"/>
      <c r="AM403" s="460"/>
      <c r="AN403" s="460"/>
      <c r="AO403" s="460"/>
      <c r="AP403" s="460"/>
      <c r="AQ403" s="460"/>
      <c r="AR403" s="143"/>
      <c r="AS403" s="143"/>
      <c r="AT403" s="460"/>
    </row>
    <row r="404" spans="1:46" ht="18" customHeight="1">
      <c r="A404" s="460"/>
      <c r="B404" s="565">
        <f>Calcu!C349</f>
        <v>57</v>
      </c>
      <c r="C404" s="566"/>
      <c r="D404" s="566"/>
      <c r="E404" s="566"/>
      <c r="F404" s="566"/>
      <c r="G404" s="566"/>
      <c r="H404" s="567"/>
      <c r="I404" s="568" t="str">
        <f>Calcu!E349</f>
        <v/>
      </c>
      <c r="J404" s="569"/>
      <c r="K404" s="569"/>
      <c r="L404" s="569"/>
      <c r="M404" s="569"/>
      <c r="N404" s="569"/>
      <c r="O404" s="570"/>
      <c r="P404" s="568" t="str">
        <f>Calcu!J349</f>
        <v/>
      </c>
      <c r="Q404" s="571"/>
      <c r="R404" s="571"/>
      <c r="S404" s="571"/>
      <c r="T404" s="571"/>
      <c r="U404" s="571"/>
      <c r="V404" s="572"/>
      <c r="W404" s="568" t="str">
        <f>IF(Calcu!G349="ⅹ",Calcu!G349,Calcu!K349)</f>
        <v/>
      </c>
      <c r="X404" s="571"/>
      <c r="Y404" s="571"/>
      <c r="Z404" s="571"/>
      <c r="AA404" s="571"/>
      <c r="AB404" s="571"/>
      <c r="AC404" s="572"/>
      <c r="AD404" s="568" t="str">
        <f>IF(Calcu!H349="ⅹ",Calcu!H349,Calcu!L349)</f>
        <v/>
      </c>
      <c r="AE404" s="571"/>
      <c r="AF404" s="571"/>
      <c r="AG404" s="571"/>
      <c r="AH404" s="571"/>
      <c r="AI404" s="571"/>
      <c r="AJ404" s="572"/>
      <c r="AK404" s="460"/>
      <c r="AL404" s="460"/>
      <c r="AM404" s="460"/>
      <c r="AN404" s="460"/>
      <c r="AO404" s="460"/>
      <c r="AP404" s="460"/>
      <c r="AQ404" s="460"/>
      <c r="AR404" s="143"/>
      <c r="AS404" s="143"/>
      <c r="AT404" s="460"/>
    </row>
    <row r="405" spans="1:46" ht="18" customHeight="1">
      <c r="A405" s="460"/>
      <c r="B405" s="565">
        <f>Calcu!C350</f>
        <v>58</v>
      </c>
      <c r="C405" s="566"/>
      <c r="D405" s="566"/>
      <c r="E405" s="566"/>
      <c r="F405" s="566"/>
      <c r="G405" s="566"/>
      <c r="H405" s="567"/>
      <c r="I405" s="568" t="str">
        <f>Calcu!E350</f>
        <v/>
      </c>
      <c r="J405" s="569"/>
      <c r="K405" s="569"/>
      <c r="L405" s="569"/>
      <c r="M405" s="569"/>
      <c r="N405" s="569"/>
      <c r="O405" s="570"/>
      <c r="P405" s="568" t="str">
        <f>Calcu!J350</f>
        <v/>
      </c>
      <c r="Q405" s="571"/>
      <c r="R405" s="571"/>
      <c r="S405" s="571"/>
      <c r="T405" s="571"/>
      <c r="U405" s="571"/>
      <c r="V405" s="572"/>
      <c r="W405" s="568" t="str">
        <f>IF(Calcu!G350="ⅹ",Calcu!G350,Calcu!K350)</f>
        <v/>
      </c>
      <c r="X405" s="571"/>
      <c r="Y405" s="571"/>
      <c r="Z405" s="571"/>
      <c r="AA405" s="571"/>
      <c r="AB405" s="571"/>
      <c r="AC405" s="572"/>
      <c r="AD405" s="568" t="str">
        <f>IF(Calcu!H350="ⅹ",Calcu!H350,Calcu!L350)</f>
        <v/>
      </c>
      <c r="AE405" s="571"/>
      <c r="AF405" s="571"/>
      <c r="AG405" s="571"/>
      <c r="AH405" s="571"/>
      <c r="AI405" s="571"/>
      <c r="AJ405" s="572"/>
      <c r="AK405" s="460"/>
      <c r="AL405" s="460"/>
      <c r="AM405" s="460"/>
      <c r="AN405" s="460"/>
      <c r="AO405" s="460"/>
      <c r="AP405" s="460"/>
      <c r="AQ405" s="460"/>
      <c r="AR405" s="143"/>
      <c r="AS405" s="143"/>
      <c r="AT405" s="460"/>
    </row>
    <row r="406" spans="1:46" ht="18" customHeight="1">
      <c r="A406" s="460"/>
      <c r="B406" s="565">
        <f>Calcu!C351</f>
        <v>59</v>
      </c>
      <c r="C406" s="566"/>
      <c r="D406" s="566"/>
      <c r="E406" s="566"/>
      <c r="F406" s="566"/>
      <c r="G406" s="566"/>
      <c r="H406" s="567"/>
      <c r="I406" s="568" t="str">
        <f>Calcu!E351</f>
        <v/>
      </c>
      <c r="J406" s="569"/>
      <c r="K406" s="569"/>
      <c r="L406" s="569"/>
      <c r="M406" s="569"/>
      <c r="N406" s="569"/>
      <c r="O406" s="570"/>
      <c r="P406" s="568" t="str">
        <f>Calcu!J351</f>
        <v/>
      </c>
      <c r="Q406" s="571"/>
      <c r="R406" s="571"/>
      <c r="S406" s="571"/>
      <c r="T406" s="571"/>
      <c r="U406" s="571"/>
      <c r="V406" s="572"/>
      <c r="W406" s="568" t="str">
        <f>IF(Calcu!G351="ⅹ",Calcu!G351,Calcu!K351)</f>
        <v/>
      </c>
      <c r="X406" s="571"/>
      <c r="Y406" s="571"/>
      <c r="Z406" s="571"/>
      <c r="AA406" s="571"/>
      <c r="AB406" s="571"/>
      <c r="AC406" s="572"/>
      <c r="AD406" s="568" t="str">
        <f>IF(Calcu!H351="ⅹ",Calcu!H351,Calcu!L351)</f>
        <v/>
      </c>
      <c r="AE406" s="571"/>
      <c r="AF406" s="571"/>
      <c r="AG406" s="571"/>
      <c r="AH406" s="571"/>
      <c r="AI406" s="571"/>
      <c r="AJ406" s="572"/>
      <c r="AK406" s="460"/>
      <c r="AL406" s="460"/>
      <c r="AM406" s="460"/>
      <c r="AN406" s="460"/>
      <c r="AO406" s="460"/>
      <c r="AP406" s="460"/>
      <c r="AQ406" s="460"/>
      <c r="AR406" s="143"/>
      <c r="AS406" s="143"/>
      <c r="AT406" s="460"/>
    </row>
    <row r="407" spans="1:46" ht="18" customHeight="1">
      <c r="A407" s="285"/>
      <c r="B407" s="565">
        <f>Calcu!C352</f>
        <v>60</v>
      </c>
      <c r="C407" s="566"/>
      <c r="D407" s="566"/>
      <c r="E407" s="566"/>
      <c r="F407" s="566"/>
      <c r="G407" s="566"/>
      <c r="H407" s="567"/>
      <c r="I407" s="568" t="str">
        <f>Calcu!E352</f>
        <v/>
      </c>
      <c r="J407" s="569"/>
      <c r="K407" s="569"/>
      <c r="L407" s="569"/>
      <c r="M407" s="569"/>
      <c r="N407" s="569"/>
      <c r="O407" s="570"/>
      <c r="P407" s="568" t="str">
        <f>Calcu!J352</f>
        <v/>
      </c>
      <c r="Q407" s="571"/>
      <c r="R407" s="571"/>
      <c r="S407" s="571"/>
      <c r="T407" s="571"/>
      <c r="U407" s="571"/>
      <c r="V407" s="572"/>
      <c r="W407" s="568" t="str">
        <f>IF(Calcu!G352="ⅹ",Calcu!G352,Calcu!K352)</f>
        <v/>
      </c>
      <c r="X407" s="571"/>
      <c r="Y407" s="571"/>
      <c r="Z407" s="571"/>
      <c r="AA407" s="571"/>
      <c r="AB407" s="571"/>
      <c r="AC407" s="572"/>
      <c r="AD407" s="568" t="str">
        <f>IF(Calcu!H352="ⅹ",Calcu!H352,Calcu!L352)</f>
        <v/>
      </c>
      <c r="AE407" s="571"/>
      <c r="AF407" s="571"/>
      <c r="AG407" s="571"/>
      <c r="AH407" s="571"/>
      <c r="AI407" s="571"/>
      <c r="AJ407" s="572"/>
      <c r="AK407" s="285"/>
      <c r="AL407" s="285"/>
      <c r="AM407" s="285"/>
      <c r="AN407" s="285"/>
      <c r="AO407" s="285"/>
      <c r="AP407" s="285"/>
      <c r="AQ407" s="285"/>
      <c r="AR407" s="143"/>
      <c r="AS407" s="143"/>
      <c r="AT407" s="285"/>
    </row>
    <row r="408" spans="1:46" s="285" customFormat="1" ht="18" customHeight="1">
      <c r="B408" s="418"/>
      <c r="C408" s="418"/>
      <c r="D408" s="418"/>
      <c r="E408" s="418"/>
      <c r="F408" s="418"/>
      <c r="G408" s="418"/>
      <c r="H408" s="418"/>
      <c r="I408" s="418"/>
      <c r="J408" s="418"/>
      <c r="K408" s="418"/>
      <c r="L408" s="418"/>
      <c r="M408" s="418"/>
      <c r="N408" s="418"/>
      <c r="O408" s="418"/>
      <c r="P408" s="418"/>
      <c r="Q408" s="418"/>
      <c r="R408" s="418"/>
      <c r="S408" s="418"/>
      <c r="T408" s="418"/>
      <c r="U408" s="418"/>
      <c r="V408" s="418"/>
      <c r="W408" s="418"/>
      <c r="X408" s="418"/>
      <c r="Y408" s="418"/>
      <c r="Z408" s="418"/>
      <c r="AA408" s="418"/>
      <c r="AB408" s="418"/>
      <c r="AC408" s="418"/>
      <c r="AD408" s="418"/>
      <c r="AE408" s="418"/>
      <c r="AF408" s="418"/>
      <c r="AG408" s="418"/>
      <c r="AH408" s="418"/>
      <c r="AI408" s="418"/>
      <c r="AJ408" s="418"/>
      <c r="AK408" s="284"/>
      <c r="AL408" s="284"/>
      <c r="AM408" s="284"/>
      <c r="AN408" s="284"/>
      <c r="AO408" s="284"/>
      <c r="AP408" s="284"/>
      <c r="AQ408" s="284"/>
      <c r="AR408" s="143"/>
      <c r="AS408" s="143"/>
    </row>
    <row r="409" spans="1:46" s="146" customFormat="1" ht="18" customHeight="1">
      <c r="A409" s="293" t="str">
        <f>"■ "&amp;B342&amp;" "&amp;N342&amp;" 에서의 교정데이터"</f>
        <v>■ 0 0 에서의 교정데이터</v>
      </c>
      <c r="D409" s="294"/>
      <c r="E409" s="294"/>
      <c r="F409" s="294"/>
      <c r="H409" s="145"/>
      <c r="I409" s="291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45"/>
    </row>
    <row r="410" spans="1:46" s="146" customFormat="1" ht="18" customHeight="1">
      <c r="A410" s="188"/>
      <c r="B410" s="573" t="s">
        <v>217</v>
      </c>
      <c r="C410" s="574"/>
      <c r="D410" s="574"/>
      <c r="E410" s="574"/>
      <c r="F410" s="574"/>
      <c r="G410" s="574"/>
      <c r="H410" s="575"/>
      <c r="I410" s="573" t="s">
        <v>994</v>
      </c>
      <c r="J410" s="574"/>
      <c r="K410" s="574"/>
      <c r="L410" s="574"/>
      <c r="M410" s="574"/>
      <c r="N410" s="574"/>
      <c r="O410" s="575"/>
      <c r="P410" s="582" t="e">
        <f>Calcu!$J$568&amp;" 지시값"</f>
        <v>#N/A</v>
      </c>
      <c r="Q410" s="583"/>
      <c r="R410" s="583"/>
      <c r="S410" s="583"/>
      <c r="T410" s="583"/>
      <c r="U410" s="583"/>
      <c r="V410" s="583"/>
      <c r="W410" s="583"/>
      <c r="X410" s="583"/>
      <c r="Y410" s="583"/>
      <c r="Z410" s="583"/>
      <c r="AA410" s="583"/>
      <c r="AB410" s="583"/>
      <c r="AC410" s="583"/>
      <c r="AD410" s="583"/>
      <c r="AE410" s="583"/>
      <c r="AF410" s="583"/>
      <c r="AG410" s="583"/>
      <c r="AH410" s="584" t="s">
        <v>773</v>
      </c>
      <c r="AI410" s="584"/>
      <c r="AJ410" s="584"/>
      <c r="AK410" s="584"/>
      <c r="AL410" s="584"/>
      <c r="AM410" s="584"/>
      <c r="AN410" s="584"/>
      <c r="AO410" s="584"/>
      <c r="AP410" s="584"/>
      <c r="AQ410" s="584"/>
      <c r="AR410" s="584"/>
      <c r="AS410" s="585"/>
      <c r="AT410" s="145"/>
    </row>
    <row r="411" spans="1:46" s="146" customFormat="1" ht="18" customHeight="1">
      <c r="A411" s="188"/>
      <c r="B411" s="576"/>
      <c r="C411" s="577"/>
      <c r="D411" s="577"/>
      <c r="E411" s="577"/>
      <c r="F411" s="577"/>
      <c r="G411" s="577"/>
      <c r="H411" s="578"/>
      <c r="I411" s="579"/>
      <c r="J411" s="580"/>
      <c r="K411" s="580"/>
      <c r="L411" s="580"/>
      <c r="M411" s="580"/>
      <c r="N411" s="580"/>
      <c r="O411" s="581"/>
      <c r="P411" s="586" t="s">
        <v>218</v>
      </c>
      <c r="Q411" s="587"/>
      <c r="R411" s="587"/>
      <c r="S411" s="587"/>
      <c r="T411" s="587"/>
      <c r="U411" s="588"/>
      <c r="V411" s="586" t="s">
        <v>219</v>
      </c>
      <c r="W411" s="587"/>
      <c r="X411" s="587"/>
      <c r="Y411" s="587"/>
      <c r="Z411" s="587"/>
      <c r="AA411" s="588"/>
      <c r="AB411" s="586" t="s">
        <v>220</v>
      </c>
      <c r="AC411" s="587"/>
      <c r="AD411" s="587"/>
      <c r="AE411" s="587"/>
      <c r="AF411" s="587"/>
      <c r="AG411" s="588"/>
      <c r="AH411" s="586" t="s">
        <v>72</v>
      </c>
      <c r="AI411" s="587"/>
      <c r="AJ411" s="587"/>
      <c r="AK411" s="587"/>
      <c r="AL411" s="587"/>
      <c r="AM411" s="588"/>
      <c r="AN411" s="586" t="s">
        <v>227</v>
      </c>
      <c r="AO411" s="587"/>
      <c r="AP411" s="587"/>
      <c r="AQ411" s="587"/>
      <c r="AR411" s="587"/>
      <c r="AS411" s="588"/>
      <c r="AT411" s="145"/>
    </row>
    <row r="412" spans="1:46" s="146" customFormat="1" ht="18" customHeight="1">
      <c r="A412" s="188"/>
      <c r="B412" s="579"/>
      <c r="C412" s="580"/>
      <c r="D412" s="580"/>
      <c r="E412" s="580"/>
      <c r="F412" s="580"/>
      <c r="G412" s="580"/>
      <c r="H412" s="581"/>
      <c r="I412" s="640">
        <f>I347</f>
        <v>0</v>
      </c>
      <c r="J412" s="641"/>
      <c r="K412" s="641"/>
      <c r="L412" s="641"/>
      <c r="M412" s="641"/>
      <c r="N412" s="641"/>
      <c r="O412" s="642"/>
      <c r="P412" s="640">
        <f>P347</f>
        <v>0</v>
      </c>
      <c r="Q412" s="641"/>
      <c r="R412" s="641"/>
      <c r="S412" s="641"/>
      <c r="T412" s="641"/>
      <c r="U412" s="642"/>
      <c r="V412" s="640">
        <f>W347</f>
        <v>0</v>
      </c>
      <c r="W412" s="641"/>
      <c r="X412" s="641"/>
      <c r="Y412" s="641"/>
      <c r="Z412" s="641"/>
      <c r="AA412" s="642"/>
      <c r="AB412" s="640">
        <f>AD347</f>
        <v>0</v>
      </c>
      <c r="AC412" s="641"/>
      <c r="AD412" s="641"/>
      <c r="AE412" s="641"/>
      <c r="AF412" s="641"/>
      <c r="AG412" s="642"/>
      <c r="AH412" s="640">
        <f>Calcu!G358</f>
        <v>0</v>
      </c>
      <c r="AI412" s="641"/>
      <c r="AJ412" s="641"/>
      <c r="AK412" s="641"/>
      <c r="AL412" s="641"/>
      <c r="AM412" s="642"/>
      <c r="AN412" s="640">
        <f>Calcu!H358</f>
        <v>0</v>
      </c>
      <c r="AO412" s="641"/>
      <c r="AP412" s="641"/>
      <c r="AQ412" s="641"/>
      <c r="AR412" s="641"/>
      <c r="AS412" s="642"/>
      <c r="AT412" s="145"/>
    </row>
    <row r="413" spans="1:46" s="146" customFormat="1" ht="18" customHeight="1">
      <c r="A413" s="188"/>
      <c r="B413" s="637" t="e">
        <f>AX342</f>
        <v>#N/A</v>
      </c>
      <c r="C413" s="638"/>
      <c r="D413" s="638"/>
      <c r="E413" s="638"/>
      <c r="F413" s="638"/>
      <c r="G413" s="638"/>
      <c r="H413" s="639"/>
      <c r="I413" s="634" t="e">
        <f ca="1">OFFSET(I347,B413,0)</f>
        <v>#N/A</v>
      </c>
      <c r="J413" s="635"/>
      <c r="K413" s="635"/>
      <c r="L413" s="635"/>
      <c r="M413" s="635"/>
      <c r="N413" s="635"/>
      <c r="O413" s="636"/>
      <c r="P413" s="634" t="e">
        <f ca="1">OFFSET(Calcu!Q292,B413,0)</f>
        <v>#N/A</v>
      </c>
      <c r="Q413" s="635"/>
      <c r="R413" s="635"/>
      <c r="S413" s="635"/>
      <c r="T413" s="635"/>
      <c r="U413" s="636"/>
      <c r="V413" s="634" t="e">
        <f ca="1">OFFSET(Calcu!R292,B413,0)</f>
        <v>#N/A</v>
      </c>
      <c r="W413" s="635"/>
      <c r="X413" s="635"/>
      <c r="Y413" s="635"/>
      <c r="Z413" s="635"/>
      <c r="AA413" s="636"/>
      <c r="AB413" s="634" t="e">
        <f ca="1">OFFSET(Calcu!S292,B413,0)</f>
        <v>#N/A</v>
      </c>
      <c r="AC413" s="635"/>
      <c r="AD413" s="635"/>
      <c r="AE413" s="635"/>
      <c r="AF413" s="635"/>
      <c r="AG413" s="636"/>
      <c r="AH413" s="589" t="e">
        <f ca="1">OFFSET(Calcu!G358,B413,0)</f>
        <v>#N/A</v>
      </c>
      <c r="AI413" s="590"/>
      <c r="AJ413" s="590"/>
      <c r="AK413" s="590"/>
      <c r="AL413" s="590"/>
      <c r="AM413" s="591"/>
      <c r="AN413" s="589" t="e">
        <f ca="1">OFFSET(Calcu!H358,B413,0)</f>
        <v>#N/A</v>
      </c>
      <c r="AO413" s="590"/>
      <c r="AP413" s="590"/>
      <c r="AQ413" s="590"/>
      <c r="AR413" s="590"/>
      <c r="AS413" s="591"/>
      <c r="AT413" s="145"/>
    </row>
    <row r="414" spans="1:46" s="146" customFormat="1" ht="18" customHeight="1">
      <c r="A414" s="188"/>
      <c r="B414" s="595" t="e">
        <f>B413</f>
        <v>#N/A</v>
      </c>
      <c r="C414" s="596"/>
      <c r="D414" s="596"/>
      <c r="E414" s="596"/>
      <c r="F414" s="596"/>
      <c r="G414" s="596"/>
      <c r="H414" s="597"/>
      <c r="I414" s="634" t="e">
        <f ca="1">I413</f>
        <v>#N/A</v>
      </c>
      <c r="J414" s="635"/>
      <c r="K414" s="635"/>
      <c r="L414" s="635"/>
      <c r="M414" s="635"/>
      <c r="N414" s="635"/>
      <c r="O414" s="636"/>
      <c r="P414" s="634" t="e">
        <f ca="1">OFFSET(Calcu!Q307,B414,0)</f>
        <v>#N/A</v>
      </c>
      <c r="Q414" s="635"/>
      <c r="R414" s="635"/>
      <c r="S414" s="635"/>
      <c r="T414" s="635"/>
      <c r="U414" s="636"/>
      <c r="V414" s="634" t="e">
        <f ca="1">OFFSET(Calcu!R307,B414,0)</f>
        <v>#N/A</v>
      </c>
      <c r="W414" s="635"/>
      <c r="X414" s="635"/>
      <c r="Y414" s="635"/>
      <c r="Z414" s="635"/>
      <c r="AA414" s="636"/>
      <c r="AB414" s="634" t="e">
        <f ca="1">OFFSET(Calcu!S307,B414,0)</f>
        <v>#N/A</v>
      </c>
      <c r="AC414" s="635"/>
      <c r="AD414" s="635"/>
      <c r="AE414" s="635"/>
      <c r="AF414" s="635"/>
      <c r="AG414" s="636"/>
      <c r="AH414" s="592"/>
      <c r="AI414" s="593"/>
      <c r="AJ414" s="593"/>
      <c r="AK414" s="593"/>
      <c r="AL414" s="593"/>
      <c r="AM414" s="594"/>
      <c r="AN414" s="592"/>
      <c r="AO414" s="593"/>
      <c r="AP414" s="593"/>
      <c r="AQ414" s="593"/>
      <c r="AR414" s="593"/>
      <c r="AS414" s="594"/>
      <c r="AT414" s="145"/>
    </row>
    <row r="415" spans="1:46" s="146" customFormat="1" ht="18" customHeight="1">
      <c r="A415" s="188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45"/>
    </row>
    <row r="416" spans="1:46" s="146" customFormat="1" ht="18" customHeight="1">
      <c r="A416" s="153" t="str">
        <f>"■ "&amp;B342&amp;" "&amp;N342&amp;" 에서의 영점보정 후 교정데이터"</f>
        <v>■ 0 0 에서의 영점보정 후 교정데이터</v>
      </c>
      <c r="B416" s="145"/>
      <c r="C416" s="290"/>
      <c r="D416" s="290"/>
      <c r="E416" s="290"/>
      <c r="F416" s="290"/>
      <c r="G416" s="291"/>
      <c r="H416" s="291"/>
      <c r="I416" s="291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  <c r="AQ416" s="145"/>
      <c r="AR416" s="145"/>
      <c r="AS416" s="145"/>
      <c r="AT416" s="145"/>
    </row>
    <row r="417" spans="1:46" s="146" customFormat="1" ht="18" customHeight="1">
      <c r="A417" s="188"/>
      <c r="B417" s="573" t="s">
        <v>217</v>
      </c>
      <c r="C417" s="574"/>
      <c r="D417" s="574"/>
      <c r="E417" s="574"/>
      <c r="F417" s="574"/>
      <c r="G417" s="574"/>
      <c r="H417" s="575"/>
      <c r="I417" s="573" t="s">
        <v>1029</v>
      </c>
      <c r="J417" s="648"/>
      <c r="K417" s="648"/>
      <c r="L417" s="648"/>
      <c r="M417" s="648"/>
      <c r="N417" s="648"/>
      <c r="O417" s="649"/>
      <c r="P417" s="586" t="e">
        <f>Calcu!$J$568&amp;" 지시값 (영점보정)"</f>
        <v>#N/A</v>
      </c>
      <c r="Q417" s="653"/>
      <c r="R417" s="653"/>
      <c r="S417" s="653"/>
      <c r="T417" s="653"/>
      <c r="U417" s="653"/>
      <c r="V417" s="653"/>
      <c r="W417" s="653"/>
      <c r="X417" s="653"/>
      <c r="Y417" s="653"/>
      <c r="Z417" s="653"/>
      <c r="AA417" s="653"/>
      <c r="AB417" s="653"/>
      <c r="AC417" s="653"/>
      <c r="AD417" s="653"/>
      <c r="AE417" s="653"/>
      <c r="AF417" s="653"/>
      <c r="AG417" s="653"/>
      <c r="AH417" s="653"/>
      <c r="AI417" s="653"/>
      <c r="AJ417" s="653"/>
      <c r="AK417" s="653"/>
      <c r="AL417" s="653"/>
      <c r="AM417" s="653"/>
      <c r="AN417" s="653"/>
      <c r="AO417" s="653"/>
      <c r="AP417" s="653"/>
      <c r="AQ417" s="653"/>
      <c r="AR417" s="653"/>
      <c r="AS417" s="654"/>
      <c r="AT417" s="145"/>
    </row>
    <row r="418" spans="1:46" s="146" customFormat="1" ht="18" customHeight="1">
      <c r="A418" s="188"/>
      <c r="B418" s="576"/>
      <c r="C418" s="577"/>
      <c r="D418" s="577"/>
      <c r="E418" s="577"/>
      <c r="F418" s="577"/>
      <c r="G418" s="577"/>
      <c r="H418" s="578"/>
      <c r="I418" s="650"/>
      <c r="J418" s="651"/>
      <c r="K418" s="651"/>
      <c r="L418" s="651"/>
      <c r="M418" s="651"/>
      <c r="N418" s="651"/>
      <c r="O418" s="652"/>
      <c r="P418" s="586" t="s">
        <v>218</v>
      </c>
      <c r="Q418" s="653"/>
      <c r="R418" s="653"/>
      <c r="S418" s="653"/>
      <c r="T418" s="653"/>
      <c r="U418" s="653"/>
      <c r="V418" s="654"/>
      <c r="W418" s="586" t="s">
        <v>219</v>
      </c>
      <c r="X418" s="653"/>
      <c r="Y418" s="653"/>
      <c r="Z418" s="653"/>
      <c r="AA418" s="653"/>
      <c r="AB418" s="653"/>
      <c r="AC418" s="654"/>
      <c r="AD418" s="586" t="s">
        <v>220</v>
      </c>
      <c r="AE418" s="653"/>
      <c r="AF418" s="653"/>
      <c r="AG418" s="653"/>
      <c r="AH418" s="653"/>
      <c r="AI418" s="653"/>
      <c r="AJ418" s="654"/>
      <c r="AK418" s="586" t="s">
        <v>229</v>
      </c>
      <c r="AL418" s="653"/>
      <c r="AM418" s="653"/>
      <c r="AN418" s="653"/>
      <c r="AO418" s="653"/>
      <c r="AP418" s="653"/>
      <c r="AQ418" s="653"/>
      <c r="AR418" s="653"/>
      <c r="AS418" s="654"/>
      <c r="AT418" s="145"/>
    </row>
    <row r="419" spans="1:46" s="146" customFormat="1" ht="18" customHeight="1">
      <c r="A419" s="188"/>
      <c r="B419" s="579"/>
      <c r="C419" s="580"/>
      <c r="D419" s="580"/>
      <c r="E419" s="580"/>
      <c r="F419" s="580"/>
      <c r="G419" s="580"/>
      <c r="H419" s="581"/>
      <c r="I419" s="645">
        <f>I412</f>
        <v>0</v>
      </c>
      <c r="J419" s="655"/>
      <c r="K419" s="655"/>
      <c r="L419" s="655"/>
      <c r="M419" s="655"/>
      <c r="N419" s="655"/>
      <c r="O419" s="656"/>
      <c r="P419" s="645">
        <f>P412</f>
        <v>0</v>
      </c>
      <c r="Q419" s="646"/>
      <c r="R419" s="646"/>
      <c r="S419" s="646"/>
      <c r="T419" s="646"/>
      <c r="U419" s="646"/>
      <c r="V419" s="647"/>
      <c r="W419" s="645">
        <f>V412</f>
        <v>0</v>
      </c>
      <c r="X419" s="646"/>
      <c r="Y419" s="646"/>
      <c r="Z419" s="646"/>
      <c r="AA419" s="646"/>
      <c r="AB419" s="646"/>
      <c r="AC419" s="647"/>
      <c r="AD419" s="645">
        <f>AB412</f>
        <v>0</v>
      </c>
      <c r="AE419" s="646"/>
      <c r="AF419" s="646"/>
      <c r="AG419" s="646"/>
      <c r="AH419" s="646"/>
      <c r="AI419" s="646"/>
      <c r="AJ419" s="647"/>
      <c r="AK419" s="645">
        <f>AH412</f>
        <v>0</v>
      </c>
      <c r="AL419" s="646"/>
      <c r="AM419" s="646"/>
      <c r="AN419" s="646"/>
      <c r="AO419" s="646"/>
      <c r="AP419" s="646"/>
      <c r="AQ419" s="646"/>
      <c r="AR419" s="646"/>
      <c r="AS419" s="647"/>
      <c r="AT419" s="145"/>
    </row>
    <row r="420" spans="1:46" s="146" customFormat="1" ht="18" customHeight="1">
      <c r="A420" s="188"/>
      <c r="B420" s="637" t="e">
        <f>B413</f>
        <v>#N/A</v>
      </c>
      <c r="C420" s="638"/>
      <c r="D420" s="638"/>
      <c r="E420" s="638"/>
      <c r="F420" s="638"/>
      <c r="G420" s="638"/>
      <c r="H420" s="639"/>
      <c r="I420" s="634" t="e">
        <f ca="1">I413</f>
        <v>#N/A</v>
      </c>
      <c r="J420" s="635"/>
      <c r="K420" s="635"/>
      <c r="L420" s="635"/>
      <c r="M420" s="635"/>
      <c r="N420" s="635"/>
      <c r="O420" s="636"/>
      <c r="P420" s="634" t="e">
        <f ca="1">OFFSET(Calcu!U292,B420,0)</f>
        <v>#N/A</v>
      </c>
      <c r="Q420" s="643"/>
      <c r="R420" s="643"/>
      <c r="S420" s="643"/>
      <c r="T420" s="643"/>
      <c r="U420" s="643"/>
      <c r="V420" s="644"/>
      <c r="W420" s="634" t="e">
        <f ca="1">OFFSET(Calcu!V292,B420,0)</f>
        <v>#N/A</v>
      </c>
      <c r="X420" s="643"/>
      <c r="Y420" s="643"/>
      <c r="Z420" s="643"/>
      <c r="AA420" s="643"/>
      <c r="AB420" s="643"/>
      <c r="AC420" s="644"/>
      <c r="AD420" s="634" t="e">
        <f ca="1">OFFSET(Calcu!W292,B420,0)</f>
        <v>#N/A</v>
      </c>
      <c r="AE420" s="643"/>
      <c r="AF420" s="643"/>
      <c r="AG420" s="643"/>
      <c r="AH420" s="643"/>
      <c r="AI420" s="643"/>
      <c r="AJ420" s="644"/>
      <c r="AK420" s="634" t="e">
        <f ca="1">OFFSET(Calcu!X292,B420,0)</f>
        <v>#N/A</v>
      </c>
      <c r="AL420" s="643"/>
      <c r="AM420" s="643"/>
      <c r="AN420" s="643"/>
      <c r="AO420" s="643"/>
      <c r="AP420" s="643"/>
      <c r="AQ420" s="643"/>
      <c r="AR420" s="643"/>
      <c r="AS420" s="644"/>
      <c r="AT420" s="145"/>
    </row>
    <row r="421" spans="1:46" s="146" customFormat="1" ht="18" customHeight="1">
      <c r="A421" s="188"/>
      <c r="B421" s="595" t="e">
        <f>B414</f>
        <v>#N/A</v>
      </c>
      <c r="C421" s="596"/>
      <c r="D421" s="596"/>
      <c r="E421" s="596"/>
      <c r="F421" s="596"/>
      <c r="G421" s="596"/>
      <c r="H421" s="597"/>
      <c r="I421" s="634" t="e">
        <f ca="1">I414</f>
        <v>#N/A</v>
      </c>
      <c r="J421" s="635"/>
      <c r="K421" s="635"/>
      <c r="L421" s="635"/>
      <c r="M421" s="635"/>
      <c r="N421" s="635"/>
      <c r="O421" s="636"/>
      <c r="P421" s="634" t="e">
        <f ca="1">OFFSET(Calcu!U307,B421,0)</f>
        <v>#N/A</v>
      </c>
      <c r="Q421" s="643"/>
      <c r="R421" s="643"/>
      <c r="S421" s="643"/>
      <c r="T421" s="643"/>
      <c r="U421" s="643"/>
      <c r="V421" s="644"/>
      <c r="W421" s="634" t="e">
        <f ca="1">OFFSET(Calcu!V307,B421,0)</f>
        <v>#N/A</v>
      </c>
      <c r="X421" s="643"/>
      <c r="Y421" s="643"/>
      <c r="Z421" s="643"/>
      <c r="AA421" s="643"/>
      <c r="AB421" s="643"/>
      <c r="AC421" s="644"/>
      <c r="AD421" s="634" t="e">
        <f ca="1">OFFSET(Calcu!W307,B421,0)</f>
        <v>#N/A</v>
      </c>
      <c r="AE421" s="643"/>
      <c r="AF421" s="643"/>
      <c r="AG421" s="643"/>
      <c r="AH421" s="643"/>
      <c r="AI421" s="643"/>
      <c r="AJ421" s="644"/>
      <c r="AK421" s="634" t="e">
        <f ca="1">OFFSET(Calcu!X307,B421,0)</f>
        <v>#N/A</v>
      </c>
      <c r="AL421" s="643"/>
      <c r="AM421" s="643"/>
      <c r="AN421" s="643"/>
      <c r="AO421" s="643"/>
      <c r="AP421" s="643"/>
      <c r="AQ421" s="643"/>
      <c r="AR421" s="643"/>
      <c r="AS421" s="644"/>
      <c r="AT421" s="145"/>
    </row>
    <row r="422" spans="1:46" s="146" customFormat="1" ht="18" customHeight="1">
      <c r="A422" s="188"/>
      <c r="B422" s="284"/>
      <c r="C422" s="283"/>
      <c r="D422" s="283"/>
      <c r="E422" s="283"/>
      <c r="F422" s="283"/>
      <c r="G422" s="283"/>
      <c r="H422" s="283"/>
      <c r="I422" s="284"/>
      <c r="J422" s="284"/>
      <c r="K422" s="284"/>
      <c r="L422" s="284"/>
      <c r="M422" s="284"/>
      <c r="N422" s="284"/>
      <c r="O422" s="284"/>
      <c r="P422" s="284"/>
      <c r="Q422" s="284"/>
      <c r="R422" s="284"/>
      <c r="S422" s="284"/>
      <c r="T422" s="284"/>
      <c r="U422" s="284"/>
      <c r="V422" s="284"/>
      <c r="W422" s="284"/>
      <c r="X422" s="284"/>
      <c r="Y422" s="284"/>
      <c r="Z422" s="284"/>
      <c r="AA422" s="284"/>
      <c r="AB422" s="284"/>
      <c r="AC422" s="284"/>
      <c r="AD422" s="284"/>
      <c r="AE422" s="284"/>
      <c r="AF422" s="284"/>
      <c r="AG422" s="284"/>
      <c r="AH422" s="284"/>
      <c r="AI422" s="284"/>
      <c r="AJ422" s="284"/>
      <c r="AK422" s="284"/>
      <c r="AL422" s="284"/>
      <c r="AM422" s="284"/>
      <c r="AN422" s="284"/>
      <c r="AO422" s="284"/>
      <c r="AP422" s="284"/>
      <c r="AQ422" s="284"/>
      <c r="AR422" s="284"/>
      <c r="AS422" s="284"/>
      <c r="AT422" s="145"/>
    </row>
    <row r="423" spans="1:46" ht="18" customHeight="1">
      <c r="A423" s="187" t="s">
        <v>230</v>
      </c>
      <c r="B423" s="285"/>
      <c r="C423" s="285"/>
      <c r="D423" s="285"/>
      <c r="E423" s="285"/>
      <c r="F423" s="285"/>
      <c r="G423" s="285"/>
      <c r="H423" s="285"/>
      <c r="I423" s="285"/>
      <c r="J423" s="285"/>
      <c r="K423" s="285"/>
      <c r="L423" s="285"/>
      <c r="M423" s="285"/>
      <c r="N423" s="285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  <c r="AB423" s="285"/>
      <c r="AC423" s="285"/>
      <c r="AD423" s="285"/>
      <c r="AE423" s="285"/>
      <c r="AF423" s="285"/>
      <c r="AG423" s="285"/>
      <c r="AH423" s="285"/>
      <c r="AI423" s="285"/>
      <c r="AJ423" s="285"/>
      <c r="AK423" s="285"/>
      <c r="AL423" s="285"/>
      <c r="AM423" s="285"/>
      <c r="AN423" s="285"/>
      <c r="AO423" s="285"/>
      <c r="AP423" s="285"/>
      <c r="AQ423" s="285"/>
      <c r="AR423" s="285"/>
      <c r="AS423" s="285"/>
      <c r="AT423" s="285"/>
    </row>
    <row r="424" spans="1:46" ht="18" customHeight="1">
      <c r="A424" s="285"/>
      <c r="B424" s="691"/>
      <c r="C424" s="692"/>
      <c r="D424" s="674"/>
      <c r="E424" s="680"/>
      <c r="F424" s="680"/>
      <c r="G424" s="680"/>
      <c r="H424" s="681"/>
      <c r="I424" s="674">
        <v>1</v>
      </c>
      <c r="J424" s="680"/>
      <c r="K424" s="680"/>
      <c r="L424" s="680"/>
      <c r="M424" s="680"/>
      <c r="N424" s="680"/>
      <c r="O424" s="681"/>
      <c r="P424" s="674">
        <v>2</v>
      </c>
      <c r="Q424" s="680"/>
      <c r="R424" s="680"/>
      <c r="S424" s="680"/>
      <c r="T424" s="680"/>
      <c r="U424" s="680"/>
      <c r="V424" s="680"/>
      <c r="W424" s="681"/>
      <c r="X424" s="674">
        <v>3</v>
      </c>
      <c r="Y424" s="695"/>
      <c r="Z424" s="695"/>
      <c r="AA424" s="695"/>
      <c r="AB424" s="676"/>
      <c r="AC424" s="674">
        <v>4</v>
      </c>
      <c r="AD424" s="680"/>
      <c r="AE424" s="680"/>
      <c r="AF424" s="680"/>
      <c r="AG424" s="681"/>
      <c r="AH424" s="674">
        <v>5</v>
      </c>
      <c r="AI424" s="680"/>
      <c r="AJ424" s="680"/>
      <c r="AK424" s="680"/>
      <c r="AL424" s="680"/>
      <c r="AM424" s="680"/>
      <c r="AN424" s="680"/>
      <c r="AO424" s="681"/>
      <c r="AP424" s="674">
        <v>6</v>
      </c>
      <c r="AQ424" s="675"/>
      <c r="AR424" s="675"/>
      <c r="AS424" s="676"/>
      <c r="AT424" s="285"/>
    </row>
    <row r="425" spans="1:46" ht="18" customHeight="1">
      <c r="A425" s="285"/>
      <c r="B425" s="693"/>
      <c r="C425" s="694"/>
      <c r="D425" s="682" t="s">
        <v>231</v>
      </c>
      <c r="E425" s="683"/>
      <c r="F425" s="683"/>
      <c r="G425" s="683"/>
      <c r="H425" s="684"/>
      <c r="I425" s="682" t="s">
        <v>333</v>
      </c>
      <c r="J425" s="683"/>
      <c r="K425" s="683"/>
      <c r="L425" s="683"/>
      <c r="M425" s="683"/>
      <c r="N425" s="683"/>
      <c r="O425" s="684"/>
      <c r="P425" s="682" t="s">
        <v>334</v>
      </c>
      <c r="Q425" s="683"/>
      <c r="R425" s="683"/>
      <c r="S425" s="683"/>
      <c r="T425" s="683"/>
      <c r="U425" s="683"/>
      <c r="V425" s="683"/>
      <c r="W425" s="684"/>
      <c r="X425" s="682" t="s">
        <v>236</v>
      </c>
      <c r="Y425" s="688"/>
      <c r="Z425" s="688"/>
      <c r="AA425" s="688"/>
      <c r="AB425" s="689"/>
      <c r="AC425" s="682" t="s">
        <v>237</v>
      </c>
      <c r="AD425" s="683"/>
      <c r="AE425" s="683"/>
      <c r="AF425" s="683"/>
      <c r="AG425" s="684"/>
      <c r="AH425" s="682" t="s">
        <v>238</v>
      </c>
      <c r="AI425" s="683"/>
      <c r="AJ425" s="683"/>
      <c r="AK425" s="683"/>
      <c r="AL425" s="683"/>
      <c r="AM425" s="683"/>
      <c r="AN425" s="683"/>
      <c r="AO425" s="684"/>
      <c r="AP425" s="682" t="s">
        <v>239</v>
      </c>
      <c r="AQ425" s="690"/>
      <c r="AR425" s="690"/>
      <c r="AS425" s="689"/>
      <c r="AT425" s="285"/>
    </row>
    <row r="426" spans="1:46" ht="18" customHeight="1">
      <c r="A426" s="285"/>
      <c r="B426" s="693"/>
      <c r="C426" s="694"/>
      <c r="D426" s="685"/>
      <c r="E426" s="686"/>
      <c r="F426" s="686"/>
      <c r="G426" s="686"/>
      <c r="H426" s="687"/>
      <c r="I426" s="657" t="s">
        <v>240</v>
      </c>
      <c r="J426" s="658"/>
      <c r="K426" s="658"/>
      <c r="L426" s="658"/>
      <c r="M426" s="658"/>
      <c r="N426" s="658"/>
      <c r="O426" s="659"/>
      <c r="P426" s="696" t="s">
        <v>241</v>
      </c>
      <c r="Q426" s="697"/>
      <c r="R426" s="697"/>
      <c r="S426" s="697"/>
      <c r="T426" s="697"/>
      <c r="U426" s="697"/>
      <c r="V426" s="697"/>
      <c r="W426" s="698"/>
      <c r="X426" s="660"/>
      <c r="Y426" s="699"/>
      <c r="Z426" s="699"/>
      <c r="AA426" s="699"/>
      <c r="AB426" s="662"/>
      <c r="AC426" s="696" t="s">
        <v>335</v>
      </c>
      <c r="AD426" s="697"/>
      <c r="AE426" s="697"/>
      <c r="AF426" s="697"/>
      <c r="AG426" s="698"/>
      <c r="AH426" s="657" t="s">
        <v>336</v>
      </c>
      <c r="AI426" s="658"/>
      <c r="AJ426" s="658"/>
      <c r="AK426" s="658"/>
      <c r="AL426" s="658"/>
      <c r="AM426" s="658"/>
      <c r="AN426" s="658"/>
      <c r="AO426" s="659"/>
      <c r="AP426" s="660"/>
      <c r="AQ426" s="661"/>
      <c r="AR426" s="661"/>
      <c r="AS426" s="662"/>
      <c r="AT426" s="285"/>
    </row>
    <row r="427" spans="1:46" ht="18" customHeight="1">
      <c r="A427" s="285"/>
      <c r="B427" s="663" t="s">
        <v>244</v>
      </c>
      <c r="C427" s="664"/>
      <c r="D427" s="665" t="s">
        <v>996</v>
      </c>
      <c r="E427" s="666"/>
      <c r="F427" s="666"/>
      <c r="G427" s="666"/>
      <c r="H427" s="667"/>
      <c r="I427" s="668" t="e">
        <f ca="1">I413</f>
        <v>#N/A</v>
      </c>
      <c r="J427" s="669"/>
      <c r="K427" s="669"/>
      <c r="L427" s="669"/>
      <c r="M427" s="670">
        <f>I412</f>
        <v>0</v>
      </c>
      <c r="N427" s="622"/>
      <c r="O427" s="623"/>
      <c r="P427" s="671" t="e">
        <f ca="1">IF(OR(AL342="% of Reading",AL342="% of F.S"),I427*AF342%,AF342)/AR342</f>
        <v>#N/A</v>
      </c>
      <c r="Q427" s="672"/>
      <c r="R427" s="672"/>
      <c r="S427" s="672"/>
      <c r="T427" s="672"/>
      <c r="U427" s="670">
        <f>M427</f>
        <v>0</v>
      </c>
      <c r="V427" s="670"/>
      <c r="W427" s="673"/>
      <c r="X427" s="674" t="s">
        <v>245</v>
      </c>
      <c r="Y427" s="675"/>
      <c r="Z427" s="675"/>
      <c r="AA427" s="675"/>
      <c r="AB427" s="676"/>
      <c r="AC427" s="677">
        <v>1</v>
      </c>
      <c r="AD427" s="678"/>
      <c r="AE427" s="678"/>
      <c r="AF427" s="678"/>
      <c r="AG427" s="679"/>
      <c r="AH427" s="668" t="e">
        <f t="shared" ref="AH427" ca="1" si="3">P427*AC427</f>
        <v>#N/A</v>
      </c>
      <c r="AI427" s="669"/>
      <c r="AJ427" s="669"/>
      <c r="AK427" s="669"/>
      <c r="AL427" s="669"/>
      <c r="AM427" s="670">
        <f>U427</f>
        <v>0</v>
      </c>
      <c r="AN427" s="670"/>
      <c r="AO427" s="673"/>
      <c r="AP427" s="674" t="s">
        <v>246</v>
      </c>
      <c r="AQ427" s="675"/>
      <c r="AR427" s="675"/>
      <c r="AS427" s="676"/>
      <c r="AT427" s="285"/>
    </row>
    <row r="428" spans="1:46" ht="18" customHeight="1">
      <c r="A428" s="285"/>
      <c r="B428" s="691" t="s">
        <v>247</v>
      </c>
      <c r="C428" s="692"/>
      <c r="D428" s="665" t="s">
        <v>997</v>
      </c>
      <c r="E428" s="666"/>
      <c r="F428" s="666"/>
      <c r="G428" s="666"/>
      <c r="H428" s="667"/>
      <c r="I428" s="703" t="e">
        <f ca="1">AH413</f>
        <v>#N/A</v>
      </c>
      <c r="J428" s="704"/>
      <c r="K428" s="704"/>
      <c r="L428" s="704"/>
      <c r="M428" s="670">
        <f>AH412</f>
        <v>0</v>
      </c>
      <c r="N428" s="622"/>
      <c r="O428" s="623"/>
      <c r="P428" s="703" t="e">
        <f ca="1">SQRT(SUMSQ(P429,P430,P431,P432))</f>
        <v>#N/A</v>
      </c>
      <c r="Q428" s="704"/>
      <c r="R428" s="704"/>
      <c r="S428" s="704"/>
      <c r="T428" s="704"/>
      <c r="U428" s="670">
        <f>M428</f>
        <v>0</v>
      </c>
      <c r="V428" s="670"/>
      <c r="W428" s="673"/>
      <c r="X428" s="682" t="s">
        <v>248</v>
      </c>
      <c r="Y428" s="683"/>
      <c r="Z428" s="683"/>
      <c r="AA428" s="683"/>
      <c r="AB428" s="684"/>
      <c r="AC428" s="700">
        <v>-1</v>
      </c>
      <c r="AD428" s="701"/>
      <c r="AE428" s="701"/>
      <c r="AF428" s="701"/>
      <c r="AG428" s="702"/>
      <c r="AH428" s="703" t="e">
        <f ca="1">ABS(P428*AC428)</f>
        <v>#N/A</v>
      </c>
      <c r="AI428" s="704"/>
      <c r="AJ428" s="704"/>
      <c r="AK428" s="704"/>
      <c r="AL428" s="704"/>
      <c r="AM428" s="670">
        <f>U428</f>
        <v>0</v>
      </c>
      <c r="AN428" s="670"/>
      <c r="AO428" s="673"/>
      <c r="AP428" s="705" t="e">
        <f ca="1">AH428^4/SUM(AH430^4/AP430,AH431^4/AP431,AH432^4/AP432)</f>
        <v>#N/A</v>
      </c>
      <c r="AQ428" s="706"/>
      <c r="AR428" s="706"/>
      <c r="AS428" s="707"/>
      <c r="AT428" s="285"/>
    </row>
    <row r="429" spans="1:46" ht="18" customHeight="1">
      <c r="A429" s="285"/>
      <c r="B429" s="663" t="s">
        <v>249</v>
      </c>
      <c r="C429" s="664"/>
      <c r="D429" s="708" t="s">
        <v>998</v>
      </c>
      <c r="E429" s="709"/>
      <c r="F429" s="709"/>
      <c r="G429" s="709"/>
      <c r="H429" s="710"/>
      <c r="I429" s="711">
        <v>0</v>
      </c>
      <c r="J429" s="712"/>
      <c r="K429" s="712"/>
      <c r="L429" s="712"/>
      <c r="M429" s="712"/>
      <c r="N429" s="712"/>
      <c r="O429" s="713"/>
      <c r="P429" s="668" t="e">
        <f ca="1">H342/2/SQRT(3)</f>
        <v>#N/A</v>
      </c>
      <c r="Q429" s="669"/>
      <c r="R429" s="669"/>
      <c r="S429" s="669"/>
      <c r="T429" s="669"/>
      <c r="U429" s="669"/>
      <c r="V429" s="670">
        <f>U428</f>
        <v>0</v>
      </c>
      <c r="W429" s="673"/>
      <c r="X429" s="714" t="s">
        <v>83</v>
      </c>
      <c r="Y429" s="715"/>
      <c r="Z429" s="715"/>
      <c r="AA429" s="715"/>
      <c r="AB429" s="716"/>
      <c r="AC429" s="717">
        <v>1</v>
      </c>
      <c r="AD429" s="718"/>
      <c r="AE429" s="718"/>
      <c r="AF429" s="718"/>
      <c r="AG429" s="719"/>
      <c r="AH429" s="668" t="e">
        <f t="shared" ref="AH429:AH431" ca="1" si="4">P429*AC429</f>
        <v>#N/A</v>
      </c>
      <c r="AI429" s="669"/>
      <c r="AJ429" s="669"/>
      <c r="AK429" s="669"/>
      <c r="AL429" s="669"/>
      <c r="AM429" s="669"/>
      <c r="AN429" s="670">
        <f>V429</f>
        <v>0</v>
      </c>
      <c r="AO429" s="673"/>
      <c r="AP429" s="714" t="s">
        <v>246</v>
      </c>
      <c r="AQ429" s="715"/>
      <c r="AR429" s="715"/>
      <c r="AS429" s="716"/>
      <c r="AT429" s="285"/>
    </row>
    <row r="430" spans="1:46" ht="18" customHeight="1">
      <c r="A430" s="285"/>
      <c r="B430" s="663" t="s">
        <v>328</v>
      </c>
      <c r="C430" s="664"/>
      <c r="D430" s="708" t="s">
        <v>999</v>
      </c>
      <c r="E430" s="709"/>
      <c r="F430" s="709"/>
      <c r="G430" s="709"/>
      <c r="H430" s="710"/>
      <c r="I430" s="711">
        <v>0</v>
      </c>
      <c r="J430" s="712"/>
      <c r="K430" s="712"/>
      <c r="L430" s="712"/>
      <c r="M430" s="712"/>
      <c r="N430" s="712"/>
      <c r="O430" s="713"/>
      <c r="P430" s="668" t="e">
        <f ca="1">T342/2/SQRT(3)</f>
        <v>#VALUE!</v>
      </c>
      <c r="Q430" s="669"/>
      <c r="R430" s="669"/>
      <c r="S430" s="669"/>
      <c r="T430" s="669"/>
      <c r="U430" s="669"/>
      <c r="V430" s="670">
        <f>V429</f>
        <v>0</v>
      </c>
      <c r="W430" s="673"/>
      <c r="X430" s="714" t="s">
        <v>248</v>
      </c>
      <c r="Y430" s="715"/>
      <c r="Z430" s="715"/>
      <c r="AA430" s="715"/>
      <c r="AB430" s="716"/>
      <c r="AC430" s="717">
        <v>1</v>
      </c>
      <c r="AD430" s="718"/>
      <c r="AE430" s="718"/>
      <c r="AF430" s="718"/>
      <c r="AG430" s="719"/>
      <c r="AH430" s="668" t="e">
        <f t="shared" ca="1" si="4"/>
        <v>#VALUE!</v>
      </c>
      <c r="AI430" s="669"/>
      <c r="AJ430" s="669"/>
      <c r="AK430" s="669"/>
      <c r="AL430" s="669"/>
      <c r="AM430" s="669"/>
      <c r="AN430" s="670">
        <f>V430</f>
        <v>0</v>
      </c>
      <c r="AO430" s="673"/>
      <c r="AP430" s="714">
        <f>1/2*(100/20)^2</f>
        <v>12.5</v>
      </c>
      <c r="AQ430" s="715"/>
      <c r="AR430" s="715"/>
      <c r="AS430" s="716"/>
      <c r="AT430" s="285"/>
    </row>
    <row r="431" spans="1:46" ht="18" customHeight="1">
      <c r="A431" s="285"/>
      <c r="B431" s="663" t="s">
        <v>330</v>
      </c>
      <c r="C431" s="664"/>
      <c r="D431" s="708" t="s">
        <v>1000</v>
      </c>
      <c r="E431" s="709"/>
      <c r="F431" s="709"/>
      <c r="G431" s="709"/>
      <c r="H431" s="710"/>
      <c r="I431" s="711">
        <v>0</v>
      </c>
      <c r="J431" s="712"/>
      <c r="K431" s="712"/>
      <c r="L431" s="712"/>
      <c r="M431" s="712"/>
      <c r="N431" s="712"/>
      <c r="O431" s="713"/>
      <c r="P431" s="668" t="e">
        <f ca="1">MAX(AK420:AS421)/2/SQRT(3)</f>
        <v>#N/A</v>
      </c>
      <c r="Q431" s="669"/>
      <c r="R431" s="669"/>
      <c r="S431" s="669"/>
      <c r="T431" s="669"/>
      <c r="U431" s="669"/>
      <c r="V431" s="670">
        <f>V430</f>
        <v>0</v>
      </c>
      <c r="W431" s="673"/>
      <c r="X431" s="714" t="s">
        <v>248</v>
      </c>
      <c r="Y431" s="715"/>
      <c r="Z431" s="715"/>
      <c r="AA431" s="715"/>
      <c r="AB431" s="716"/>
      <c r="AC431" s="717">
        <v>1</v>
      </c>
      <c r="AD431" s="718"/>
      <c r="AE431" s="718"/>
      <c r="AF431" s="718"/>
      <c r="AG431" s="719"/>
      <c r="AH431" s="668" t="e">
        <f t="shared" ca="1" si="4"/>
        <v>#N/A</v>
      </c>
      <c r="AI431" s="669"/>
      <c r="AJ431" s="669"/>
      <c r="AK431" s="669"/>
      <c r="AL431" s="669"/>
      <c r="AM431" s="669"/>
      <c r="AN431" s="670">
        <f>V431</f>
        <v>0</v>
      </c>
      <c r="AO431" s="673"/>
      <c r="AP431" s="714">
        <f>1/2*(100/20)^2</f>
        <v>12.5</v>
      </c>
      <c r="AQ431" s="715"/>
      <c r="AR431" s="715"/>
      <c r="AS431" s="716"/>
      <c r="AT431" s="285"/>
    </row>
    <row r="432" spans="1:46" ht="18" customHeight="1">
      <c r="A432" s="285"/>
      <c r="B432" s="663" t="s">
        <v>331</v>
      </c>
      <c r="C432" s="664"/>
      <c r="D432" s="708" t="s">
        <v>1001</v>
      </c>
      <c r="E432" s="709"/>
      <c r="F432" s="709"/>
      <c r="G432" s="709"/>
      <c r="H432" s="710"/>
      <c r="I432" s="711">
        <v>0</v>
      </c>
      <c r="J432" s="712"/>
      <c r="K432" s="712"/>
      <c r="L432" s="712"/>
      <c r="M432" s="712"/>
      <c r="N432" s="712"/>
      <c r="O432" s="713"/>
      <c r="P432" s="668" t="e">
        <f ca="1">ABS(Z342/2/SQRT(3))</f>
        <v>#N/A</v>
      </c>
      <c r="Q432" s="669"/>
      <c r="R432" s="669"/>
      <c r="S432" s="669"/>
      <c r="T432" s="669"/>
      <c r="U432" s="669"/>
      <c r="V432" s="670">
        <f>V431</f>
        <v>0</v>
      </c>
      <c r="W432" s="673"/>
      <c r="X432" s="714" t="s">
        <v>248</v>
      </c>
      <c r="Y432" s="715"/>
      <c r="Z432" s="715"/>
      <c r="AA432" s="715"/>
      <c r="AB432" s="716"/>
      <c r="AC432" s="717">
        <v>1</v>
      </c>
      <c r="AD432" s="718"/>
      <c r="AE432" s="718"/>
      <c r="AF432" s="718"/>
      <c r="AG432" s="719"/>
      <c r="AH432" s="668" t="e">
        <f ca="1">ABS(P432*AC432)</f>
        <v>#N/A</v>
      </c>
      <c r="AI432" s="669"/>
      <c r="AJ432" s="669"/>
      <c r="AK432" s="669"/>
      <c r="AL432" s="669"/>
      <c r="AM432" s="669"/>
      <c r="AN432" s="670">
        <f>V432</f>
        <v>0</v>
      </c>
      <c r="AO432" s="673"/>
      <c r="AP432" s="714">
        <f>1/2*(100/20)^2</f>
        <v>12.5</v>
      </c>
      <c r="AQ432" s="715"/>
      <c r="AR432" s="715"/>
      <c r="AS432" s="716"/>
      <c r="AT432" s="285"/>
    </row>
    <row r="433" spans="1:92" ht="18" customHeight="1">
      <c r="A433" s="285"/>
      <c r="B433" s="663" t="s">
        <v>254</v>
      </c>
      <c r="C433" s="664"/>
      <c r="D433" s="665" t="s">
        <v>1002</v>
      </c>
      <c r="E433" s="666"/>
      <c r="F433" s="666"/>
      <c r="G433" s="666"/>
      <c r="H433" s="667"/>
      <c r="I433" s="671" t="e">
        <f ca="1">AN413</f>
        <v>#N/A</v>
      </c>
      <c r="J433" s="672"/>
      <c r="K433" s="672"/>
      <c r="L433" s="672"/>
      <c r="M433" s="670">
        <f>AN412</f>
        <v>0</v>
      </c>
      <c r="N433" s="622"/>
      <c r="O433" s="623"/>
      <c r="P433" s="722" t="s">
        <v>255</v>
      </c>
      <c r="Q433" s="723"/>
      <c r="R433" s="723"/>
      <c r="S433" s="723"/>
      <c r="T433" s="723"/>
      <c r="U433" s="723"/>
      <c r="V433" s="723"/>
      <c r="W433" s="724"/>
      <c r="X433" s="674" t="s">
        <v>255</v>
      </c>
      <c r="Y433" s="675"/>
      <c r="Z433" s="675"/>
      <c r="AA433" s="675"/>
      <c r="AB433" s="676"/>
      <c r="AC433" s="677" t="s">
        <v>255</v>
      </c>
      <c r="AD433" s="678"/>
      <c r="AE433" s="678"/>
      <c r="AF433" s="678"/>
      <c r="AG433" s="679"/>
      <c r="AH433" s="668" t="e">
        <f ca="1">SQRT(SUMSQ(AH427,AH428))</f>
        <v>#N/A</v>
      </c>
      <c r="AI433" s="669"/>
      <c r="AJ433" s="669"/>
      <c r="AK433" s="669"/>
      <c r="AL433" s="669"/>
      <c r="AM433" s="670">
        <f>M433</f>
        <v>0</v>
      </c>
      <c r="AN433" s="670"/>
      <c r="AO433" s="673"/>
      <c r="AP433" s="674" t="e">
        <f ca="1">IF(AH428=0,"∞",ROUNDDOWN(AH433^4/(AH428^4/AP428),0))</f>
        <v>#N/A</v>
      </c>
      <c r="AQ433" s="675"/>
      <c r="AR433" s="675"/>
      <c r="AS433" s="676"/>
      <c r="AT433" s="285"/>
      <c r="BD433" s="147"/>
      <c r="BE433" s="147"/>
      <c r="BF433" s="147"/>
      <c r="BG433" s="147"/>
      <c r="BH433" s="148"/>
      <c r="BI433" s="149"/>
      <c r="BJ433" s="149"/>
      <c r="BK433" s="150"/>
      <c r="BL433" s="150"/>
      <c r="BM433" s="150"/>
      <c r="BN433" s="150"/>
      <c r="BO433" s="150"/>
      <c r="BP433" s="150"/>
      <c r="BQ433" s="150"/>
      <c r="BR433" s="150"/>
      <c r="BS433" s="151"/>
      <c r="BT433" s="289"/>
      <c r="BU433" s="289"/>
      <c r="BV433" s="289"/>
      <c r="BW433" s="288"/>
      <c r="BX433" s="152"/>
      <c r="BY433" s="152"/>
      <c r="BZ433" s="152"/>
      <c r="CA433" s="152"/>
      <c r="CB433" s="152"/>
      <c r="CC433" s="186"/>
      <c r="CD433" s="186"/>
      <c r="CE433" s="186"/>
      <c r="CF433" s="186"/>
      <c r="CG433" s="186"/>
      <c r="CH433" s="148"/>
      <c r="CI433" s="149"/>
      <c r="CJ433" s="149"/>
      <c r="CK433" s="151"/>
      <c r="CL433" s="289"/>
      <c r="CM433" s="289"/>
      <c r="CN433" s="288"/>
    </row>
    <row r="434" spans="1:92" s="285" customFormat="1" ht="18" customHeight="1"/>
    <row r="435" spans="1:92" s="146" customFormat="1" ht="18" customHeight="1">
      <c r="A435" s="153" t="s">
        <v>835</v>
      </c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</row>
    <row r="436" spans="1:92" s="146" customFormat="1" ht="18" customHeight="1">
      <c r="B436" s="149" t="s">
        <v>836</v>
      </c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  <c r="AN436" s="145"/>
      <c r="AO436" s="145"/>
      <c r="AP436" s="145"/>
      <c r="AQ436" s="145"/>
      <c r="AR436" s="145"/>
      <c r="AS436" s="145"/>
      <c r="AT436" s="145"/>
    </row>
    <row r="437" spans="1:92" s="146" customFormat="1" ht="18" customHeight="1">
      <c r="A437" s="145"/>
      <c r="B437" s="145"/>
      <c r="C437" s="282"/>
      <c r="D437" s="145"/>
      <c r="E437" s="182"/>
      <c r="F437" s="145"/>
      <c r="G437" s="176" t="s">
        <v>1033</v>
      </c>
      <c r="H437" s="727" t="s">
        <v>314</v>
      </c>
      <c r="I437" s="727"/>
      <c r="J437" s="728" t="e">
        <f ca="1">AH433</f>
        <v>#N/A</v>
      </c>
      <c r="K437" s="728"/>
      <c r="L437" s="728"/>
      <c r="M437" s="728"/>
      <c r="N437" s="407">
        <f>AM433</f>
        <v>0</v>
      </c>
      <c r="O437" s="405"/>
      <c r="P437" s="296"/>
      <c r="Q437" s="297" t="s">
        <v>315</v>
      </c>
      <c r="R437" s="728" t="e">
        <f ca="1">J437*2</f>
        <v>#N/A</v>
      </c>
      <c r="S437" s="728"/>
      <c r="T437" s="728"/>
      <c r="U437" s="728"/>
      <c r="V437" s="407">
        <f>N437</f>
        <v>0</v>
      </c>
      <c r="W437" s="285"/>
      <c r="X437" s="285"/>
      <c r="Y437" s="285"/>
      <c r="Z437" s="28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45"/>
      <c r="AU437" s="145"/>
    </row>
    <row r="440" spans="1:92" s="146" customFormat="1" ht="18.75" customHeight="1">
      <c r="A440" s="292" t="s">
        <v>337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  <c r="AN440" s="145"/>
      <c r="AO440" s="145"/>
      <c r="AP440" s="145"/>
      <c r="AQ440" s="145"/>
      <c r="AR440" s="145"/>
      <c r="AS440" s="145"/>
      <c r="AT440" s="145"/>
    </row>
    <row r="441" spans="1:92" ht="18.75" customHeight="1">
      <c r="A441" s="187" t="s">
        <v>317</v>
      </c>
    </row>
    <row r="442" spans="1:92" ht="18.75" customHeight="1">
      <c r="B442" s="630" t="s">
        <v>318</v>
      </c>
      <c r="C442" s="630"/>
      <c r="D442" s="630"/>
      <c r="E442" s="630"/>
      <c r="F442" s="630"/>
      <c r="G442" s="630"/>
      <c r="H442" s="630" t="s">
        <v>319</v>
      </c>
      <c r="I442" s="630"/>
      <c r="J442" s="630"/>
      <c r="K442" s="630"/>
      <c r="L442" s="630"/>
      <c r="M442" s="630"/>
      <c r="N442" s="627" t="s">
        <v>320</v>
      </c>
      <c r="O442" s="627"/>
      <c r="P442" s="627"/>
      <c r="Q442" s="627"/>
      <c r="R442" s="627"/>
      <c r="S442" s="627"/>
      <c r="T442" s="627" t="s">
        <v>321</v>
      </c>
      <c r="U442" s="627"/>
      <c r="V442" s="627"/>
      <c r="W442" s="627"/>
      <c r="X442" s="627"/>
      <c r="Y442" s="627"/>
      <c r="Z442" s="627" t="s">
        <v>208</v>
      </c>
      <c r="AA442" s="627"/>
      <c r="AB442" s="627"/>
      <c r="AC442" s="627"/>
      <c r="AD442" s="627"/>
      <c r="AE442" s="627"/>
      <c r="AF442" s="631" t="s">
        <v>136</v>
      </c>
      <c r="AG442" s="632"/>
      <c r="AH442" s="632"/>
      <c r="AI442" s="632"/>
      <c r="AJ442" s="632"/>
      <c r="AK442" s="632"/>
      <c r="AL442" s="632"/>
      <c r="AM442" s="632"/>
      <c r="AN442" s="632"/>
      <c r="AO442" s="632"/>
      <c r="AP442" s="632"/>
      <c r="AQ442" s="633"/>
      <c r="AR442" s="626" t="s">
        <v>323</v>
      </c>
      <c r="AS442" s="626"/>
      <c r="AT442" s="626"/>
      <c r="AU442" s="626"/>
      <c r="AV442" s="626"/>
      <c r="AW442" s="626"/>
      <c r="AX442" s="627" t="s">
        <v>324</v>
      </c>
      <c r="AY442" s="627"/>
      <c r="AZ442" s="627"/>
      <c r="BA442" s="627"/>
      <c r="BB442" s="627"/>
      <c r="BC442" s="627"/>
    </row>
    <row r="443" spans="1:92" ht="18.75" customHeight="1">
      <c r="B443" s="628">
        <f>MAX(Calcu!D435:D494)</f>
        <v>0</v>
      </c>
      <c r="C443" s="628"/>
      <c r="D443" s="628"/>
      <c r="E443" s="628"/>
      <c r="F443" s="628"/>
      <c r="G443" s="628"/>
      <c r="H443" s="628" t="e">
        <f ca="1">Calcu!E429*Calcu!C429</f>
        <v>#N/A</v>
      </c>
      <c r="I443" s="628"/>
      <c r="J443" s="628"/>
      <c r="K443" s="628"/>
      <c r="L443" s="628"/>
      <c r="M443" s="628"/>
      <c r="N443" s="604">
        <f>Calcu!D434</f>
        <v>0</v>
      </c>
      <c r="O443" s="604"/>
      <c r="P443" s="604"/>
      <c r="Q443" s="604"/>
      <c r="R443" s="604"/>
      <c r="S443" s="604"/>
      <c r="T443" s="604" t="e">
        <f ca="1">MAX(ABS(Calcu!Q450-Calcu!Q435),ABS(Calcu!R450-Calcu!R435),ABS(Calcu!S450-Calcu!S435))</f>
        <v>#VALUE!</v>
      </c>
      <c r="U443" s="604"/>
      <c r="V443" s="604"/>
      <c r="W443" s="604"/>
      <c r="X443" s="604"/>
      <c r="Y443" s="604"/>
      <c r="Z443" s="604" t="e">
        <f ca="1">((P515-P514)+(V515-V514)+(AB515-AB514))/3</f>
        <v>#N/A</v>
      </c>
      <c r="AA443" s="604"/>
      <c r="AB443" s="604"/>
      <c r="AC443" s="604"/>
      <c r="AD443" s="604"/>
      <c r="AE443" s="604"/>
      <c r="AF443" s="629" t="e">
        <f ca="1">OFFSET(표준압력!U300,AX443,0)</f>
        <v>#N/A</v>
      </c>
      <c r="AG443" s="629"/>
      <c r="AH443" s="629"/>
      <c r="AI443" s="629"/>
      <c r="AJ443" s="629"/>
      <c r="AK443" s="629"/>
      <c r="AL443" s="629">
        <f>표준압력!V301</f>
        <v>0</v>
      </c>
      <c r="AM443" s="629"/>
      <c r="AN443" s="629"/>
      <c r="AO443" s="629"/>
      <c r="AP443" s="629"/>
      <c r="AQ443" s="629"/>
      <c r="AR443" s="604">
        <v>2</v>
      </c>
      <c r="AS443" s="604"/>
      <c r="AT443" s="604"/>
      <c r="AU443" s="604"/>
      <c r="AV443" s="604"/>
      <c r="AW443" s="604"/>
      <c r="AX443" s="604" t="e">
        <f>MATCH(TRUE,Calcu!I435:I494,0)</f>
        <v>#N/A</v>
      </c>
      <c r="AY443" s="604"/>
      <c r="AZ443" s="604"/>
      <c r="BA443" s="604"/>
      <c r="BB443" s="604"/>
      <c r="BC443" s="604"/>
    </row>
    <row r="444" spans="1:92" ht="18" customHeight="1">
      <c r="A444" s="285"/>
      <c r="B444" s="285"/>
      <c r="C444" s="285"/>
      <c r="D444" s="285"/>
      <c r="E444" s="285"/>
      <c r="F444" s="285"/>
      <c r="G444" s="285"/>
      <c r="H444" s="285"/>
      <c r="I444" s="285"/>
      <c r="J444" s="285"/>
      <c r="K444" s="285"/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  <c r="AL444" s="285"/>
      <c r="AM444" s="285"/>
      <c r="AN444" s="285"/>
      <c r="AO444" s="285"/>
      <c r="AP444" s="285"/>
      <c r="AQ444" s="285"/>
      <c r="AR444" s="285"/>
      <c r="AS444" s="285"/>
      <c r="AT444" s="285"/>
    </row>
    <row r="445" spans="1:92" ht="18" customHeight="1">
      <c r="A445" s="187" t="s">
        <v>216</v>
      </c>
      <c r="B445" s="285"/>
      <c r="C445" s="285"/>
      <c r="D445" s="285"/>
      <c r="E445" s="285"/>
      <c r="F445" s="285"/>
      <c r="G445" s="285"/>
      <c r="H445" s="285"/>
      <c r="I445" s="285"/>
      <c r="J445" s="285"/>
      <c r="K445" s="285"/>
      <c r="L445" s="285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  <c r="AC445" s="285"/>
      <c r="AD445" s="285"/>
      <c r="AE445" s="285"/>
      <c r="AF445" s="285"/>
      <c r="AG445" s="285"/>
      <c r="AH445" s="285"/>
      <c r="AI445" s="285"/>
      <c r="AJ445" s="285"/>
      <c r="AK445" s="285"/>
      <c r="AL445" s="285"/>
      <c r="AM445" s="285"/>
      <c r="AN445" s="285"/>
      <c r="AO445" s="285"/>
      <c r="AP445" s="285"/>
      <c r="AQ445" s="285"/>
      <c r="AR445" s="285"/>
      <c r="AS445" s="285"/>
      <c r="AT445" s="285"/>
    </row>
    <row r="446" spans="1:92" ht="18" customHeight="1">
      <c r="A446" s="285"/>
      <c r="B446" s="605" t="s">
        <v>338</v>
      </c>
      <c r="C446" s="606"/>
      <c r="D446" s="606"/>
      <c r="E446" s="606"/>
      <c r="F446" s="606"/>
      <c r="G446" s="606"/>
      <c r="H446" s="607"/>
      <c r="I446" s="605" t="s">
        <v>1029</v>
      </c>
      <c r="J446" s="606"/>
      <c r="K446" s="606"/>
      <c r="L446" s="606"/>
      <c r="M446" s="606"/>
      <c r="N446" s="606"/>
      <c r="O446" s="607"/>
      <c r="P446" s="614" t="e">
        <f>Calcu!$J$568&amp;" 지시값"</f>
        <v>#N/A</v>
      </c>
      <c r="Q446" s="615"/>
      <c r="R446" s="615"/>
      <c r="S446" s="615"/>
      <c r="T446" s="615"/>
      <c r="U446" s="615"/>
      <c r="V446" s="615"/>
      <c r="W446" s="615"/>
      <c r="X446" s="615"/>
      <c r="Y446" s="615"/>
      <c r="Z446" s="615"/>
      <c r="AA446" s="615"/>
      <c r="AB446" s="615"/>
      <c r="AC446" s="615"/>
      <c r="AD446" s="616" t="s">
        <v>772</v>
      </c>
      <c r="AE446" s="616"/>
      <c r="AF446" s="616"/>
      <c r="AG446" s="616"/>
      <c r="AH446" s="616"/>
      <c r="AI446" s="616"/>
      <c r="AJ446" s="617"/>
      <c r="AK446" s="285"/>
      <c r="AL446" s="285"/>
      <c r="AM446" s="285"/>
      <c r="AN446" s="285"/>
      <c r="AO446" s="285"/>
      <c r="AP446" s="285"/>
      <c r="AQ446" s="285"/>
      <c r="AR446" s="143"/>
      <c r="AS446" s="143"/>
      <c r="AT446" s="285"/>
    </row>
    <row r="447" spans="1:92" ht="18" customHeight="1">
      <c r="A447" s="285"/>
      <c r="B447" s="608"/>
      <c r="C447" s="609"/>
      <c r="D447" s="609"/>
      <c r="E447" s="609"/>
      <c r="F447" s="609"/>
      <c r="G447" s="609"/>
      <c r="H447" s="610"/>
      <c r="I447" s="611"/>
      <c r="J447" s="612"/>
      <c r="K447" s="612"/>
      <c r="L447" s="612"/>
      <c r="M447" s="612"/>
      <c r="N447" s="612"/>
      <c r="O447" s="613"/>
      <c r="P447" s="618" t="s">
        <v>339</v>
      </c>
      <c r="Q447" s="619"/>
      <c r="R447" s="619"/>
      <c r="S447" s="619"/>
      <c r="T447" s="619"/>
      <c r="U447" s="619"/>
      <c r="V447" s="620"/>
      <c r="W447" s="618" t="s">
        <v>219</v>
      </c>
      <c r="X447" s="619"/>
      <c r="Y447" s="619"/>
      <c r="Z447" s="619"/>
      <c r="AA447" s="619"/>
      <c r="AB447" s="619"/>
      <c r="AC447" s="620"/>
      <c r="AD447" s="618" t="s">
        <v>340</v>
      </c>
      <c r="AE447" s="619"/>
      <c r="AF447" s="619"/>
      <c r="AG447" s="619"/>
      <c r="AH447" s="619"/>
      <c r="AI447" s="619"/>
      <c r="AJ447" s="620"/>
      <c r="AK447" s="285"/>
      <c r="AL447" s="285"/>
      <c r="AM447" s="285"/>
      <c r="AN447" s="285"/>
      <c r="AO447" s="285"/>
      <c r="AP447" s="285"/>
      <c r="AQ447" s="285"/>
      <c r="AR447" s="143"/>
      <c r="AS447" s="143"/>
      <c r="AT447" s="285"/>
    </row>
    <row r="448" spans="1:92" ht="18" customHeight="1">
      <c r="A448" s="285"/>
      <c r="B448" s="611"/>
      <c r="C448" s="612"/>
      <c r="D448" s="612"/>
      <c r="E448" s="612"/>
      <c r="F448" s="612"/>
      <c r="G448" s="612"/>
      <c r="H448" s="613"/>
      <c r="I448" s="621">
        <f>Calcu!E434</f>
        <v>0</v>
      </c>
      <c r="J448" s="622"/>
      <c r="K448" s="622"/>
      <c r="L448" s="622"/>
      <c r="M448" s="622"/>
      <c r="N448" s="622"/>
      <c r="O448" s="623"/>
      <c r="P448" s="621">
        <f>Calcu!J434</f>
        <v>0</v>
      </c>
      <c r="Q448" s="624"/>
      <c r="R448" s="624"/>
      <c r="S448" s="624"/>
      <c r="T448" s="624"/>
      <c r="U448" s="624"/>
      <c r="V448" s="625"/>
      <c r="W448" s="621">
        <f>Calcu!K434</f>
        <v>0</v>
      </c>
      <c r="X448" s="624"/>
      <c r="Y448" s="624"/>
      <c r="Z448" s="624"/>
      <c r="AA448" s="624"/>
      <c r="AB448" s="624"/>
      <c r="AC448" s="625"/>
      <c r="AD448" s="621">
        <f>Calcu!L434</f>
        <v>0</v>
      </c>
      <c r="AE448" s="624"/>
      <c r="AF448" s="624"/>
      <c r="AG448" s="624"/>
      <c r="AH448" s="624"/>
      <c r="AI448" s="624"/>
      <c r="AJ448" s="625"/>
      <c r="AK448" s="285"/>
      <c r="AL448" s="285"/>
      <c r="AM448" s="285"/>
      <c r="AN448" s="285"/>
      <c r="AO448" s="285"/>
      <c r="AP448" s="285"/>
      <c r="AQ448" s="285"/>
      <c r="AR448" s="143"/>
      <c r="AS448" s="143"/>
      <c r="AT448" s="285"/>
    </row>
    <row r="449" spans="1:46" ht="18" customHeight="1">
      <c r="A449" s="285"/>
      <c r="B449" s="565">
        <f>Calcu!C435</f>
        <v>1</v>
      </c>
      <c r="C449" s="566"/>
      <c r="D449" s="566"/>
      <c r="E449" s="566"/>
      <c r="F449" s="566"/>
      <c r="G449" s="566"/>
      <c r="H449" s="567"/>
      <c r="I449" s="568" t="str">
        <f>Calcu!E435</f>
        <v/>
      </c>
      <c r="J449" s="569"/>
      <c r="K449" s="569"/>
      <c r="L449" s="569"/>
      <c r="M449" s="569"/>
      <c r="N449" s="569"/>
      <c r="O449" s="570"/>
      <c r="P449" s="568" t="str">
        <f>Calcu!J435</f>
        <v/>
      </c>
      <c r="Q449" s="571"/>
      <c r="R449" s="571"/>
      <c r="S449" s="571"/>
      <c r="T449" s="571"/>
      <c r="U449" s="571"/>
      <c r="V449" s="572"/>
      <c r="W449" s="568" t="str">
        <f>IF(Calcu!G435="ⅹ",Calcu!G435,Calcu!K435)</f>
        <v/>
      </c>
      <c r="X449" s="571"/>
      <c r="Y449" s="571"/>
      <c r="Z449" s="571"/>
      <c r="AA449" s="571"/>
      <c r="AB449" s="571"/>
      <c r="AC449" s="572"/>
      <c r="AD449" s="568" t="str">
        <f>IF(Calcu!H435="ⅹ",Calcu!H435,Calcu!L435)</f>
        <v/>
      </c>
      <c r="AE449" s="571"/>
      <c r="AF449" s="571"/>
      <c r="AG449" s="571"/>
      <c r="AH449" s="571"/>
      <c r="AI449" s="571"/>
      <c r="AJ449" s="572"/>
      <c r="AK449" s="285"/>
      <c r="AL449" s="285"/>
      <c r="AM449" s="285"/>
      <c r="AN449" s="285"/>
      <c r="AO449" s="285"/>
      <c r="AP449" s="285"/>
      <c r="AQ449" s="285"/>
      <c r="AR449" s="143"/>
      <c r="AS449" s="143"/>
      <c r="AT449" s="285"/>
    </row>
    <row r="450" spans="1:46" ht="18" customHeight="1">
      <c r="A450" s="285"/>
      <c r="B450" s="565">
        <f>Calcu!C436</f>
        <v>2</v>
      </c>
      <c r="C450" s="566"/>
      <c r="D450" s="566"/>
      <c r="E450" s="566"/>
      <c r="F450" s="566"/>
      <c r="G450" s="566"/>
      <c r="H450" s="567"/>
      <c r="I450" s="568" t="str">
        <f>Calcu!E436</f>
        <v/>
      </c>
      <c r="J450" s="569"/>
      <c r="K450" s="569"/>
      <c r="L450" s="569"/>
      <c r="M450" s="569"/>
      <c r="N450" s="569"/>
      <c r="O450" s="570"/>
      <c r="P450" s="568" t="str">
        <f>Calcu!J436</f>
        <v/>
      </c>
      <c r="Q450" s="571"/>
      <c r="R450" s="571"/>
      <c r="S450" s="571"/>
      <c r="T450" s="571"/>
      <c r="U450" s="571"/>
      <c r="V450" s="572"/>
      <c r="W450" s="568" t="str">
        <f>IF(Calcu!G436="ⅹ",Calcu!G436,Calcu!K436)</f>
        <v/>
      </c>
      <c r="X450" s="571"/>
      <c r="Y450" s="571"/>
      <c r="Z450" s="571"/>
      <c r="AA450" s="571"/>
      <c r="AB450" s="571"/>
      <c r="AC450" s="572"/>
      <c r="AD450" s="568" t="str">
        <f>IF(Calcu!H436="ⅹ",Calcu!H436,Calcu!L436)</f>
        <v/>
      </c>
      <c r="AE450" s="571"/>
      <c r="AF450" s="571"/>
      <c r="AG450" s="571"/>
      <c r="AH450" s="571"/>
      <c r="AI450" s="571"/>
      <c r="AJ450" s="572"/>
      <c r="AK450" s="285"/>
      <c r="AL450" s="285"/>
      <c r="AM450" s="285"/>
      <c r="AN450" s="285"/>
      <c r="AO450" s="285"/>
      <c r="AP450" s="285"/>
      <c r="AQ450" s="285"/>
      <c r="AR450" s="143"/>
      <c r="AS450" s="143"/>
      <c r="AT450" s="285"/>
    </row>
    <row r="451" spans="1:46" ht="18" customHeight="1">
      <c r="A451" s="285"/>
      <c r="B451" s="565">
        <f>Calcu!C437</f>
        <v>3</v>
      </c>
      <c r="C451" s="566"/>
      <c r="D451" s="566"/>
      <c r="E451" s="566"/>
      <c r="F451" s="566"/>
      <c r="G451" s="566"/>
      <c r="H451" s="567"/>
      <c r="I451" s="568" t="str">
        <f>Calcu!E437</f>
        <v/>
      </c>
      <c r="J451" s="569"/>
      <c r="K451" s="569"/>
      <c r="L451" s="569"/>
      <c r="M451" s="569"/>
      <c r="N451" s="569"/>
      <c r="O451" s="570"/>
      <c r="P451" s="568" t="str">
        <f>Calcu!J437</f>
        <v/>
      </c>
      <c r="Q451" s="571"/>
      <c r="R451" s="571"/>
      <c r="S451" s="571"/>
      <c r="T451" s="571"/>
      <c r="U451" s="571"/>
      <c r="V451" s="572"/>
      <c r="W451" s="568" t="str">
        <f>IF(Calcu!G437="ⅹ",Calcu!G437,Calcu!K437)</f>
        <v/>
      </c>
      <c r="X451" s="571"/>
      <c r="Y451" s="571"/>
      <c r="Z451" s="571"/>
      <c r="AA451" s="571"/>
      <c r="AB451" s="571"/>
      <c r="AC451" s="572"/>
      <c r="AD451" s="568" t="str">
        <f>IF(Calcu!H437="ⅹ",Calcu!H437,Calcu!L437)</f>
        <v/>
      </c>
      <c r="AE451" s="571"/>
      <c r="AF451" s="571"/>
      <c r="AG451" s="571"/>
      <c r="AH451" s="571"/>
      <c r="AI451" s="571"/>
      <c r="AJ451" s="572"/>
      <c r="AK451" s="285"/>
      <c r="AL451" s="285"/>
      <c r="AM451" s="285"/>
      <c r="AN451" s="285"/>
      <c r="AO451" s="285"/>
      <c r="AP451" s="285"/>
      <c r="AQ451" s="285"/>
      <c r="AR451" s="143"/>
      <c r="AS451" s="143"/>
      <c r="AT451" s="285"/>
    </row>
    <row r="452" spans="1:46" ht="18" customHeight="1">
      <c r="A452" s="285"/>
      <c r="B452" s="565">
        <f>Calcu!C438</f>
        <v>4</v>
      </c>
      <c r="C452" s="566"/>
      <c r="D452" s="566"/>
      <c r="E452" s="566"/>
      <c r="F452" s="566"/>
      <c r="G452" s="566"/>
      <c r="H452" s="567"/>
      <c r="I452" s="568" t="str">
        <f>Calcu!E438</f>
        <v/>
      </c>
      <c r="J452" s="569"/>
      <c r="K452" s="569"/>
      <c r="L452" s="569"/>
      <c r="M452" s="569"/>
      <c r="N452" s="569"/>
      <c r="O452" s="570"/>
      <c r="P452" s="568" t="str">
        <f>Calcu!J438</f>
        <v/>
      </c>
      <c r="Q452" s="571"/>
      <c r="R452" s="571"/>
      <c r="S452" s="571"/>
      <c r="T452" s="571"/>
      <c r="U452" s="571"/>
      <c r="V452" s="572"/>
      <c r="W452" s="568" t="str">
        <f>IF(Calcu!G438="ⅹ",Calcu!G438,Calcu!K438)</f>
        <v/>
      </c>
      <c r="X452" s="571"/>
      <c r="Y452" s="571"/>
      <c r="Z452" s="571"/>
      <c r="AA452" s="571"/>
      <c r="AB452" s="571"/>
      <c r="AC452" s="572"/>
      <c r="AD452" s="568" t="str">
        <f>IF(Calcu!H438="ⅹ",Calcu!H438,Calcu!L438)</f>
        <v/>
      </c>
      <c r="AE452" s="571"/>
      <c r="AF452" s="571"/>
      <c r="AG452" s="571"/>
      <c r="AH452" s="571"/>
      <c r="AI452" s="571"/>
      <c r="AJ452" s="572"/>
      <c r="AK452" s="285"/>
      <c r="AL452" s="285"/>
      <c r="AM452" s="285"/>
      <c r="AN452" s="285"/>
      <c r="AO452" s="285"/>
      <c r="AP452" s="285"/>
      <c r="AQ452" s="285"/>
      <c r="AR452" s="143"/>
      <c r="AS452" s="143"/>
      <c r="AT452" s="285"/>
    </row>
    <row r="453" spans="1:46" ht="18" customHeight="1">
      <c r="A453" s="285"/>
      <c r="B453" s="565">
        <f>Calcu!C439</f>
        <v>5</v>
      </c>
      <c r="C453" s="566"/>
      <c r="D453" s="566"/>
      <c r="E453" s="566"/>
      <c r="F453" s="566"/>
      <c r="G453" s="566"/>
      <c r="H453" s="567"/>
      <c r="I453" s="568" t="str">
        <f>Calcu!E439</f>
        <v/>
      </c>
      <c r="J453" s="569"/>
      <c r="K453" s="569"/>
      <c r="L453" s="569"/>
      <c r="M453" s="569"/>
      <c r="N453" s="569"/>
      <c r="O453" s="570"/>
      <c r="P453" s="568" t="str">
        <f>Calcu!J439</f>
        <v/>
      </c>
      <c r="Q453" s="571"/>
      <c r="R453" s="571"/>
      <c r="S453" s="571"/>
      <c r="T453" s="571"/>
      <c r="U453" s="571"/>
      <c r="V453" s="572"/>
      <c r="W453" s="568" t="str">
        <f>IF(Calcu!G439="ⅹ",Calcu!G439,Calcu!K439)</f>
        <v/>
      </c>
      <c r="X453" s="571"/>
      <c r="Y453" s="571"/>
      <c r="Z453" s="571"/>
      <c r="AA453" s="571"/>
      <c r="AB453" s="571"/>
      <c r="AC453" s="572"/>
      <c r="AD453" s="568" t="str">
        <f>IF(Calcu!H439="ⅹ",Calcu!H439,Calcu!L439)</f>
        <v/>
      </c>
      <c r="AE453" s="571"/>
      <c r="AF453" s="571"/>
      <c r="AG453" s="571"/>
      <c r="AH453" s="571"/>
      <c r="AI453" s="571"/>
      <c r="AJ453" s="572"/>
      <c r="AK453" s="285"/>
      <c r="AL453" s="285"/>
      <c r="AM453" s="285"/>
      <c r="AN453" s="285"/>
      <c r="AO453" s="285"/>
      <c r="AP453" s="285"/>
      <c r="AQ453" s="285"/>
      <c r="AR453" s="143"/>
      <c r="AS453" s="143"/>
      <c r="AT453" s="285"/>
    </row>
    <row r="454" spans="1:46" ht="18" customHeight="1">
      <c r="A454" s="285"/>
      <c r="B454" s="565">
        <f>Calcu!C440</f>
        <v>6</v>
      </c>
      <c r="C454" s="566"/>
      <c r="D454" s="566"/>
      <c r="E454" s="566"/>
      <c r="F454" s="566"/>
      <c r="G454" s="566"/>
      <c r="H454" s="567"/>
      <c r="I454" s="568" t="str">
        <f>Calcu!E440</f>
        <v/>
      </c>
      <c r="J454" s="569"/>
      <c r="K454" s="569"/>
      <c r="L454" s="569"/>
      <c r="M454" s="569"/>
      <c r="N454" s="569"/>
      <c r="O454" s="570"/>
      <c r="P454" s="568" t="str">
        <f>Calcu!J440</f>
        <v/>
      </c>
      <c r="Q454" s="571"/>
      <c r="R454" s="571"/>
      <c r="S454" s="571"/>
      <c r="T454" s="571"/>
      <c r="U454" s="571"/>
      <c r="V454" s="572"/>
      <c r="W454" s="568" t="str">
        <f>IF(Calcu!G440="ⅹ",Calcu!G440,Calcu!K440)</f>
        <v/>
      </c>
      <c r="X454" s="571"/>
      <c r="Y454" s="571"/>
      <c r="Z454" s="571"/>
      <c r="AA454" s="571"/>
      <c r="AB454" s="571"/>
      <c r="AC454" s="572"/>
      <c r="AD454" s="568" t="str">
        <f>IF(Calcu!H440="ⅹ",Calcu!H440,Calcu!L440)</f>
        <v/>
      </c>
      <c r="AE454" s="571"/>
      <c r="AF454" s="571"/>
      <c r="AG454" s="571"/>
      <c r="AH454" s="571"/>
      <c r="AI454" s="571"/>
      <c r="AJ454" s="572"/>
      <c r="AK454" s="285"/>
      <c r="AL454" s="285"/>
      <c r="AM454" s="285"/>
      <c r="AN454" s="285"/>
      <c r="AO454" s="285"/>
      <c r="AP454" s="285"/>
      <c r="AQ454" s="285"/>
      <c r="AR454" s="143"/>
      <c r="AS454" s="143"/>
      <c r="AT454" s="285"/>
    </row>
    <row r="455" spans="1:46" ht="18" customHeight="1">
      <c r="A455" s="285"/>
      <c r="B455" s="565">
        <f>Calcu!C441</f>
        <v>7</v>
      </c>
      <c r="C455" s="566"/>
      <c r="D455" s="566"/>
      <c r="E455" s="566"/>
      <c r="F455" s="566"/>
      <c r="G455" s="566"/>
      <c r="H455" s="567"/>
      <c r="I455" s="568" t="str">
        <f>Calcu!E441</f>
        <v/>
      </c>
      <c r="J455" s="569"/>
      <c r="K455" s="569"/>
      <c r="L455" s="569"/>
      <c r="M455" s="569"/>
      <c r="N455" s="569"/>
      <c r="O455" s="570"/>
      <c r="P455" s="568" t="str">
        <f>Calcu!J441</f>
        <v/>
      </c>
      <c r="Q455" s="571"/>
      <c r="R455" s="571"/>
      <c r="S455" s="571"/>
      <c r="T455" s="571"/>
      <c r="U455" s="571"/>
      <c r="V455" s="572"/>
      <c r="W455" s="568" t="str">
        <f>IF(Calcu!G441="ⅹ",Calcu!G441,Calcu!K441)</f>
        <v/>
      </c>
      <c r="X455" s="571"/>
      <c r="Y455" s="571"/>
      <c r="Z455" s="571"/>
      <c r="AA455" s="571"/>
      <c r="AB455" s="571"/>
      <c r="AC455" s="572"/>
      <c r="AD455" s="568" t="str">
        <f>IF(Calcu!H441="ⅹ",Calcu!H441,Calcu!L441)</f>
        <v/>
      </c>
      <c r="AE455" s="571"/>
      <c r="AF455" s="571"/>
      <c r="AG455" s="571"/>
      <c r="AH455" s="571"/>
      <c r="AI455" s="571"/>
      <c r="AJ455" s="572"/>
      <c r="AK455" s="285"/>
      <c r="AL455" s="285"/>
      <c r="AM455" s="285"/>
      <c r="AN455" s="285"/>
      <c r="AO455" s="285"/>
      <c r="AP455" s="285"/>
      <c r="AQ455" s="285"/>
      <c r="AR455" s="143"/>
      <c r="AS455" s="143"/>
      <c r="AT455" s="285"/>
    </row>
    <row r="456" spans="1:46" ht="18" customHeight="1">
      <c r="A456" s="285"/>
      <c r="B456" s="565">
        <f>Calcu!C442</f>
        <v>8</v>
      </c>
      <c r="C456" s="566"/>
      <c r="D456" s="566"/>
      <c r="E456" s="566"/>
      <c r="F456" s="566"/>
      <c r="G456" s="566"/>
      <c r="H456" s="567"/>
      <c r="I456" s="568" t="str">
        <f>Calcu!E442</f>
        <v/>
      </c>
      <c r="J456" s="569"/>
      <c r="K456" s="569"/>
      <c r="L456" s="569"/>
      <c r="M456" s="569"/>
      <c r="N456" s="569"/>
      <c r="O456" s="570"/>
      <c r="P456" s="568" t="str">
        <f>Calcu!J442</f>
        <v/>
      </c>
      <c r="Q456" s="571"/>
      <c r="R456" s="571"/>
      <c r="S456" s="571"/>
      <c r="T456" s="571"/>
      <c r="U456" s="571"/>
      <c r="V456" s="572"/>
      <c r="W456" s="568" t="str">
        <f>IF(Calcu!G442="ⅹ",Calcu!G442,Calcu!K442)</f>
        <v/>
      </c>
      <c r="X456" s="571"/>
      <c r="Y456" s="571"/>
      <c r="Z456" s="571"/>
      <c r="AA456" s="571"/>
      <c r="AB456" s="571"/>
      <c r="AC456" s="572"/>
      <c r="AD456" s="568" t="str">
        <f>IF(Calcu!H442="ⅹ",Calcu!H442,Calcu!L442)</f>
        <v/>
      </c>
      <c r="AE456" s="571"/>
      <c r="AF456" s="571"/>
      <c r="AG456" s="571"/>
      <c r="AH456" s="571"/>
      <c r="AI456" s="571"/>
      <c r="AJ456" s="572"/>
      <c r="AK456" s="285"/>
      <c r="AL456" s="285"/>
      <c r="AM456" s="285"/>
      <c r="AN456" s="285"/>
      <c r="AO456" s="285"/>
      <c r="AP456" s="285"/>
      <c r="AQ456" s="285"/>
      <c r="AR456" s="143"/>
      <c r="AS456" s="143"/>
      <c r="AT456" s="285"/>
    </row>
    <row r="457" spans="1:46" ht="18" customHeight="1">
      <c r="A457" s="285"/>
      <c r="B457" s="565">
        <f>Calcu!C443</f>
        <v>9</v>
      </c>
      <c r="C457" s="566"/>
      <c r="D457" s="566"/>
      <c r="E457" s="566"/>
      <c r="F457" s="566"/>
      <c r="G457" s="566"/>
      <c r="H457" s="567"/>
      <c r="I457" s="568" t="str">
        <f>Calcu!E443</f>
        <v/>
      </c>
      <c r="J457" s="569"/>
      <c r="K457" s="569"/>
      <c r="L457" s="569"/>
      <c r="M457" s="569"/>
      <c r="N457" s="569"/>
      <c r="O457" s="570"/>
      <c r="P457" s="568" t="str">
        <f>Calcu!J443</f>
        <v/>
      </c>
      <c r="Q457" s="571"/>
      <c r="R457" s="571"/>
      <c r="S457" s="571"/>
      <c r="T457" s="571"/>
      <c r="U457" s="571"/>
      <c r="V457" s="572"/>
      <c r="W457" s="568" t="str">
        <f>IF(Calcu!G443="ⅹ",Calcu!G443,Calcu!K443)</f>
        <v/>
      </c>
      <c r="X457" s="571"/>
      <c r="Y457" s="571"/>
      <c r="Z457" s="571"/>
      <c r="AA457" s="571"/>
      <c r="AB457" s="571"/>
      <c r="AC457" s="572"/>
      <c r="AD457" s="568" t="str">
        <f>IF(Calcu!H443="ⅹ",Calcu!H443,Calcu!L443)</f>
        <v/>
      </c>
      <c r="AE457" s="571"/>
      <c r="AF457" s="571"/>
      <c r="AG457" s="571"/>
      <c r="AH457" s="571"/>
      <c r="AI457" s="571"/>
      <c r="AJ457" s="572"/>
      <c r="AK457" s="285"/>
      <c r="AL457" s="285"/>
      <c r="AM457" s="285"/>
      <c r="AN457" s="285"/>
      <c r="AO457" s="285"/>
      <c r="AP457" s="285"/>
      <c r="AQ457" s="285"/>
      <c r="AR457" s="143"/>
      <c r="AS457" s="143"/>
      <c r="AT457" s="285"/>
    </row>
    <row r="458" spans="1:46" ht="18" customHeight="1">
      <c r="A458" s="285"/>
      <c r="B458" s="565">
        <f>Calcu!C444</f>
        <v>10</v>
      </c>
      <c r="C458" s="566"/>
      <c r="D458" s="566"/>
      <c r="E458" s="566"/>
      <c r="F458" s="566"/>
      <c r="G458" s="566"/>
      <c r="H458" s="567"/>
      <c r="I458" s="568" t="str">
        <f>Calcu!E444</f>
        <v/>
      </c>
      <c r="J458" s="569"/>
      <c r="K458" s="569"/>
      <c r="L458" s="569"/>
      <c r="M458" s="569"/>
      <c r="N458" s="569"/>
      <c r="O458" s="570"/>
      <c r="P458" s="568" t="str">
        <f>Calcu!J444</f>
        <v/>
      </c>
      <c r="Q458" s="571"/>
      <c r="R458" s="571"/>
      <c r="S458" s="571"/>
      <c r="T458" s="571"/>
      <c r="U458" s="571"/>
      <c r="V458" s="572"/>
      <c r="W458" s="568" t="str">
        <f>IF(Calcu!G444="ⅹ",Calcu!G444,Calcu!K444)</f>
        <v/>
      </c>
      <c r="X458" s="571"/>
      <c r="Y458" s="571"/>
      <c r="Z458" s="571"/>
      <c r="AA458" s="571"/>
      <c r="AB458" s="571"/>
      <c r="AC458" s="572"/>
      <c r="AD458" s="568" t="str">
        <f>IF(Calcu!H444="ⅹ",Calcu!H444,Calcu!L444)</f>
        <v/>
      </c>
      <c r="AE458" s="571"/>
      <c r="AF458" s="571"/>
      <c r="AG458" s="571"/>
      <c r="AH458" s="571"/>
      <c r="AI458" s="571"/>
      <c r="AJ458" s="572"/>
      <c r="AK458" s="285"/>
      <c r="AL458" s="285"/>
      <c r="AM458" s="285"/>
      <c r="AN458" s="285"/>
      <c r="AO458" s="285"/>
      <c r="AP458" s="285"/>
      <c r="AQ458" s="285"/>
      <c r="AR458" s="143"/>
      <c r="AS458" s="143"/>
      <c r="AT458" s="285"/>
    </row>
    <row r="459" spans="1:46" ht="18" customHeight="1">
      <c r="A459" s="285"/>
      <c r="B459" s="565">
        <f>Calcu!C445</f>
        <v>11</v>
      </c>
      <c r="C459" s="566"/>
      <c r="D459" s="566"/>
      <c r="E459" s="566"/>
      <c r="F459" s="566"/>
      <c r="G459" s="566"/>
      <c r="H459" s="567"/>
      <c r="I459" s="568" t="str">
        <f>Calcu!E445</f>
        <v/>
      </c>
      <c r="J459" s="569"/>
      <c r="K459" s="569"/>
      <c r="L459" s="569"/>
      <c r="M459" s="569"/>
      <c r="N459" s="569"/>
      <c r="O459" s="570"/>
      <c r="P459" s="568" t="str">
        <f>Calcu!J445</f>
        <v/>
      </c>
      <c r="Q459" s="571"/>
      <c r="R459" s="571"/>
      <c r="S459" s="571"/>
      <c r="T459" s="571"/>
      <c r="U459" s="571"/>
      <c r="V459" s="572"/>
      <c r="W459" s="568" t="str">
        <f>IF(Calcu!G445="ⅹ",Calcu!G445,Calcu!K445)</f>
        <v/>
      </c>
      <c r="X459" s="571"/>
      <c r="Y459" s="571"/>
      <c r="Z459" s="571"/>
      <c r="AA459" s="571"/>
      <c r="AB459" s="571"/>
      <c r="AC459" s="572"/>
      <c r="AD459" s="568" t="str">
        <f>IF(Calcu!H445="ⅹ",Calcu!H445,Calcu!L445)</f>
        <v/>
      </c>
      <c r="AE459" s="571"/>
      <c r="AF459" s="571"/>
      <c r="AG459" s="571"/>
      <c r="AH459" s="571"/>
      <c r="AI459" s="571"/>
      <c r="AJ459" s="572"/>
      <c r="AK459" s="285"/>
      <c r="AL459" s="285"/>
      <c r="AM459" s="285"/>
      <c r="AN459" s="285"/>
      <c r="AO459" s="285"/>
      <c r="AP459" s="285"/>
      <c r="AQ459" s="285"/>
      <c r="AR459" s="143"/>
      <c r="AS459" s="143"/>
      <c r="AT459" s="285"/>
    </row>
    <row r="460" spans="1:46" ht="18" customHeight="1">
      <c r="A460" s="285"/>
      <c r="B460" s="565">
        <f>Calcu!C446</f>
        <v>12</v>
      </c>
      <c r="C460" s="566"/>
      <c r="D460" s="566"/>
      <c r="E460" s="566"/>
      <c r="F460" s="566"/>
      <c r="G460" s="566"/>
      <c r="H460" s="567"/>
      <c r="I460" s="568" t="str">
        <f>Calcu!E446</f>
        <v/>
      </c>
      <c r="J460" s="569"/>
      <c r="K460" s="569"/>
      <c r="L460" s="569"/>
      <c r="M460" s="569"/>
      <c r="N460" s="569"/>
      <c r="O460" s="570"/>
      <c r="P460" s="568" t="str">
        <f>Calcu!J446</f>
        <v/>
      </c>
      <c r="Q460" s="571"/>
      <c r="R460" s="571"/>
      <c r="S460" s="571"/>
      <c r="T460" s="571"/>
      <c r="U460" s="571"/>
      <c r="V460" s="572"/>
      <c r="W460" s="568" t="str">
        <f>IF(Calcu!G446="ⅹ",Calcu!G446,Calcu!K446)</f>
        <v/>
      </c>
      <c r="X460" s="571"/>
      <c r="Y460" s="571"/>
      <c r="Z460" s="571"/>
      <c r="AA460" s="571"/>
      <c r="AB460" s="571"/>
      <c r="AC460" s="572"/>
      <c r="AD460" s="568" t="str">
        <f>IF(Calcu!H446="ⅹ",Calcu!H446,Calcu!L446)</f>
        <v/>
      </c>
      <c r="AE460" s="571"/>
      <c r="AF460" s="571"/>
      <c r="AG460" s="571"/>
      <c r="AH460" s="571"/>
      <c r="AI460" s="571"/>
      <c r="AJ460" s="572"/>
      <c r="AK460" s="285"/>
      <c r="AL460" s="285"/>
      <c r="AM460" s="285"/>
      <c r="AN460" s="285"/>
      <c r="AO460" s="285"/>
      <c r="AP460" s="285"/>
      <c r="AQ460" s="285"/>
      <c r="AR460" s="143"/>
      <c r="AS460" s="143"/>
      <c r="AT460" s="285"/>
    </row>
    <row r="461" spans="1:46" ht="18" customHeight="1">
      <c r="A461" s="285"/>
      <c r="B461" s="565">
        <f>Calcu!C447</f>
        <v>13</v>
      </c>
      <c r="C461" s="566"/>
      <c r="D461" s="566"/>
      <c r="E461" s="566"/>
      <c r="F461" s="566"/>
      <c r="G461" s="566"/>
      <c r="H461" s="567"/>
      <c r="I461" s="568" t="str">
        <f>Calcu!E447</f>
        <v/>
      </c>
      <c r="J461" s="569"/>
      <c r="K461" s="569"/>
      <c r="L461" s="569"/>
      <c r="M461" s="569"/>
      <c r="N461" s="569"/>
      <c r="O461" s="570"/>
      <c r="P461" s="568" t="str">
        <f>Calcu!J447</f>
        <v/>
      </c>
      <c r="Q461" s="571"/>
      <c r="R461" s="571"/>
      <c r="S461" s="571"/>
      <c r="T461" s="571"/>
      <c r="U461" s="571"/>
      <c r="V461" s="572"/>
      <c r="W461" s="568" t="str">
        <f>IF(Calcu!G447="ⅹ",Calcu!G447,Calcu!K447)</f>
        <v/>
      </c>
      <c r="X461" s="571"/>
      <c r="Y461" s="571"/>
      <c r="Z461" s="571"/>
      <c r="AA461" s="571"/>
      <c r="AB461" s="571"/>
      <c r="AC461" s="572"/>
      <c r="AD461" s="568" t="str">
        <f>IF(Calcu!H447="ⅹ",Calcu!H447,Calcu!L447)</f>
        <v/>
      </c>
      <c r="AE461" s="571"/>
      <c r="AF461" s="571"/>
      <c r="AG461" s="571"/>
      <c r="AH461" s="571"/>
      <c r="AI461" s="571"/>
      <c r="AJ461" s="572"/>
      <c r="AK461" s="285"/>
      <c r="AL461" s="285"/>
      <c r="AM461" s="285"/>
      <c r="AN461" s="285"/>
      <c r="AO461" s="285"/>
      <c r="AP461" s="285"/>
      <c r="AQ461" s="285"/>
      <c r="AR461" s="143"/>
      <c r="AS461" s="143"/>
      <c r="AT461" s="285"/>
    </row>
    <row r="462" spans="1:46" ht="18" customHeight="1">
      <c r="A462" s="285"/>
      <c r="B462" s="565">
        <f>Calcu!C448</f>
        <v>14</v>
      </c>
      <c r="C462" s="566"/>
      <c r="D462" s="566"/>
      <c r="E462" s="566"/>
      <c r="F462" s="566"/>
      <c r="G462" s="566"/>
      <c r="H462" s="567"/>
      <c r="I462" s="568" t="str">
        <f>Calcu!E448</f>
        <v/>
      </c>
      <c r="J462" s="569"/>
      <c r="K462" s="569"/>
      <c r="L462" s="569"/>
      <c r="M462" s="569"/>
      <c r="N462" s="569"/>
      <c r="O462" s="570"/>
      <c r="P462" s="568" t="str">
        <f>Calcu!J448</f>
        <v/>
      </c>
      <c r="Q462" s="571"/>
      <c r="R462" s="571"/>
      <c r="S462" s="571"/>
      <c r="T462" s="571"/>
      <c r="U462" s="571"/>
      <c r="V462" s="572"/>
      <c r="W462" s="568" t="str">
        <f>IF(Calcu!G448="ⅹ",Calcu!G448,Calcu!K448)</f>
        <v/>
      </c>
      <c r="X462" s="571"/>
      <c r="Y462" s="571"/>
      <c r="Z462" s="571"/>
      <c r="AA462" s="571"/>
      <c r="AB462" s="571"/>
      <c r="AC462" s="572"/>
      <c r="AD462" s="568" t="str">
        <f>IF(Calcu!H448="ⅹ",Calcu!H448,Calcu!L448)</f>
        <v/>
      </c>
      <c r="AE462" s="571"/>
      <c r="AF462" s="571"/>
      <c r="AG462" s="571"/>
      <c r="AH462" s="571"/>
      <c r="AI462" s="571"/>
      <c r="AJ462" s="572"/>
      <c r="AK462" s="285"/>
      <c r="AL462" s="285"/>
      <c r="AM462" s="285"/>
      <c r="AN462" s="285"/>
      <c r="AO462" s="285"/>
      <c r="AP462" s="285"/>
      <c r="AQ462" s="285"/>
      <c r="AR462" s="143"/>
      <c r="AS462" s="143"/>
      <c r="AT462" s="285"/>
    </row>
    <row r="463" spans="1:46" ht="18" customHeight="1">
      <c r="A463" s="285"/>
      <c r="B463" s="565">
        <f>Calcu!C449</f>
        <v>15</v>
      </c>
      <c r="C463" s="566"/>
      <c r="D463" s="566"/>
      <c r="E463" s="566"/>
      <c r="F463" s="566"/>
      <c r="G463" s="566"/>
      <c r="H463" s="567"/>
      <c r="I463" s="568" t="str">
        <f>Calcu!E449</f>
        <v/>
      </c>
      <c r="J463" s="569"/>
      <c r="K463" s="569"/>
      <c r="L463" s="569"/>
      <c r="M463" s="569"/>
      <c r="N463" s="569"/>
      <c r="O463" s="570"/>
      <c r="P463" s="568" t="str">
        <f>Calcu!J449</f>
        <v/>
      </c>
      <c r="Q463" s="571"/>
      <c r="R463" s="571"/>
      <c r="S463" s="571"/>
      <c r="T463" s="571"/>
      <c r="U463" s="571"/>
      <c r="V463" s="572"/>
      <c r="W463" s="568" t="str">
        <f>IF(Calcu!G449="ⅹ",Calcu!G449,Calcu!K449)</f>
        <v/>
      </c>
      <c r="X463" s="571"/>
      <c r="Y463" s="571"/>
      <c r="Z463" s="571"/>
      <c r="AA463" s="571"/>
      <c r="AB463" s="571"/>
      <c r="AC463" s="572"/>
      <c r="AD463" s="568" t="str">
        <f>IF(Calcu!H449="ⅹ",Calcu!H449,Calcu!L449)</f>
        <v/>
      </c>
      <c r="AE463" s="571"/>
      <c r="AF463" s="571"/>
      <c r="AG463" s="571"/>
      <c r="AH463" s="571"/>
      <c r="AI463" s="571"/>
      <c r="AJ463" s="572"/>
      <c r="AK463" s="285"/>
      <c r="AL463" s="285"/>
      <c r="AM463" s="285"/>
      <c r="AN463" s="285"/>
      <c r="AO463" s="285"/>
      <c r="AP463" s="285"/>
      <c r="AQ463" s="285"/>
      <c r="AR463" s="143"/>
      <c r="AS463" s="143"/>
      <c r="AT463" s="285"/>
    </row>
    <row r="464" spans="1:46" ht="18" customHeight="1">
      <c r="A464" s="285"/>
      <c r="B464" s="565">
        <f>Calcu!C450</f>
        <v>16</v>
      </c>
      <c r="C464" s="566"/>
      <c r="D464" s="566"/>
      <c r="E464" s="566"/>
      <c r="F464" s="566"/>
      <c r="G464" s="566"/>
      <c r="H464" s="567"/>
      <c r="I464" s="568" t="str">
        <f>Calcu!E450</f>
        <v/>
      </c>
      <c r="J464" s="569"/>
      <c r="K464" s="569"/>
      <c r="L464" s="569"/>
      <c r="M464" s="569"/>
      <c r="N464" s="569"/>
      <c r="O464" s="570"/>
      <c r="P464" s="568" t="str">
        <f>Calcu!J450</f>
        <v/>
      </c>
      <c r="Q464" s="571"/>
      <c r="R464" s="571"/>
      <c r="S464" s="571"/>
      <c r="T464" s="571"/>
      <c r="U464" s="571"/>
      <c r="V464" s="572"/>
      <c r="W464" s="568" t="str">
        <f>IF(Calcu!G450="ⅹ",Calcu!G450,Calcu!K450)</f>
        <v/>
      </c>
      <c r="X464" s="571"/>
      <c r="Y464" s="571"/>
      <c r="Z464" s="571"/>
      <c r="AA464" s="571"/>
      <c r="AB464" s="571"/>
      <c r="AC464" s="572"/>
      <c r="AD464" s="568" t="str">
        <f>IF(Calcu!H450="ⅹ",Calcu!H450,Calcu!L450)</f>
        <v/>
      </c>
      <c r="AE464" s="571"/>
      <c r="AF464" s="571"/>
      <c r="AG464" s="571"/>
      <c r="AH464" s="571"/>
      <c r="AI464" s="571"/>
      <c r="AJ464" s="572"/>
      <c r="AK464" s="285"/>
      <c r="AL464" s="285"/>
      <c r="AM464" s="285"/>
      <c r="AN464" s="285"/>
      <c r="AO464" s="285"/>
      <c r="AP464" s="285"/>
      <c r="AQ464" s="285"/>
      <c r="AR464" s="143"/>
      <c r="AS464" s="143"/>
      <c r="AT464" s="285"/>
    </row>
    <row r="465" spans="1:46" ht="18" customHeight="1">
      <c r="A465" s="285"/>
      <c r="B465" s="565">
        <f>Calcu!C451</f>
        <v>17</v>
      </c>
      <c r="C465" s="566"/>
      <c r="D465" s="566"/>
      <c r="E465" s="566"/>
      <c r="F465" s="566"/>
      <c r="G465" s="566"/>
      <c r="H465" s="567"/>
      <c r="I465" s="568" t="str">
        <f>Calcu!E451</f>
        <v/>
      </c>
      <c r="J465" s="569"/>
      <c r="K465" s="569"/>
      <c r="L465" s="569"/>
      <c r="M465" s="569"/>
      <c r="N465" s="569"/>
      <c r="O465" s="570"/>
      <c r="P465" s="568" t="str">
        <f>Calcu!J451</f>
        <v/>
      </c>
      <c r="Q465" s="571"/>
      <c r="R465" s="571"/>
      <c r="S465" s="571"/>
      <c r="T465" s="571"/>
      <c r="U465" s="571"/>
      <c r="V465" s="572"/>
      <c r="W465" s="568" t="str">
        <f>IF(Calcu!G451="ⅹ",Calcu!G451,Calcu!K451)</f>
        <v/>
      </c>
      <c r="X465" s="571"/>
      <c r="Y465" s="571"/>
      <c r="Z465" s="571"/>
      <c r="AA465" s="571"/>
      <c r="AB465" s="571"/>
      <c r="AC465" s="572"/>
      <c r="AD465" s="568" t="str">
        <f>IF(Calcu!H451="ⅹ",Calcu!H451,Calcu!L451)</f>
        <v/>
      </c>
      <c r="AE465" s="571"/>
      <c r="AF465" s="571"/>
      <c r="AG465" s="571"/>
      <c r="AH465" s="571"/>
      <c r="AI465" s="571"/>
      <c r="AJ465" s="572"/>
      <c r="AK465" s="285"/>
      <c r="AL465" s="285"/>
      <c r="AM465" s="285"/>
      <c r="AN465" s="285"/>
      <c r="AO465" s="285"/>
      <c r="AP465" s="285"/>
      <c r="AQ465" s="285"/>
      <c r="AR465" s="143"/>
      <c r="AS465" s="143"/>
      <c r="AT465" s="285"/>
    </row>
    <row r="466" spans="1:46" ht="18" customHeight="1">
      <c r="A466" s="285"/>
      <c r="B466" s="565">
        <f>Calcu!C452</f>
        <v>18</v>
      </c>
      <c r="C466" s="566"/>
      <c r="D466" s="566"/>
      <c r="E466" s="566"/>
      <c r="F466" s="566"/>
      <c r="G466" s="566"/>
      <c r="H466" s="567"/>
      <c r="I466" s="568" t="str">
        <f>Calcu!E452</f>
        <v/>
      </c>
      <c r="J466" s="569"/>
      <c r="K466" s="569"/>
      <c r="L466" s="569"/>
      <c r="M466" s="569"/>
      <c r="N466" s="569"/>
      <c r="O466" s="570"/>
      <c r="P466" s="568" t="str">
        <f>Calcu!J452</f>
        <v/>
      </c>
      <c r="Q466" s="571"/>
      <c r="R466" s="571"/>
      <c r="S466" s="571"/>
      <c r="T466" s="571"/>
      <c r="U466" s="571"/>
      <c r="V466" s="572"/>
      <c r="W466" s="568" t="str">
        <f>IF(Calcu!G452="ⅹ",Calcu!G452,Calcu!K452)</f>
        <v/>
      </c>
      <c r="X466" s="571"/>
      <c r="Y466" s="571"/>
      <c r="Z466" s="571"/>
      <c r="AA466" s="571"/>
      <c r="AB466" s="571"/>
      <c r="AC466" s="572"/>
      <c r="AD466" s="568" t="str">
        <f>IF(Calcu!H452="ⅹ",Calcu!H452,Calcu!L452)</f>
        <v/>
      </c>
      <c r="AE466" s="571"/>
      <c r="AF466" s="571"/>
      <c r="AG466" s="571"/>
      <c r="AH466" s="571"/>
      <c r="AI466" s="571"/>
      <c r="AJ466" s="572"/>
      <c r="AK466" s="285"/>
      <c r="AL466" s="285"/>
      <c r="AM466" s="285"/>
      <c r="AN466" s="285"/>
      <c r="AO466" s="285"/>
      <c r="AP466" s="285"/>
      <c r="AQ466" s="285"/>
      <c r="AR466" s="143"/>
      <c r="AS466" s="143"/>
      <c r="AT466" s="285"/>
    </row>
    <row r="467" spans="1:46" ht="18" customHeight="1">
      <c r="A467" s="285"/>
      <c r="B467" s="565">
        <f>Calcu!C453</f>
        <v>19</v>
      </c>
      <c r="C467" s="566"/>
      <c r="D467" s="566"/>
      <c r="E467" s="566"/>
      <c r="F467" s="566"/>
      <c r="G467" s="566"/>
      <c r="H467" s="567"/>
      <c r="I467" s="568" t="str">
        <f>Calcu!E453</f>
        <v/>
      </c>
      <c r="J467" s="569"/>
      <c r="K467" s="569"/>
      <c r="L467" s="569"/>
      <c r="M467" s="569"/>
      <c r="N467" s="569"/>
      <c r="O467" s="570"/>
      <c r="P467" s="568" t="str">
        <f>Calcu!J453</f>
        <v/>
      </c>
      <c r="Q467" s="571"/>
      <c r="R467" s="571"/>
      <c r="S467" s="571"/>
      <c r="T467" s="571"/>
      <c r="U467" s="571"/>
      <c r="V467" s="572"/>
      <c r="W467" s="568" t="str">
        <f>IF(Calcu!G453="ⅹ",Calcu!G453,Calcu!K453)</f>
        <v/>
      </c>
      <c r="X467" s="571"/>
      <c r="Y467" s="571"/>
      <c r="Z467" s="571"/>
      <c r="AA467" s="571"/>
      <c r="AB467" s="571"/>
      <c r="AC467" s="572"/>
      <c r="AD467" s="568" t="str">
        <f>IF(Calcu!H453="ⅹ",Calcu!H453,Calcu!L453)</f>
        <v/>
      </c>
      <c r="AE467" s="571"/>
      <c r="AF467" s="571"/>
      <c r="AG467" s="571"/>
      <c r="AH467" s="571"/>
      <c r="AI467" s="571"/>
      <c r="AJ467" s="572"/>
      <c r="AK467" s="285"/>
      <c r="AL467" s="285"/>
      <c r="AM467" s="285"/>
      <c r="AN467" s="285"/>
      <c r="AO467" s="285"/>
      <c r="AP467" s="285"/>
      <c r="AQ467" s="285"/>
      <c r="AR467" s="143"/>
      <c r="AS467" s="143"/>
      <c r="AT467" s="285"/>
    </row>
    <row r="468" spans="1:46" ht="18" customHeight="1">
      <c r="A468" s="285"/>
      <c r="B468" s="565">
        <f>Calcu!C454</f>
        <v>20</v>
      </c>
      <c r="C468" s="566"/>
      <c r="D468" s="566"/>
      <c r="E468" s="566"/>
      <c r="F468" s="566"/>
      <c r="G468" s="566"/>
      <c r="H468" s="567"/>
      <c r="I468" s="568" t="str">
        <f>Calcu!E454</f>
        <v/>
      </c>
      <c r="J468" s="569"/>
      <c r="K468" s="569"/>
      <c r="L468" s="569"/>
      <c r="M468" s="569"/>
      <c r="N468" s="569"/>
      <c r="O468" s="570"/>
      <c r="P468" s="568" t="str">
        <f>Calcu!J454</f>
        <v/>
      </c>
      <c r="Q468" s="571"/>
      <c r="R468" s="571"/>
      <c r="S468" s="571"/>
      <c r="T468" s="571"/>
      <c r="U468" s="571"/>
      <c r="V468" s="572"/>
      <c r="W468" s="568" t="str">
        <f>IF(Calcu!G454="ⅹ",Calcu!G454,Calcu!K454)</f>
        <v/>
      </c>
      <c r="X468" s="571"/>
      <c r="Y468" s="571"/>
      <c r="Z468" s="571"/>
      <c r="AA468" s="571"/>
      <c r="AB468" s="571"/>
      <c r="AC468" s="572"/>
      <c r="AD468" s="568" t="str">
        <f>IF(Calcu!H454="ⅹ",Calcu!H454,Calcu!L454)</f>
        <v/>
      </c>
      <c r="AE468" s="571"/>
      <c r="AF468" s="571"/>
      <c r="AG468" s="571"/>
      <c r="AH468" s="571"/>
      <c r="AI468" s="571"/>
      <c r="AJ468" s="572"/>
      <c r="AK468" s="285"/>
      <c r="AL468" s="285"/>
      <c r="AM468" s="285"/>
      <c r="AN468" s="285"/>
      <c r="AO468" s="285"/>
      <c r="AP468" s="285"/>
      <c r="AQ468" s="285"/>
      <c r="AR468" s="143"/>
      <c r="AS468" s="143"/>
      <c r="AT468" s="285"/>
    </row>
    <row r="469" spans="1:46" ht="18" customHeight="1">
      <c r="A469" s="285"/>
      <c r="B469" s="565">
        <f>Calcu!C455</f>
        <v>21</v>
      </c>
      <c r="C469" s="566"/>
      <c r="D469" s="566"/>
      <c r="E469" s="566"/>
      <c r="F469" s="566"/>
      <c r="G469" s="566"/>
      <c r="H469" s="567"/>
      <c r="I469" s="568" t="str">
        <f>Calcu!E455</f>
        <v/>
      </c>
      <c r="J469" s="569"/>
      <c r="K469" s="569"/>
      <c r="L469" s="569"/>
      <c r="M469" s="569"/>
      <c r="N469" s="569"/>
      <c r="O469" s="570"/>
      <c r="P469" s="568" t="str">
        <f>Calcu!J455</f>
        <v/>
      </c>
      <c r="Q469" s="571"/>
      <c r="R469" s="571"/>
      <c r="S469" s="571"/>
      <c r="T469" s="571"/>
      <c r="U469" s="571"/>
      <c r="V469" s="572"/>
      <c r="W469" s="568" t="str">
        <f>IF(Calcu!G455="ⅹ",Calcu!G455,Calcu!K455)</f>
        <v/>
      </c>
      <c r="X469" s="571"/>
      <c r="Y469" s="571"/>
      <c r="Z469" s="571"/>
      <c r="AA469" s="571"/>
      <c r="AB469" s="571"/>
      <c r="AC469" s="572"/>
      <c r="AD469" s="568" t="str">
        <f>IF(Calcu!H455="ⅹ",Calcu!H455,Calcu!L455)</f>
        <v/>
      </c>
      <c r="AE469" s="571"/>
      <c r="AF469" s="571"/>
      <c r="AG469" s="571"/>
      <c r="AH469" s="571"/>
      <c r="AI469" s="571"/>
      <c r="AJ469" s="572"/>
      <c r="AK469" s="285"/>
      <c r="AL469" s="285"/>
      <c r="AM469" s="285"/>
      <c r="AN469" s="285"/>
      <c r="AO469" s="285"/>
      <c r="AP469" s="285"/>
      <c r="AQ469" s="285"/>
      <c r="AR469" s="143"/>
      <c r="AS469" s="143"/>
      <c r="AT469" s="285"/>
    </row>
    <row r="470" spans="1:46" ht="18" customHeight="1">
      <c r="A470" s="285"/>
      <c r="B470" s="565">
        <f>Calcu!C456</f>
        <v>22</v>
      </c>
      <c r="C470" s="566"/>
      <c r="D470" s="566"/>
      <c r="E470" s="566"/>
      <c r="F470" s="566"/>
      <c r="G470" s="566"/>
      <c r="H470" s="567"/>
      <c r="I470" s="568" t="str">
        <f>Calcu!E456</f>
        <v/>
      </c>
      <c r="J470" s="569"/>
      <c r="K470" s="569"/>
      <c r="L470" s="569"/>
      <c r="M470" s="569"/>
      <c r="N470" s="569"/>
      <c r="O470" s="570"/>
      <c r="P470" s="568" t="str">
        <f>Calcu!J456</f>
        <v/>
      </c>
      <c r="Q470" s="571"/>
      <c r="R470" s="571"/>
      <c r="S470" s="571"/>
      <c r="T470" s="571"/>
      <c r="U470" s="571"/>
      <c r="V470" s="572"/>
      <c r="W470" s="568" t="str">
        <f>IF(Calcu!G456="ⅹ",Calcu!G456,Calcu!K456)</f>
        <v/>
      </c>
      <c r="X470" s="571"/>
      <c r="Y470" s="571"/>
      <c r="Z470" s="571"/>
      <c r="AA470" s="571"/>
      <c r="AB470" s="571"/>
      <c r="AC470" s="572"/>
      <c r="AD470" s="568" t="str">
        <f>IF(Calcu!H456="ⅹ",Calcu!H456,Calcu!L456)</f>
        <v/>
      </c>
      <c r="AE470" s="571"/>
      <c r="AF470" s="571"/>
      <c r="AG470" s="571"/>
      <c r="AH470" s="571"/>
      <c r="AI470" s="571"/>
      <c r="AJ470" s="572"/>
      <c r="AK470" s="285"/>
      <c r="AL470" s="285"/>
      <c r="AM470" s="285"/>
      <c r="AN470" s="285"/>
      <c r="AO470" s="285"/>
      <c r="AP470" s="285"/>
      <c r="AQ470" s="285"/>
      <c r="AR470" s="143"/>
      <c r="AS470" s="143"/>
      <c r="AT470" s="285"/>
    </row>
    <row r="471" spans="1:46" ht="18" customHeight="1">
      <c r="A471" s="285"/>
      <c r="B471" s="565">
        <f>Calcu!C457</f>
        <v>23</v>
      </c>
      <c r="C471" s="566"/>
      <c r="D471" s="566"/>
      <c r="E471" s="566"/>
      <c r="F471" s="566"/>
      <c r="G471" s="566"/>
      <c r="H471" s="567"/>
      <c r="I471" s="568" t="str">
        <f>Calcu!E457</f>
        <v/>
      </c>
      <c r="J471" s="569"/>
      <c r="K471" s="569"/>
      <c r="L471" s="569"/>
      <c r="M471" s="569"/>
      <c r="N471" s="569"/>
      <c r="O471" s="570"/>
      <c r="P471" s="568" t="str">
        <f>Calcu!J457</f>
        <v/>
      </c>
      <c r="Q471" s="571"/>
      <c r="R471" s="571"/>
      <c r="S471" s="571"/>
      <c r="T471" s="571"/>
      <c r="U471" s="571"/>
      <c r="V471" s="572"/>
      <c r="W471" s="568" t="str">
        <f>IF(Calcu!G457="ⅹ",Calcu!G457,Calcu!K457)</f>
        <v/>
      </c>
      <c r="X471" s="571"/>
      <c r="Y471" s="571"/>
      <c r="Z471" s="571"/>
      <c r="AA471" s="571"/>
      <c r="AB471" s="571"/>
      <c r="AC471" s="572"/>
      <c r="AD471" s="568" t="str">
        <f>IF(Calcu!H457="ⅹ",Calcu!H457,Calcu!L457)</f>
        <v/>
      </c>
      <c r="AE471" s="571"/>
      <c r="AF471" s="571"/>
      <c r="AG471" s="571"/>
      <c r="AH471" s="571"/>
      <c r="AI471" s="571"/>
      <c r="AJ471" s="572"/>
      <c r="AK471" s="285"/>
      <c r="AL471" s="285"/>
      <c r="AM471" s="285"/>
      <c r="AN471" s="285"/>
      <c r="AO471" s="285"/>
      <c r="AP471" s="285"/>
      <c r="AQ471" s="285"/>
      <c r="AR471" s="143"/>
      <c r="AS471" s="143"/>
      <c r="AT471" s="285"/>
    </row>
    <row r="472" spans="1:46" ht="18" customHeight="1">
      <c r="A472" s="285"/>
      <c r="B472" s="565">
        <f>Calcu!C458</f>
        <v>24</v>
      </c>
      <c r="C472" s="566"/>
      <c r="D472" s="566"/>
      <c r="E472" s="566"/>
      <c r="F472" s="566"/>
      <c r="G472" s="566"/>
      <c r="H472" s="567"/>
      <c r="I472" s="568" t="str">
        <f>Calcu!E458</f>
        <v/>
      </c>
      <c r="J472" s="569"/>
      <c r="K472" s="569"/>
      <c r="L472" s="569"/>
      <c r="M472" s="569"/>
      <c r="N472" s="569"/>
      <c r="O472" s="570"/>
      <c r="P472" s="568" t="str">
        <f>Calcu!J458</f>
        <v/>
      </c>
      <c r="Q472" s="571"/>
      <c r="R472" s="571"/>
      <c r="S472" s="571"/>
      <c r="T472" s="571"/>
      <c r="U472" s="571"/>
      <c r="V472" s="572"/>
      <c r="W472" s="568" t="str">
        <f>IF(Calcu!G458="ⅹ",Calcu!G458,Calcu!K458)</f>
        <v/>
      </c>
      <c r="X472" s="571"/>
      <c r="Y472" s="571"/>
      <c r="Z472" s="571"/>
      <c r="AA472" s="571"/>
      <c r="AB472" s="571"/>
      <c r="AC472" s="572"/>
      <c r="AD472" s="568" t="str">
        <f>IF(Calcu!H458="ⅹ",Calcu!H458,Calcu!L458)</f>
        <v/>
      </c>
      <c r="AE472" s="571"/>
      <c r="AF472" s="571"/>
      <c r="AG472" s="571"/>
      <c r="AH472" s="571"/>
      <c r="AI472" s="571"/>
      <c r="AJ472" s="572"/>
      <c r="AK472" s="285"/>
      <c r="AL472" s="285"/>
      <c r="AM472" s="285"/>
      <c r="AN472" s="285"/>
      <c r="AO472" s="285"/>
      <c r="AP472" s="285"/>
      <c r="AQ472" s="285"/>
      <c r="AR472" s="143"/>
      <c r="AS472" s="143"/>
      <c r="AT472" s="285"/>
    </row>
    <row r="473" spans="1:46" ht="18" customHeight="1">
      <c r="A473" s="285"/>
      <c r="B473" s="565">
        <f>Calcu!C459</f>
        <v>25</v>
      </c>
      <c r="C473" s="566"/>
      <c r="D473" s="566"/>
      <c r="E473" s="566"/>
      <c r="F473" s="566"/>
      <c r="G473" s="566"/>
      <c r="H473" s="567"/>
      <c r="I473" s="568" t="str">
        <f>Calcu!E459</f>
        <v/>
      </c>
      <c r="J473" s="569"/>
      <c r="K473" s="569"/>
      <c r="L473" s="569"/>
      <c r="M473" s="569"/>
      <c r="N473" s="569"/>
      <c r="O473" s="570"/>
      <c r="P473" s="568" t="str">
        <f>Calcu!J459</f>
        <v/>
      </c>
      <c r="Q473" s="571"/>
      <c r="R473" s="571"/>
      <c r="S473" s="571"/>
      <c r="T473" s="571"/>
      <c r="U473" s="571"/>
      <c r="V473" s="572"/>
      <c r="W473" s="568" t="str">
        <f>IF(Calcu!G459="ⅹ",Calcu!G459,Calcu!K459)</f>
        <v/>
      </c>
      <c r="X473" s="571"/>
      <c r="Y473" s="571"/>
      <c r="Z473" s="571"/>
      <c r="AA473" s="571"/>
      <c r="AB473" s="571"/>
      <c r="AC473" s="572"/>
      <c r="AD473" s="568" t="str">
        <f>IF(Calcu!H459="ⅹ",Calcu!H459,Calcu!L459)</f>
        <v/>
      </c>
      <c r="AE473" s="571"/>
      <c r="AF473" s="571"/>
      <c r="AG473" s="571"/>
      <c r="AH473" s="571"/>
      <c r="AI473" s="571"/>
      <c r="AJ473" s="572"/>
      <c r="AK473" s="285"/>
      <c r="AL473" s="285"/>
      <c r="AM473" s="285"/>
      <c r="AN473" s="285"/>
      <c r="AO473" s="285"/>
      <c r="AP473" s="285"/>
      <c r="AQ473" s="285"/>
      <c r="AR473" s="143"/>
      <c r="AS473" s="143"/>
      <c r="AT473" s="285"/>
    </row>
    <row r="474" spans="1:46" ht="18" customHeight="1">
      <c r="A474" s="285"/>
      <c r="B474" s="565">
        <f>Calcu!C460</f>
        <v>26</v>
      </c>
      <c r="C474" s="566"/>
      <c r="D474" s="566"/>
      <c r="E474" s="566"/>
      <c r="F474" s="566"/>
      <c r="G474" s="566"/>
      <c r="H474" s="567"/>
      <c r="I474" s="568" t="str">
        <f>Calcu!E460</f>
        <v/>
      </c>
      <c r="J474" s="569"/>
      <c r="K474" s="569"/>
      <c r="L474" s="569"/>
      <c r="M474" s="569"/>
      <c r="N474" s="569"/>
      <c r="O474" s="570"/>
      <c r="P474" s="568" t="str">
        <f>Calcu!J460</f>
        <v/>
      </c>
      <c r="Q474" s="571"/>
      <c r="R474" s="571"/>
      <c r="S474" s="571"/>
      <c r="T474" s="571"/>
      <c r="U474" s="571"/>
      <c r="V474" s="572"/>
      <c r="W474" s="568" t="str">
        <f>IF(Calcu!G460="ⅹ",Calcu!G460,Calcu!K460)</f>
        <v/>
      </c>
      <c r="X474" s="571"/>
      <c r="Y474" s="571"/>
      <c r="Z474" s="571"/>
      <c r="AA474" s="571"/>
      <c r="AB474" s="571"/>
      <c r="AC474" s="572"/>
      <c r="AD474" s="568" t="str">
        <f>IF(Calcu!H460="ⅹ",Calcu!H460,Calcu!L460)</f>
        <v/>
      </c>
      <c r="AE474" s="571"/>
      <c r="AF474" s="571"/>
      <c r="AG474" s="571"/>
      <c r="AH474" s="571"/>
      <c r="AI474" s="571"/>
      <c r="AJ474" s="572"/>
      <c r="AK474" s="285"/>
      <c r="AL474" s="285"/>
      <c r="AM474" s="285"/>
      <c r="AN474" s="285"/>
      <c r="AO474" s="285"/>
      <c r="AP474" s="285"/>
      <c r="AQ474" s="285"/>
      <c r="AR474" s="143"/>
      <c r="AS474" s="143"/>
      <c r="AT474" s="285"/>
    </row>
    <row r="475" spans="1:46" ht="18" customHeight="1">
      <c r="A475" s="285"/>
      <c r="B475" s="565">
        <f>Calcu!C461</f>
        <v>27</v>
      </c>
      <c r="C475" s="566"/>
      <c r="D475" s="566"/>
      <c r="E475" s="566"/>
      <c r="F475" s="566"/>
      <c r="G475" s="566"/>
      <c r="H475" s="567"/>
      <c r="I475" s="568" t="str">
        <f>Calcu!E461</f>
        <v/>
      </c>
      <c r="J475" s="569"/>
      <c r="K475" s="569"/>
      <c r="L475" s="569"/>
      <c r="M475" s="569"/>
      <c r="N475" s="569"/>
      <c r="O475" s="570"/>
      <c r="P475" s="568" t="str">
        <f>Calcu!J461</f>
        <v/>
      </c>
      <c r="Q475" s="571"/>
      <c r="R475" s="571"/>
      <c r="S475" s="571"/>
      <c r="T475" s="571"/>
      <c r="U475" s="571"/>
      <c r="V475" s="572"/>
      <c r="W475" s="568" t="str">
        <f>IF(Calcu!G461="ⅹ",Calcu!G461,Calcu!K461)</f>
        <v/>
      </c>
      <c r="X475" s="571"/>
      <c r="Y475" s="571"/>
      <c r="Z475" s="571"/>
      <c r="AA475" s="571"/>
      <c r="AB475" s="571"/>
      <c r="AC475" s="572"/>
      <c r="AD475" s="568" t="str">
        <f>IF(Calcu!H461="ⅹ",Calcu!H461,Calcu!L461)</f>
        <v/>
      </c>
      <c r="AE475" s="571"/>
      <c r="AF475" s="571"/>
      <c r="AG475" s="571"/>
      <c r="AH475" s="571"/>
      <c r="AI475" s="571"/>
      <c r="AJ475" s="572"/>
      <c r="AK475" s="285"/>
      <c r="AL475" s="285"/>
      <c r="AM475" s="285"/>
      <c r="AN475" s="285"/>
      <c r="AO475" s="285"/>
      <c r="AP475" s="285"/>
      <c r="AQ475" s="285"/>
      <c r="AR475" s="143"/>
      <c r="AS475" s="143"/>
      <c r="AT475" s="285"/>
    </row>
    <row r="476" spans="1:46" ht="18" customHeight="1">
      <c r="A476" s="285"/>
      <c r="B476" s="565">
        <f>Calcu!C462</f>
        <v>28</v>
      </c>
      <c r="C476" s="566"/>
      <c r="D476" s="566"/>
      <c r="E476" s="566"/>
      <c r="F476" s="566"/>
      <c r="G476" s="566"/>
      <c r="H476" s="567"/>
      <c r="I476" s="568" t="str">
        <f>Calcu!E462</f>
        <v/>
      </c>
      <c r="J476" s="569"/>
      <c r="K476" s="569"/>
      <c r="L476" s="569"/>
      <c r="M476" s="569"/>
      <c r="N476" s="569"/>
      <c r="O476" s="570"/>
      <c r="P476" s="568" t="str">
        <f>Calcu!J462</f>
        <v/>
      </c>
      <c r="Q476" s="571"/>
      <c r="R476" s="571"/>
      <c r="S476" s="571"/>
      <c r="T476" s="571"/>
      <c r="U476" s="571"/>
      <c r="V476" s="572"/>
      <c r="W476" s="568" t="str">
        <f>IF(Calcu!G462="ⅹ",Calcu!G462,Calcu!K462)</f>
        <v/>
      </c>
      <c r="X476" s="571"/>
      <c r="Y476" s="571"/>
      <c r="Z476" s="571"/>
      <c r="AA476" s="571"/>
      <c r="AB476" s="571"/>
      <c r="AC476" s="572"/>
      <c r="AD476" s="568" t="str">
        <f>IF(Calcu!H462="ⅹ",Calcu!H462,Calcu!L462)</f>
        <v/>
      </c>
      <c r="AE476" s="571"/>
      <c r="AF476" s="571"/>
      <c r="AG476" s="571"/>
      <c r="AH476" s="571"/>
      <c r="AI476" s="571"/>
      <c r="AJ476" s="572"/>
      <c r="AK476" s="285"/>
      <c r="AL476" s="285"/>
      <c r="AM476" s="285"/>
      <c r="AN476" s="285"/>
      <c r="AO476" s="285"/>
      <c r="AP476" s="285"/>
      <c r="AQ476" s="285"/>
      <c r="AR476" s="143"/>
      <c r="AS476" s="143"/>
      <c r="AT476" s="285"/>
    </row>
    <row r="477" spans="1:46" ht="18" customHeight="1">
      <c r="A477" s="285"/>
      <c r="B477" s="565">
        <f>Calcu!C463</f>
        <v>29</v>
      </c>
      <c r="C477" s="566"/>
      <c r="D477" s="566"/>
      <c r="E477" s="566"/>
      <c r="F477" s="566"/>
      <c r="G477" s="566"/>
      <c r="H477" s="567"/>
      <c r="I477" s="568" t="str">
        <f>Calcu!E463</f>
        <v/>
      </c>
      <c r="J477" s="569"/>
      <c r="K477" s="569"/>
      <c r="L477" s="569"/>
      <c r="M477" s="569"/>
      <c r="N477" s="569"/>
      <c r="O477" s="570"/>
      <c r="P477" s="568" t="str">
        <f>Calcu!J463</f>
        <v/>
      </c>
      <c r="Q477" s="571"/>
      <c r="R477" s="571"/>
      <c r="S477" s="571"/>
      <c r="T477" s="571"/>
      <c r="U477" s="571"/>
      <c r="V477" s="572"/>
      <c r="W477" s="568" t="str">
        <f>IF(Calcu!G463="ⅹ",Calcu!G463,Calcu!K463)</f>
        <v/>
      </c>
      <c r="X477" s="571"/>
      <c r="Y477" s="571"/>
      <c r="Z477" s="571"/>
      <c r="AA477" s="571"/>
      <c r="AB477" s="571"/>
      <c r="AC477" s="572"/>
      <c r="AD477" s="568" t="str">
        <f>IF(Calcu!H463="ⅹ",Calcu!H463,Calcu!L463)</f>
        <v/>
      </c>
      <c r="AE477" s="571"/>
      <c r="AF477" s="571"/>
      <c r="AG477" s="571"/>
      <c r="AH477" s="571"/>
      <c r="AI477" s="571"/>
      <c r="AJ477" s="572"/>
      <c r="AK477" s="285"/>
      <c r="AL477" s="285"/>
      <c r="AM477" s="285"/>
      <c r="AN477" s="285"/>
      <c r="AO477" s="285"/>
      <c r="AP477" s="285"/>
      <c r="AQ477" s="285"/>
      <c r="AR477" s="143"/>
      <c r="AS477" s="143"/>
      <c r="AT477" s="285"/>
    </row>
    <row r="478" spans="1:46" ht="18" customHeight="1">
      <c r="A478" s="460"/>
      <c r="B478" s="565">
        <f>Calcu!C464</f>
        <v>30</v>
      </c>
      <c r="C478" s="566"/>
      <c r="D478" s="566"/>
      <c r="E478" s="566"/>
      <c r="F478" s="566"/>
      <c r="G478" s="566"/>
      <c r="H478" s="567"/>
      <c r="I478" s="568" t="str">
        <f>Calcu!E464</f>
        <v/>
      </c>
      <c r="J478" s="569"/>
      <c r="K478" s="569"/>
      <c r="L478" s="569"/>
      <c r="M478" s="569"/>
      <c r="N478" s="569"/>
      <c r="O478" s="570"/>
      <c r="P478" s="568" t="str">
        <f>Calcu!J464</f>
        <v/>
      </c>
      <c r="Q478" s="571"/>
      <c r="R478" s="571"/>
      <c r="S478" s="571"/>
      <c r="T478" s="571"/>
      <c r="U478" s="571"/>
      <c r="V478" s="572"/>
      <c r="W478" s="568" t="str">
        <f>IF(Calcu!G464="ⅹ",Calcu!G464,Calcu!K464)</f>
        <v/>
      </c>
      <c r="X478" s="571"/>
      <c r="Y478" s="571"/>
      <c r="Z478" s="571"/>
      <c r="AA478" s="571"/>
      <c r="AB478" s="571"/>
      <c r="AC478" s="572"/>
      <c r="AD478" s="568" t="str">
        <f>IF(Calcu!H464="ⅹ",Calcu!H464,Calcu!L464)</f>
        <v/>
      </c>
      <c r="AE478" s="571"/>
      <c r="AF478" s="571"/>
      <c r="AG478" s="571"/>
      <c r="AH478" s="571"/>
      <c r="AI478" s="571"/>
      <c r="AJ478" s="572"/>
      <c r="AK478" s="460"/>
      <c r="AL478" s="460"/>
      <c r="AM478" s="460"/>
      <c r="AN478" s="460"/>
      <c r="AO478" s="460"/>
      <c r="AP478" s="460"/>
      <c r="AQ478" s="460"/>
      <c r="AR478" s="143"/>
      <c r="AS478" s="143"/>
      <c r="AT478" s="460"/>
    </row>
    <row r="479" spans="1:46" ht="18" customHeight="1">
      <c r="A479" s="460"/>
      <c r="B479" s="565">
        <f>Calcu!C465</f>
        <v>31</v>
      </c>
      <c r="C479" s="566"/>
      <c r="D479" s="566"/>
      <c r="E479" s="566"/>
      <c r="F479" s="566"/>
      <c r="G479" s="566"/>
      <c r="H479" s="567"/>
      <c r="I479" s="568" t="str">
        <f>Calcu!E465</f>
        <v/>
      </c>
      <c r="J479" s="569"/>
      <c r="K479" s="569"/>
      <c r="L479" s="569"/>
      <c r="M479" s="569"/>
      <c r="N479" s="569"/>
      <c r="O479" s="570"/>
      <c r="P479" s="568" t="str">
        <f>Calcu!J465</f>
        <v/>
      </c>
      <c r="Q479" s="571"/>
      <c r="R479" s="571"/>
      <c r="S479" s="571"/>
      <c r="T479" s="571"/>
      <c r="U479" s="571"/>
      <c r="V479" s="572"/>
      <c r="W479" s="568" t="str">
        <f>IF(Calcu!G465="ⅹ",Calcu!G465,Calcu!K465)</f>
        <v/>
      </c>
      <c r="X479" s="571"/>
      <c r="Y479" s="571"/>
      <c r="Z479" s="571"/>
      <c r="AA479" s="571"/>
      <c r="AB479" s="571"/>
      <c r="AC479" s="572"/>
      <c r="AD479" s="568" t="str">
        <f>IF(Calcu!H465="ⅹ",Calcu!H465,Calcu!L465)</f>
        <v/>
      </c>
      <c r="AE479" s="571"/>
      <c r="AF479" s="571"/>
      <c r="AG479" s="571"/>
      <c r="AH479" s="571"/>
      <c r="AI479" s="571"/>
      <c r="AJ479" s="572"/>
      <c r="AK479" s="460"/>
      <c r="AL479" s="460"/>
      <c r="AM479" s="460"/>
      <c r="AN479" s="460"/>
      <c r="AO479" s="460"/>
      <c r="AP479" s="460"/>
      <c r="AQ479" s="460"/>
      <c r="AR479" s="143"/>
      <c r="AS479" s="143"/>
      <c r="AT479" s="460"/>
    </row>
    <row r="480" spans="1:46" ht="18" customHeight="1">
      <c r="A480" s="460"/>
      <c r="B480" s="565">
        <f>Calcu!C466</f>
        <v>32</v>
      </c>
      <c r="C480" s="566"/>
      <c r="D480" s="566"/>
      <c r="E480" s="566"/>
      <c r="F480" s="566"/>
      <c r="G480" s="566"/>
      <c r="H480" s="567"/>
      <c r="I480" s="568" t="str">
        <f>Calcu!E466</f>
        <v/>
      </c>
      <c r="J480" s="569"/>
      <c r="K480" s="569"/>
      <c r="L480" s="569"/>
      <c r="M480" s="569"/>
      <c r="N480" s="569"/>
      <c r="O480" s="570"/>
      <c r="P480" s="568" t="str">
        <f>Calcu!J466</f>
        <v/>
      </c>
      <c r="Q480" s="571"/>
      <c r="R480" s="571"/>
      <c r="S480" s="571"/>
      <c r="T480" s="571"/>
      <c r="U480" s="571"/>
      <c r="V480" s="572"/>
      <c r="W480" s="568" t="str">
        <f>IF(Calcu!G466="ⅹ",Calcu!G466,Calcu!K466)</f>
        <v/>
      </c>
      <c r="X480" s="571"/>
      <c r="Y480" s="571"/>
      <c r="Z480" s="571"/>
      <c r="AA480" s="571"/>
      <c r="AB480" s="571"/>
      <c r="AC480" s="572"/>
      <c r="AD480" s="568" t="str">
        <f>IF(Calcu!H466="ⅹ",Calcu!H466,Calcu!L466)</f>
        <v/>
      </c>
      <c r="AE480" s="571"/>
      <c r="AF480" s="571"/>
      <c r="AG480" s="571"/>
      <c r="AH480" s="571"/>
      <c r="AI480" s="571"/>
      <c r="AJ480" s="572"/>
      <c r="AK480" s="460"/>
      <c r="AL480" s="460"/>
      <c r="AM480" s="460"/>
      <c r="AN480" s="460"/>
      <c r="AO480" s="460"/>
      <c r="AP480" s="460"/>
      <c r="AQ480" s="460"/>
      <c r="AR480" s="143"/>
      <c r="AS480" s="143"/>
      <c r="AT480" s="460"/>
    </row>
    <row r="481" spans="1:46" ht="18" customHeight="1">
      <c r="A481" s="460"/>
      <c r="B481" s="565">
        <f>Calcu!C467</f>
        <v>33</v>
      </c>
      <c r="C481" s="566"/>
      <c r="D481" s="566"/>
      <c r="E481" s="566"/>
      <c r="F481" s="566"/>
      <c r="G481" s="566"/>
      <c r="H481" s="567"/>
      <c r="I481" s="568" t="str">
        <f>Calcu!E467</f>
        <v/>
      </c>
      <c r="J481" s="569"/>
      <c r="K481" s="569"/>
      <c r="L481" s="569"/>
      <c r="M481" s="569"/>
      <c r="N481" s="569"/>
      <c r="O481" s="570"/>
      <c r="P481" s="568" t="str">
        <f>Calcu!J467</f>
        <v/>
      </c>
      <c r="Q481" s="571"/>
      <c r="R481" s="571"/>
      <c r="S481" s="571"/>
      <c r="T481" s="571"/>
      <c r="U481" s="571"/>
      <c r="V481" s="572"/>
      <c r="W481" s="568" t="str">
        <f>IF(Calcu!G467="ⅹ",Calcu!G467,Calcu!K467)</f>
        <v/>
      </c>
      <c r="X481" s="571"/>
      <c r="Y481" s="571"/>
      <c r="Z481" s="571"/>
      <c r="AA481" s="571"/>
      <c r="AB481" s="571"/>
      <c r="AC481" s="572"/>
      <c r="AD481" s="568" t="str">
        <f>IF(Calcu!H467="ⅹ",Calcu!H467,Calcu!L467)</f>
        <v/>
      </c>
      <c r="AE481" s="571"/>
      <c r="AF481" s="571"/>
      <c r="AG481" s="571"/>
      <c r="AH481" s="571"/>
      <c r="AI481" s="571"/>
      <c r="AJ481" s="572"/>
      <c r="AK481" s="460"/>
      <c r="AL481" s="460"/>
      <c r="AM481" s="460"/>
      <c r="AN481" s="460"/>
      <c r="AO481" s="460"/>
      <c r="AP481" s="460"/>
      <c r="AQ481" s="460"/>
      <c r="AR481" s="143"/>
      <c r="AS481" s="143"/>
      <c r="AT481" s="460"/>
    </row>
    <row r="482" spans="1:46" ht="18" customHeight="1">
      <c r="A482" s="460"/>
      <c r="B482" s="565">
        <f>Calcu!C468</f>
        <v>34</v>
      </c>
      <c r="C482" s="566"/>
      <c r="D482" s="566"/>
      <c r="E482" s="566"/>
      <c r="F482" s="566"/>
      <c r="G482" s="566"/>
      <c r="H482" s="567"/>
      <c r="I482" s="568" t="str">
        <f>Calcu!E468</f>
        <v/>
      </c>
      <c r="J482" s="569"/>
      <c r="K482" s="569"/>
      <c r="L482" s="569"/>
      <c r="M482" s="569"/>
      <c r="N482" s="569"/>
      <c r="O482" s="570"/>
      <c r="P482" s="568" t="str">
        <f>Calcu!J468</f>
        <v/>
      </c>
      <c r="Q482" s="571"/>
      <c r="R482" s="571"/>
      <c r="S482" s="571"/>
      <c r="T482" s="571"/>
      <c r="U482" s="571"/>
      <c r="V482" s="572"/>
      <c r="W482" s="568" t="str">
        <f>IF(Calcu!G468="ⅹ",Calcu!G468,Calcu!K468)</f>
        <v/>
      </c>
      <c r="X482" s="571"/>
      <c r="Y482" s="571"/>
      <c r="Z482" s="571"/>
      <c r="AA482" s="571"/>
      <c r="AB482" s="571"/>
      <c r="AC482" s="572"/>
      <c r="AD482" s="568" t="str">
        <f>IF(Calcu!H468="ⅹ",Calcu!H468,Calcu!L468)</f>
        <v/>
      </c>
      <c r="AE482" s="571"/>
      <c r="AF482" s="571"/>
      <c r="AG482" s="571"/>
      <c r="AH482" s="571"/>
      <c r="AI482" s="571"/>
      <c r="AJ482" s="572"/>
      <c r="AK482" s="460"/>
      <c r="AL482" s="460"/>
      <c r="AM482" s="460"/>
      <c r="AN482" s="460"/>
      <c r="AO482" s="460"/>
      <c r="AP482" s="460"/>
      <c r="AQ482" s="460"/>
      <c r="AR482" s="143"/>
      <c r="AS482" s="143"/>
      <c r="AT482" s="460"/>
    </row>
    <row r="483" spans="1:46" ht="18" customHeight="1">
      <c r="A483" s="460"/>
      <c r="B483" s="565">
        <f>Calcu!C469</f>
        <v>35</v>
      </c>
      <c r="C483" s="566"/>
      <c r="D483" s="566"/>
      <c r="E483" s="566"/>
      <c r="F483" s="566"/>
      <c r="G483" s="566"/>
      <c r="H483" s="567"/>
      <c r="I483" s="568" t="str">
        <f>Calcu!E469</f>
        <v/>
      </c>
      <c r="J483" s="569"/>
      <c r="K483" s="569"/>
      <c r="L483" s="569"/>
      <c r="M483" s="569"/>
      <c r="N483" s="569"/>
      <c r="O483" s="570"/>
      <c r="P483" s="568" t="str">
        <f>Calcu!J469</f>
        <v/>
      </c>
      <c r="Q483" s="571"/>
      <c r="R483" s="571"/>
      <c r="S483" s="571"/>
      <c r="T483" s="571"/>
      <c r="U483" s="571"/>
      <c r="V483" s="572"/>
      <c r="W483" s="568" t="str">
        <f>IF(Calcu!G469="ⅹ",Calcu!G469,Calcu!K469)</f>
        <v/>
      </c>
      <c r="X483" s="571"/>
      <c r="Y483" s="571"/>
      <c r="Z483" s="571"/>
      <c r="AA483" s="571"/>
      <c r="AB483" s="571"/>
      <c r="AC483" s="572"/>
      <c r="AD483" s="568" t="str">
        <f>IF(Calcu!H469="ⅹ",Calcu!H469,Calcu!L469)</f>
        <v/>
      </c>
      <c r="AE483" s="571"/>
      <c r="AF483" s="571"/>
      <c r="AG483" s="571"/>
      <c r="AH483" s="571"/>
      <c r="AI483" s="571"/>
      <c r="AJ483" s="572"/>
      <c r="AK483" s="460"/>
      <c r="AL483" s="460"/>
      <c r="AM483" s="460"/>
      <c r="AN483" s="460"/>
      <c r="AO483" s="460"/>
      <c r="AP483" s="460"/>
      <c r="AQ483" s="460"/>
      <c r="AR483" s="143"/>
      <c r="AS483" s="143"/>
      <c r="AT483" s="460"/>
    </row>
    <row r="484" spans="1:46" ht="18" customHeight="1">
      <c r="A484" s="460"/>
      <c r="B484" s="565">
        <f>Calcu!C470</f>
        <v>36</v>
      </c>
      <c r="C484" s="566"/>
      <c r="D484" s="566"/>
      <c r="E484" s="566"/>
      <c r="F484" s="566"/>
      <c r="G484" s="566"/>
      <c r="H484" s="567"/>
      <c r="I484" s="568" t="str">
        <f>Calcu!E470</f>
        <v/>
      </c>
      <c r="J484" s="569"/>
      <c r="K484" s="569"/>
      <c r="L484" s="569"/>
      <c r="M484" s="569"/>
      <c r="N484" s="569"/>
      <c r="O484" s="570"/>
      <c r="P484" s="568" t="str">
        <f>Calcu!J470</f>
        <v/>
      </c>
      <c r="Q484" s="571"/>
      <c r="R484" s="571"/>
      <c r="S484" s="571"/>
      <c r="T484" s="571"/>
      <c r="U484" s="571"/>
      <c r="V484" s="572"/>
      <c r="W484" s="568" t="str">
        <f>IF(Calcu!G470="ⅹ",Calcu!G470,Calcu!K470)</f>
        <v/>
      </c>
      <c r="X484" s="571"/>
      <c r="Y484" s="571"/>
      <c r="Z484" s="571"/>
      <c r="AA484" s="571"/>
      <c r="AB484" s="571"/>
      <c r="AC484" s="572"/>
      <c r="AD484" s="568" t="str">
        <f>IF(Calcu!H470="ⅹ",Calcu!H470,Calcu!L470)</f>
        <v/>
      </c>
      <c r="AE484" s="571"/>
      <c r="AF484" s="571"/>
      <c r="AG484" s="571"/>
      <c r="AH484" s="571"/>
      <c r="AI484" s="571"/>
      <c r="AJ484" s="572"/>
      <c r="AK484" s="460"/>
      <c r="AL484" s="460"/>
      <c r="AM484" s="460"/>
      <c r="AN484" s="460"/>
      <c r="AO484" s="460"/>
      <c r="AP484" s="460"/>
      <c r="AQ484" s="460"/>
      <c r="AR484" s="143"/>
      <c r="AS484" s="143"/>
      <c r="AT484" s="460"/>
    </row>
    <row r="485" spans="1:46" ht="18" customHeight="1">
      <c r="A485" s="460"/>
      <c r="B485" s="565">
        <f>Calcu!C471</f>
        <v>37</v>
      </c>
      <c r="C485" s="566"/>
      <c r="D485" s="566"/>
      <c r="E485" s="566"/>
      <c r="F485" s="566"/>
      <c r="G485" s="566"/>
      <c r="H485" s="567"/>
      <c r="I485" s="568" t="str">
        <f>Calcu!E471</f>
        <v/>
      </c>
      <c r="J485" s="569"/>
      <c r="K485" s="569"/>
      <c r="L485" s="569"/>
      <c r="M485" s="569"/>
      <c r="N485" s="569"/>
      <c r="O485" s="570"/>
      <c r="P485" s="568" t="str">
        <f>Calcu!J471</f>
        <v/>
      </c>
      <c r="Q485" s="571"/>
      <c r="R485" s="571"/>
      <c r="S485" s="571"/>
      <c r="T485" s="571"/>
      <c r="U485" s="571"/>
      <c r="V485" s="572"/>
      <c r="W485" s="568" t="str">
        <f>IF(Calcu!G471="ⅹ",Calcu!G471,Calcu!K471)</f>
        <v/>
      </c>
      <c r="X485" s="571"/>
      <c r="Y485" s="571"/>
      <c r="Z485" s="571"/>
      <c r="AA485" s="571"/>
      <c r="AB485" s="571"/>
      <c r="AC485" s="572"/>
      <c r="AD485" s="568" t="str">
        <f>IF(Calcu!H471="ⅹ",Calcu!H471,Calcu!L471)</f>
        <v/>
      </c>
      <c r="AE485" s="571"/>
      <c r="AF485" s="571"/>
      <c r="AG485" s="571"/>
      <c r="AH485" s="571"/>
      <c r="AI485" s="571"/>
      <c r="AJ485" s="572"/>
      <c r="AK485" s="460"/>
      <c r="AL485" s="460"/>
      <c r="AM485" s="460"/>
      <c r="AN485" s="460"/>
      <c r="AO485" s="460"/>
      <c r="AP485" s="460"/>
      <c r="AQ485" s="460"/>
      <c r="AR485" s="143"/>
      <c r="AS485" s="143"/>
      <c r="AT485" s="460"/>
    </row>
    <row r="486" spans="1:46" ht="18" customHeight="1">
      <c r="A486" s="460"/>
      <c r="B486" s="565">
        <f>Calcu!C472</f>
        <v>38</v>
      </c>
      <c r="C486" s="566"/>
      <c r="D486" s="566"/>
      <c r="E486" s="566"/>
      <c r="F486" s="566"/>
      <c r="G486" s="566"/>
      <c r="H486" s="567"/>
      <c r="I486" s="568" t="str">
        <f>Calcu!E472</f>
        <v/>
      </c>
      <c r="J486" s="569"/>
      <c r="K486" s="569"/>
      <c r="L486" s="569"/>
      <c r="M486" s="569"/>
      <c r="N486" s="569"/>
      <c r="O486" s="570"/>
      <c r="P486" s="568" t="str">
        <f>Calcu!J472</f>
        <v/>
      </c>
      <c r="Q486" s="571"/>
      <c r="R486" s="571"/>
      <c r="S486" s="571"/>
      <c r="T486" s="571"/>
      <c r="U486" s="571"/>
      <c r="V486" s="572"/>
      <c r="W486" s="568" t="str">
        <f>IF(Calcu!G472="ⅹ",Calcu!G472,Calcu!K472)</f>
        <v/>
      </c>
      <c r="X486" s="571"/>
      <c r="Y486" s="571"/>
      <c r="Z486" s="571"/>
      <c r="AA486" s="571"/>
      <c r="AB486" s="571"/>
      <c r="AC486" s="572"/>
      <c r="AD486" s="568" t="str">
        <f>IF(Calcu!H472="ⅹ",Calcu!H472,Calcu!L472)</f>
        <v/>
      </c>
      <c r="AE486" s="571"/>
      <c r="AF486" s="571"/>
      <c r="AG486" s="571"/>
      <c r="AH486" s="571"/>
      <c r="AI486" s="571"/>
      <c r="AJ486" s="572"/>
      <c r="AK486" s="460"/>
      <c r="AL486" s="460"/>
      <c r="AM486" s="460"/>
      <c r="AN486" s="460"/>
      <c r="AO486" s="460"/>
      <c r="AP486" s="460"/>
      <c r="AQ486" s="460"/>
      <c r="AR486" s="143"/>
      <c r="AS486" s="143"/>
      <c r="AT486" s="460"/>
    </row>
    <row r="487" spans="1:46" ht="18" customHeight="1">
      <c r="A487" s="460"/>
      <c r="B487" s="565">
        <f>Calcu!C473</f>
        <v>39</v>
      </c>
      <c r="C487" s="566"/>
      <c r="D487" s="566"/>
      <c r="E487" s="566"/>
      <c r="F487" s="566"/>
      <c r="G487" s="566"/>
      <c r="H487" s="567"/>
      <c r="I487" s="568" t="str">
        <f>Calcu!E473</f>
        <v/>
      </c>
      <c r="J487" s="569"/>
      <c r="K487" s="569"/>
      <c r="L487" s="569"/>
      <c r="M487" s="569"/>
      <c r="N487" s="569"/>
      <c r="O487" s="570"/>
      <c r="P487" s="568" t="str">
        <f>Calcu!J473</f>
        <v/>
      </c>
      <c r="Q487" s="571"/>
      <c r="R487" s="571"/>
      <c r="S487" s="571"/>
      <c r="T487" s="571"/>
      <c r="U487" s="571"/>
      <c r="V487" s="572"/>
      <c r="W487" s="568" t="str">
        <f>IF(Calcu!G473="ⅹ",Calcu!G473,Calcu!K473)</f>
        <v/>
      </c>
      <c r="X487" s="571"/>
      <c r="Y487" s="571"/>
      <c r="Z487" s="571"/>
      <c r="AA487" s="571"/>
      <c r="AB487" s="571"/>
      <c r="AC487" s="572"/>
      <c r="AD487" s="568" t="str">
        <f>IF(Calcu!H473="ⅹ",Calcu!H473,Calcu!L473)</f>
        <v/>
      </c>
      <c r="AE487" s="571"/>
      <c r="AF487" s="571"/>
      <c r="AG487" s="571"/>
      <c r="AH487" s="571"/>
      <c r="AI487" s="571"/>
      <c r="AJ487" s="572"/>
      <c r="AK487" s="460"/>
      <c r="AL487" s="460"/>
      <c r="AM487" s="460"/>
      <c r="AN487" s="460"/>
      <c r="AO487" s="460"/>
      <c r="AP487" s="460"/>
      <c r="AQ487" s="460"/>
      <c r="AR487" s="143"/>
      <c r="AS487" s="143"/>
      <c r="AT487" s="460"/>
    </row>
    <row r="488" spans="1:46" ht="18" customHeight="1">
      <c r="A488" s="460"/>
      <c r="B488" s="565">
        <f>Calcu!C474</f>
        <v>40</v>
      </c>
      <c r="C488" s="566"/>
      <c r="D488" s="566"/>
      <c r="E488" s="566"/>
      <c r="F488" s="566"/>
      <c r="G488" s="566"/>
      <c r="H488" s="567"/>
      <c r="I488" s="568" t="str">
        <f>Calcu!E474</f>
        <v/>
      </c>
      <c r="J488" s="569"/>
      <c r="K488" s="569"/>
      <c r="L488" s="569"/>
      <c r="M488" s="569"/>
      <c r="N488" s="569"/>
      <c r="O488" s="570"/>
      <c r="P488" s="568" t="str">
        <f>Calcu!J474</f>
        <v/>
      </c>
      <c r="Q488" s="571"/>
      <c r="R488" s="571"/>
      <c r="S488" s="571"/>
      <c r="T488" s="571"/>
      <c r="U488" s="571"/>
      <c r="V488" s="572"/>
      <c r="W488" s="568" t="str">
        <f>IF(Calcu!G474="ⅹ",Calcu!G474,Calcu!K474)</f>
        <v/>
      </c>
      <c r="X488" s="571"/>
      <c r="Y488" s="571"/>
      <c r="Z488" s="571"/>
      <c r="AA488" s="571"/>
      <c r="AB488" s="571"/>
      <c r="AC488" s="572"/>
      <c r="AD488" s="568" t="str">
        <f>IF(Calcu!H474="ⅹ",Calcu!H474,Calcu!L474)</f>
        <v/>
      </c>
      <c r="AE488" s="571"/>
      <c r="AF488" s="571"/>
      <c r="AG488" s="571"/>
      <c r="AH488" s="571"/>
      <c r="AI488" s="571"/>
      <c r="AJ488" s="572"/>
      <c r="AK488" s="460"/>
      <c r="AL488" s="460"/>
      <c r="AM488" s="460"/>
      <c r="AN488" s="460"/>
      <c r="AO488" s="460"/>
      <c r="AP488" s="460"/>
      <c r="AQ488" s="460"/>
      <c r="AR488" s="143"/>
      <c r="AS488" s="143"/>
      <c r="AT488" s="460"/>
    </row>
    <row r="489" spans="1:46" ht="18" customHeight="1">
      <c r="A489" s="460"/>
      <c r="B489" s="565">
        <f>Calcu!C475</f>
        <v>41</v>
      </c>
      <c r="C489" s="566"/>
      <c r="D489" s="566"/>
      <c r="E489" s="566"/>
      <c r="F489" s="566"/>
      <c r="G489" s="566"/>
      <c r="H489" s="567"/>
      <c r="I489" s="568" t="str">
        <f>Calcu!E475</f>
        <v/>
      </c>
      <c r="J489" s="569"/>
      <c r="K489" s="569"/>
      <c r="L489" s="569"/>
      <c r="M489" s="569"/>
      <c r="N489" s="569"/>
      <c r="O489" s="570"/>
      <c r="P489" s="568" t="str">
        <f>Calcu!J475</f>
        <v/>
      </c>
      <c r="Q489" s="571"/>
      <c r="R489" s="571"/>
      <c r="S489" s="571"/>
      <c r="T489" s="571"/>
      <c r="U489" s="571"/>
      <c r="V489" s="572"/>
      <c r="W489" s="568" t="str">
        <f>IF(Calcu!G475="ⅹ",Calcu!G475,Calcu!K475)</f>
        <v/>
      </c>
      <c r="X489" s="571"/>
      <c r="Y489" s="571"/>
      <c r="Z489" s="571"/>
      <c r="AA489" s="571"/>
      <c r="AB489" s="571"/>
      <c r="AC489" s="572"/>
      <c r="AD489" s="568" t="str">
        <f>IF(Calcu!H475="ⅹ",Calcu!H475,Calcu!L475)</f>
        <v/>
      </c>
      <c r="AE489" s="571"/>
      <c r="AF489" s="571"/>
      <c r="AG489" s="571"/>
      <c r="AH489" s="571"/>
      <c r="AI489" s="571"/>
      <c r="AJ489" s="572"/>
      <c r="AK489" s="460"/>
      <c r="AL489" s="460"/>
      <c r="AM489" s="460"/>
      <c r="AN489" s="460"/>
      <c r="AO489" s="460"/>
      <c r="AP489" s="460"/>
      <c r="AQ489" s="460"/>
      <c r="AR489" s="143"/>
      <c r="AS489" s="143"/>
      <c r="AT489" s="460"/>
    </row>
    <row r="490" spans="1:46" ht="18" customHeight="1">
      <c r="A490" s="460"/>
      <c r="B490" s="565">
        <f>Calcu!C476</f>
        <v>42</v>
      </c>
      <c r="C490" s="566"/>
      <c r="D490" s="566"/>
      <c r="E490" s="566"/>
      <c r="F490" s="566"/>
      <c r="G490" s="566"/>
      <c r="H490" s="567"/>
      <c r="I490" s="568" t="str">
        <f>Calcu!E476</f>
        <v/>
      </c>
      <c r="J490" s="569"/>
      <c r="K490" s="569"/>
      <c r="L490" s="569"/>
      <c r="M490" s="569"/>
      <c r="N490" s="569"/>
      <c r="O490" s="570"/>
      <c r="P490" s="568" t="str">
        <f>Calcu!J476</f>
        <v/>
      </c>
      <c r="Q490" s="571"/>
      <c r="R490" s="571"/>
      <c r="S490" s="571"/>
      <c r="T490" s="571"/>
      <c r="U490" s="571"/>
      <c r="V490" s="572"/>
      <c r="W490" s="568" t="str">
        <f>IF(Calcu!G476="ⅹ",Calcu!G476,Calcu!K476)</f>
        <v/>
      </c>
      <c r="X490" s="571"/>
      <c r="Y490" s="571"/>
      <c r="Z490" s="571"/>
      <c r="AA490" s="571"/>
      <c r="AB490" s="571"/>
      <c r="AC490" s="572"/>
      <c r="AD490" s="568" t="str">
        <f>IF(Calcu!H476="ⅹ",Calcu!H476,Calcu!L476)</f>
        <v/>
      </c>
      <c r="AE490" s="571"/>
      <c r="AF490" s="571"/>
      <c r="AG490" s="571"/>
      <c r="AH490" s="571"/>
      <c r="AI490" s="571"/>
      <c r="AJ490" s="572"/>
      <c r="AK490" s="460"/>
      <c r="AL490" s="460"/>
      <c r="AM490" s="460"/>
      <c r="AN490" s="460"/>
      <c r="AO490" s="460"/>
      <c r="AP490" s="460"/>
      <c r="AQ490" s="460"/>
      <c r="AR490" s="143"/>
      <c r="AS490" s="143"/>
      <c r="AT490" s="460"/>
    </row>
    <row r="491" spans="1:46" ht="18" customHeight="1">
      <c r="A491" s="460"/>
      <c r="B491" s="565">
        <f>Calcu!C477</f>
        <v>43</v>
      </c>
      <c r="C491" s="566"/>
      <c r="D491" s="566"/>
      <c r="E491" s="566"/>
      <c r="F491" s="566"/>
      <c r="G491" s="566"/>
      <c r="H491" s="567"/>
      <c r="I491" s="568" t="str">
        <f>Calcu!E477</f>
        <v/>
      </c>
      <c r="J491" s="569"/>
      <c r="K491" s="569"/>
      <c r="L491" s="569"/>
      <c r="M491" s="569"/>
      <c r="N491" s="569"/>
      <c r="O491" s="570"/>
      <c r="P491" s="568" t="str">
        <f>Calcu!J477</f>
        <v/>
      </c>
      <c r="Q491" s="571"/>
      <c r="R491" s="571"/>
      <c r="S491" s="571"/>
      <c r="T491" s="571"/>
      <c r="U491" s="571"/>
      <c r="V491" s="572"/>
      <c r="W491" s="568" t="str">
        <f>IF(Calcu!G477="ⅹ",Calcu!G477,Calcu!K477)</f>
        <v/>
      </c>
      <c r="X491" s="571"/>
      <c r="Y491" s="571"/>
      <c r="Z491" s="571"/>
      <c r="AA491" s="571"/>
      <c r="AB491" s="571"/>
      <c r="AC491" s="572"/>
      <c r="AD491" s="568" t="str">
        <f>IF(Calcu!H477="ⅹ",Calcu!H477,Calcu!L477)</f>
        <v/>
      </c>
      <c r="AE491" s="571"/>
      <c r="AF491" s="571"/>
      <c r="AG491" s="571"/>
      <c r="AH491" s="571"/>
      <c r="AI491" s="571"/>
      <c r="AJ491" s="572"/>
      <c r="AK491" s="460"/>
      <c r="AL491" s="460"/>
      <c r="AM491" s="460"/>
      <c r="AN491" s="460"/>
      <c r="AO491" s="460"/>
      <c r="AP491" s="460"/>
      <c r="AQ491" s="460"/>
      <c r="AR491" s="143"/>
      <c r="AS491" s="143"/>
      <c r="AT491" s="460"/>
    </row>
    <row r="492" spans="1:46" ht="18" customHeight="1">
      <c r="A492" s="460"/>
      <c r="B492" s="565">
        <f>Calcu!C478</f>
        <v>44</v>
      </c>
      <c r="C492" s="566"/>
      <c r="D492" s="566"/>
      <c r="E492" s="566"/>
      <c r="F492" s="566"/>
      <c r="G492" s="566"/>
      <c r="H492" s="567"/>
      <c r="I492" s="568" t="str">
        <f>Calcu!E478</f>
        <v/>
      </c>
      <c r="J492" s="569"/>
      <c r="K492" s="569"/>
      <c r="L492" s="569"/>
      <c r="M492" s="569"/>
      <c r="N492" s="569"/>
      <c r="O492" s="570"/>
      <c r="P492" s="568" t="str">
        <f>Calcu!J478</f>
        <v/>
      </c>
      <c r="Q492" s="571"/>
      <c r="R492" s="571"/>
      <c r="S492" s="571"/>
      <c r="T492" s="571"/>
      <c r="U492" s="571"/>
      <c r="V492" s="572"/>
      <c r="W492" s="568" t="str">
        <f>IF(Calcu!G478="ⅹ",Calcu!G478,Calcu!K478)</f>
        <v/>
      </c>
      <c r="X492" s="571"/>
      <c r="Y492" s="571"/>
      <c r="Z492" s="571"/>
      <c r="AA492" s="571"/>
      <c r="AB492" s="571"/>
      <c r="AC492" s="572"/>
      <c r="AD492" s="568" t="str">
        <f>IF(Calcu!H478="ⅹ",Calcu!H478,Calcu!L478)</f>
        <v/>
      </c>
      <c r="AE492" s="571"/>
      <c r="AF492" s="571"/>
      <c r="AG492" s="571"/>
      <c r="AH492" s="571"/>
      <c r="AI492" s="571"/>
      <c r="AJ492" s="572"/>
      <c r="AK492" s="460"/>
      <c r="AL492" s="460"/>
      <c r="AM492" s="460"/>
      <c r="AN492" s="460"/>
      <c r="AO492" s="460"/>
      <c r="AP492" s="460"/>
      <c r="AQ492" s="460"/>
      <c r="AR492" s="143"/>
      <c r="AS492" s="143"/>
      <c r="AT492" s="460"/>
    </row>
    <row r="493" spans="1:46" ht="18" customHeight="1">
      <c r="A493" s="460"/>
      <c r="B493" s="565">
        <f>Calcu!C479</f>
        <v>45</v>
      </c>
      <c r="C493" s="566"/>
      <c r="D493" s="566"/>
      <c r="E493" s="566"/>
      <c r="F493" s="566"/>
      <c r="G493" s="566"/>
      <c r="H493" s="567"/>
      <c r="I493" s="568" t="str">
        <f>Calcu!E479</f>
        <v/>
      </c>
      <c r="J493" s="569"/>
      <c r="K493" s="569"/>
      <c r="L493" s="569"/>
      <c r="M493" s="569"/>
      <c r="N493" s="569"/>
      <c r="O493" s="570"/>
      <c r="P493" s="568" t="str">
        <f>Calcu!J479</f>
        <v/>
      </c>
      <c r="Q493" s="571"/>
      <c r="R493" s="571"/>
      <c r="S493" s="571"/>
      <c r="T493" s="571"/>
      <c r="U493" s="571"/>
      <c r="V493" s="572"/>
      <c r="W493" s="568" t="str">
        <f>IF(Calcu!G479="ⅹ",Calcu!G479,Calcu!K479)</f>
        <v/>
      </c>
      <c r="X493" s="571"/>
      <c r="Y493" s="571"/>
      <c r="Z493" s="571"/>
      <c r="AA493" s="571"/>
      <c r="AB493" s="571"/>
      <c r="AC493" s="572"/>
      <c r="AD493" s="568" t="str">
        <f>IF(Calcu!H479="ⅹ",Calcu!H479,Calcu!L479)</f>
        <v/>
      </c>
      <c r="AE493" s="571"/>
      <c r="AF493" s="571"/>
      <c r="AG493" s="571"/>
      <c r="AH493" s="571"/>
      <c r="AI493" s="571"/>
      <c r="AJ493" s="572"/>
      <c r="AK493" s="460"/>
      <c r="AL493" s="460"/>
      <c r="AM493" s="460"/>
      <c r="AN493" s="460"/>
      <c r="AO493" s="460"/>
      <c r="AP493" s="460"/>
      <c r="AQ493" s="460"/>
      <c r="AR493" s="143"/>
      <c r="AS493" s="143"/>
      <c r="AT493" s="460"/>
    </row>
    <row r="494" spans="1:46" ht="18" customHeight="1">
      <c r="A494" s="460"/>
      <c r="B494" s="565">
        <f>Calcu!C480</f>
        <v>46</v>
      </c>
      <c r="C494" s="566"/>
      <c r="D494" s="566"/>
      <c r="E494" s="566"/>
      <c r="F494" s="566"/>
      <c r="G494" s="566"/>
      <c r="H494" s="567"/>
      <c r="I494" s="568" t="str">
        <f>Calcu!E480</f>
        <v/>
      </c>
      <c r="J494" s="569"/>
      <c r="K494" s="569"/>
      <c r="L494" s="569"/>
      <c r="M494" s="569"/>
      <c r="N494" s="569"/>
      <c r="O494" s="570"/>
      <c r="P494" s="568" t="str">
        <f>Calcu!J480</f>
        <v/>
      </c>
      <c r="Q494" s="571"/>
      <c r="R494" s="571"/>
      <c r="S494" s="571"/>
      <c r="T494" s="571"/>
      <c r="U494" s="571"/>
      <c r="V494" s="572"/>
      <c r="W494" s="568" t="str">
        <f>IF(Calcu!G480="ⅹ",Calcu!G480,Calcu!K480)</f>
        <v/>
      </c>
      <c r="X494" s="571"/>
      <c r="Y494" s="571"/>
      <c r="Z494" s="571"/>
      <c r="AA494" s="571"/>
      <c r="AB494" s="571"/>
      <c r="AC494" s="572"/>
      <c r="AD494" s="568" t="str">
        <f>IF(Calcu!H480="ⅹ",Calcu!H480,Calcu!L480)</f>
        <v/>
      </c>
      <c r="AE494" s="571"/>
      <c r="AF494" s="571"/>
      <c r="AG494" s="571"/>
      <c r="AH494" s="571"/>
      <c r="AI494" s="571"/>
      <c r="AJ494" s="572"/>
      <c r="AK494" s="460"/>
      <c r="AL494" s="460"/>
      <c r="AM494" s="460"/>
      <c r="AN494" s="460"/>
      <c r="AO494" s="460"/>
      <c r="AP494" s="460"/>
      <c r="AQ494" s="460"/>
      <c r="AR494" s="143"/>
      <c r="AS494" s="143"/>
      <c r="AT494" s="460"/>
    </row>
    <row r="495" spans="1:46" ht="18" customHeight="1">
      <c r="A495" s="460"/>
      <c r="B495" s="565">
        <f>Calcu!C481</f>
        <v>47</v>
      </c>
      <c r="C495" s="566"/>
      <c r="D495" s="566"/>
      <c r="E495" s="566"/>
      <c r="F495" s="566"/>
      <c r="G495" s="566"/>
      <c r="H495" s="567"/>
      <c r="I495" s="568" t="str">
        <f>Calcu!E481</f>
        <v/>
      </c>
      <c r="J495" s="569"/>
      <c r="K495" s="569"/>
      <c r="L495" s="569"/>
      <c r="M495" s="569"/>
      <c r="N495" s="569"/>
      <c r="O495" s="570"/>
      <c r="P495" s="568" t="str">
        <f>Calcu!J481</f>
        <v/>
      </c>
      <c r="Q495" s="571"/>
      <c r="R495" s="571"/>
      <c r="S495" s="571"/>
      <c r="T495" s="571"/>
      <c r="U495" s="571"/>
      <c r="V495" s="572"/>
      <c r="W495" s="568" t="str">
        <f>IF(Calcu!G481="ⅹ",Calcu!G481,Calcu!K481)</f>
        <v/>
      </c>
      <c r="X495" s="571"/>
      <c r="Y495" s="571"/>
      <c r="Z495" s="571"/>
      <c r="AA495" s="571"/>
      <c r="AB495" s="571"/>
      <c r="AC495" s="572"/>
      <c r="AD495" s="568" t="str">
        <f>IF(Calcu!H481="ⅹ",Calcu!H481,Calcu!L481)</f>
        <v/>
      </c>
      <c r="AE495" s="571"/>
      <c r="AF495" s="571"/>
      <c r="AG495" s="571"/>
      <c r="AH495" s="571"/>
      <c r="AI495" s="571"/>
      <c r="AJ495" s="572"/>
      <c r="AK495" s="460"/>
      <c r="AL495" s="460"/>
      <c r="AM495" s="460"/>
      <c r="AN495" s="460"/>
      <c r="AO495" s="460"/>
      <c r="AP495" s="460"/>
      <c r="AQ495" s="460"/>
      <c r="AR495" s="143"/>
      <c r="AS495" s="143"/>
      <c r="AT495" s="460"/>
    </row>
    <row r="496" spans="1:46" ht="18" customHeight="1">
      <c r="A496" s="460"/>
      <c r="B496" s="565">
        <f>Calcu!C482</f>
        <v>48</v>
      </c>
      <c r="C496" s="566"/>
      <c r="D496" s="566"/>
      <c r="E496" s="566"/>
      <c r="F496" s="566"/>
      <c r="G496" s="566"/>
      <c r="H496" s="567"/>
      <c r="I496" s="568" t="str">
        <f>Calcu!E482</f>
        <v/>
      </c>
      <c r="J496" s="569"/>
      <c r="K496" s="569"/>
      <c r="L496" s="569"/>
      <c r="M496" s="569"/>
      <c r="N496" s="569"/>
      <c r="O496" s="570"/>
      <c r="P496" s="568" t="str">
        <f>Calcu!J482</f>
        <v/>
      </c>
      <c r="Q496" s="571"/>
      <c r="R496" s="571"/>
      <c r="S496" s="571"/>
      <c r="T496" s="571"/>
      <c r="U496" s="571"/>
      <c r="V496" s="572"/>
      <c r="W496" s="568" t="str">
        <f>IF(Calcu!G482="ⅹ",Calcu!G482,Calcu!K482)</f>
        <v/>
      </c>
      <c r="X496" s="571"/>
      <c r="Y496" s="571"/>
      <c r="Z496" s="571"/>
      <c r="AA496" s="571"/>
      <c r="AB496" s="571"/>
      <c r="AC496" s="572"/>
      <c r="AD496" s="568" t="str">
        <f>IF(Calcu!H482="ⅹ",Calcu!H482,Calcu!L482)</f>
        <v/>
      </c>
      <c r="AE496" s="571"/>
      <c r="AF496" s="571"/>
      <c r="AG496" s="571"/>
      <c r="AH496" s="571"/>
      <c r="AI496" s="571"/>
      <c r="AJ496" s="572"/>
      <c r="AK496" s="460"/>
      <c r="AL496" s="460"/>
      <c r="AM496" s="460"/>
      <c r="AN496" s="460"/>
      <c r="AO496" s="460"/>
      <c r="AP496" s="460"/>
      <c r="AQ496" s="460"/>
      <c r="AR496" s="143"/>
      <c r="AS496" s="143"/>
      <c r="AT496" s="460"/>
    </row>
    <row r="497" spans="1:46" ht="18" customHeight="1">
      <c r="A497" s="460"/>
      <c r="B497" s="565">
        <f>Calcu!C483</f>
        <v>49</v>
      </c>
      <c r="C497" s="566"/>
      <c r="D497" s="566"/>
      <c r="E497" s="566"/>
      <c r="F497" s="566"/>
      <c r="G497" s="566"/>
      <c r="H497" s="567"/>
      <c r="I497" s="568" t="str">
        <f>Calcu!E483</f>
        <v/>
      </c>
      <c r="J497" s="569"/>
      <c r="K497" s="569"/>
      <c r="L497" s="569"/>
      <c r="M497" s="569"/>
      <c r="N497" s="569"/>
      <c r="O497" s="570"/>
      <c r="P497" s="568" t="str">
        <f>Calcu!J483</f>
        <v/>
      </c>
      <c r="Q497" s="571"/>
      <c r="R497" s="571"/>
      <c r="S497" s="571"/>
      <c r="T497" s="571"/>
      <c r="U497" s="571"/>
      <c r="V497" s="572"/>
      <c r="W497" s="568" t="str">
        <f>IF(Calcu!G483="ⅹ",Calcu!G483,Calcu!K483)</f>
        <v/>
      </c>
      <c r="X497" s="571"/>
      <c r="Y497" s="571"/>
      <c r="Z497" s="571"/>
      <c r="AA497" s="571"/>
      <c r="AB497" s="571"/>
      <c r="AC497" s="572"/>
      <c r="AD497" s="568" t="str">
        <f>IF(Calcu!H483="ⅹ",Calcu!H483,Calcu!L483)</f>
        <v/>
      </c>
      <c r="AE497" s="571"/>
      <c r="AF497" s="571"/>
      <c r="AG497" s="571"/>
      <c r="AH497" s="571"/>
      <c r="AI497" s="571"/>
      <c r="AJ497" s="572"/>
      <c r="AK497" s="460"/>
      <c r="AL497" s="460"/>
      <c r="AM497" s="460"/>
      <c r="AN497" s="460"/>
      <c r="AO497" s="460"/>
      <c r="AP497" s="460"/>
      <c r="AQ497" s="460"/>
      <c r="AR497" s="143"/>
      <c r="AS497" s="143"/>
      <c r="AT497" s="460"/>
    </row>
    <row r="498" spans="1:46" ht="18" customHeight="1">
      <c r="A498" s="460"/>
      <c r="B498" s="565">
        <f>Calcu!C484</f>
        <v>50</v>
      </c>
      <c r="C498" s="566"/>
      <c r="D498" s="566"/>
      <c r="E498" s="566"/>
      <c r="F498" s="566"/>
      <c r="G498" s="566"/>
      <c r="H498" s="567"/>
      <c r="I498" s="568" t="str">
        <f>Calcu!E484</f>
        <v/>
      </c>
      <c r="J498" s="569"/>
      <c r="K498" s="569"/>
      <c r="L498" s="569"/>
      <c r="M498" s="569"/>
      <c r="N498" s="569"/>
      <c r="O498" s="570"/>
      <c r="P498" s="568" t="str">
        <f>Calcu!J484</f>
        <v/>
      </c>
      <c r="Q498" s="571"/>
      <c r="R498" s="571"/>
      <c r="S498" s="571"/>
      <c r="T498" s="571"/>
      <c r="U498" s="571"/>
      <c r="V498" s="572"/>
      <c r="W498" s="568" t="str">
        <f>IF(Calcu!G484="ⅹ",Calcu!G484,Calcu!K484)</f>
        <v/>
      </c>
      <c r="X498" s="571"/>
      <c r="Y498" s="571"/>
      <c r="Z498" s="571"/>
      <c r="AA498" s="571"/>
      <c r="AB498" s="571"/>
      <c r="AC498" s="572"/>
      <c r="AD498" s="568" t="str">
        <f>IF(Calcu!H484="ⅹ",Calcu!H484,Calcu!L484)</f>
        <v/>
      </c>
      <c r="AE498" s="571"/>
      <c r="AF498" s="571"/>
      <c r="AG498" s="571"/>
      <c r="AH498" s="571"/>
      <c r="AI498" s="571"/>
      <c r="AJ498" s="572"/>
      <c r="AK498" s="460"/>
      <c r="AL498" s="460"/>
      <c r="AM498" s="460"/>
      <c r="AN498" s="460"/>
      <c r="AO498" s="460"/>
      <c r="AP498" s="460"/>
      <c r="AQ498" s="460"/>
      <c r="AR498" s="143"/>
      <c r="AS498" s="143"/>
      <c r="AT498" s="460"/>
    </row>
    <row r="499" spans="1:46" ht="18" customHeight="1">
      <c r="A499" s="460"/>
      <c r="B499" s="565">
        <f>Calcu!C485</f>
        <v>51</v>
      </c>
      <c r="C499" s="566"/>
      <c r="D499" s="566"/>
      <c r="E499" s="566"/>
      <c r="F499" s="566"/>
      <c r="G499" s="566"/>
      <c r="H499" s="567"/>
      <c r="I499" s="568" t="str">
        <f>Calcu!E485</f>
        <v/>
      </c>
      <c r="J499" s="569"/>
      <c r="K499" s="569"/>
      <c r="L499" s="569"/>
      <c r="M499" s="569"/>
      <c r="N499" s="569"/>
      <c r="O499" s="570"/>
      <c r="P499" s="568" t="str">
        <f>Calcu!J485</f>
        <v/>
      </c>
      <c r="Q499" s="571"/>
      <c r="R499" s="571"/>
      <c r="S499" s="571"/>
      <c r="T499" s="571"/>
      <c r="U499" s="571"/>
      <c r="V499" s="572"/>
      <c r="W499" s="568" t="str">
        <f>IF(Calcu!G485="ⅹ",Calcu!G485,Calcu!K485)</f>
        <v/>
      </c>
      <c r="X499" s="571"/>
      <c r="Y499" s="571"/>
      <c r="Z499" s="571"/>
      <c r="AA499" s="571"/>
      <c r="AB499" s="571"/>
      <c r="AC499" s="572"/>
      <c r="AD499" s="568" t="str">
        <f>IF(Calcu!H485="ⅹ",Calcu!H485,Calcu!L485)</f>
        <v/>
      </c>
      <c r="AE499" s="571"/>
      <c r="AF499" s="571"/>
      <c r="AG499" s="571"/>
      <c r="AH499" s="571"/>
      <c r="AI499" s="571"/>
      <c r="AJ499" s="572"/>
      <c r="AK499" s="460"/>
      <c r="AL499" s="460"/>
      <c r="AM499" s="460"/>
      <c r="AN499" s="460"/>
      <c r="AO499" s="460"/>
      <c r="AP499" s="460"/>
      <c r="AQ499" s="460"/>
      <c r="AR499" s="143"/>
      <c r="AS499" s="143"/>
      <c r="AT499" s="460"/>
    </row>
    <row r="500" spans="1:46" ht="18" customHeight="1">
      <c r="A500" s="460"/>
      <c r="B500" s="565">
        <f>Calcu!C486</f>
        <v>52</v>
      </c>
      <c r="C500" s="566"/>
      <c r="D500" s="566"/>
      <c r="E500" s="566"/>
      <c r="F500" s="566"/>
      <c r="G500" s="566"/>
      <c r="H500" s="567"/>
      <c r="I500" s="568" t="str">
        <f>Calcu!E486</f>
        <v/>
      </c>
      <c r="J500" s="569"/>
      <c r="K500" s="569"/>
      <c r="L500" s="569"/>
      <c r="M500" s="569"/>
      <c r="N500" s="569"/>
      <c r="O500" s="570"/>
      <c r="P500" s="568" t="str">
        <f>Calcu!J486</f>
        <v/>
      </c>
      <c r="Q500" s="571"/>
      <c r="R500" s="571"/>
      <c r="S500" s="571"/>
      <c r="T500" s="571"/>
      <c r="U500" s="571"/>
      <c r="V500" s="572"/>
      <c r="W500" s="568" t="str">
        <f>IF(Calcu!G486="ⅹ",Calcu!G486,Calcu!K486)</f>
        <v/>
      </c>
      <c r="X500" s="571"/>
      <c r="Y500" s="571"/>
      <c r="Z500" s="571"/>
      <c r="AA500" s="571"/>
      <c r="AB500" s="571"/>
      <c r="AC500" s="572"/>
      <c r="AD500" s="568" t="str">
        <f>IF(Calcu!H486="ⅹ",Calcu!H486,Calcu!L486)</f>
        <v/>
      </c>
      <c r="AE500" s="571"/>
      <c r="AF500" s="571"/>
      <c r="AG500" s="571"/>
      <c r="AH500" s="571"/>
      <c r="AI500" s="571"/>
      <c r="AJ500" s="572"/>
      <c r="AK500" s="460"/>
      <c r="AL500" s="460"/>
      <c r="AM500" s="460"/>
      <c r="AN500" s="460"/>
      <c r="AO500" s="460"/>
      <c r="AP500" s="460"/>
      <c r="AQ500" s="460"/>
      <c r="AR500" s="143"/>
      <c r="AS500" s="143"/>
      <c r="AT500" s="460"/>
    </row>
    <row r="501" spans="1:46" ht="18" customHeight="1">
      <c r="A501" s="460"/>
      <c r="B501" s="565">
        <f>Calcu!C487</f>
        <v>53</v>
      </c>
      <c r="C501" s="566"/>
      <c r="D501" s="566"/>
      <c r="E501" s="566"/>
      <c r="F501" s="566"/>
      <c r="G501" s="566"/>
      <c r="H501" s="567"/>
      <c r="I501" s="568" t="str">
        <f>Calcu!E487</f>
        <v/>
      </c>
      <c r="J501" s="569"/>
      <c r="K501" s="569"/>
      <c r="L501" s="569"/>
      <c r="M501" s="569"/>
      <c r="N501" s="569"/>
      <c r="O501" s="570"/>
      <c r="P501" s="568" t="str">
        <f>Calcu!J487</f>
        <v/>
      </c>
      <c r="Q501" s="571"/>
      <c r="R501" s="571"/>
      <c r="S501" s="571"/>
      <c r="T501" s="571"/>
      <c r="U501" s="571"/>
      <c r="V501" s="572"/>
      <c r="W501" s="568" t="str">
        <f>IF(Calcu!G487="ⅹ",Calcu!G487,Calcu!K487)</f>
        <v/>
      </c>
      <c r="X501" s="571"/>
      <c r="Y501" s="571"/>
      <c r="Z501" s="571"/>
      <c r="AA501" s="571"/>
      <c r="AB501" s="571"/>
      <c r="AC501" s="572"/>
      <c r="AD501" s="568" t="str">
        <f>IF(Calcu!H487="ⅹ",Calcu!H487,Calcu!L487)</f>
        <v/>
      </c>
      <c r="AE501" s="571"/>
      <c r="AF501" s="571"/>
      <c r="AG501" s="571"/>
      <c r="AH501" s="571"/>
      <c r="AI501" s="571"/>
      <c r="AJ501" s="572"/>
      <c r="AK501" s="460"/>
      <c r="AL501" s="460"/>
      <c r="AM501" s="460"/>
      <c r="AN501" s="460"/>
      <c r="AO501" s="460"/>
      <c r="AP501" s="460"/>
      <c r="AQ501" s="460"/>
      <c r="AR501" s="143"/>
      <c r="AS501" s="143"/>
      <c r="AT501" s="460"/>
    </row>
    <row r="502" spans="1:46" ht="18" customHeight="1">
      <c r="A502" s="460"/>
      <c r="B502" s="565">
        <f>Calcu!C488</f>
        <v>54</v>
      </c>
      <c r="C502" s="566"/>
      <c r="D502" s="566"/>
      <c r="E502" s="566"/>
      <c r="F502" s="566"/>
      <c r="G502" s="566"/>
      <c r="H502" s="567"/>
      <c r="I502" s="568" t="str">
        <f>Calcu!E488</f>
        <v/>
      </c>
      <c r="J502" s="569"/>
      <c r="K502" s="569"/>
      <c r="L502" s="569"/>
      <c r="M502" s="569"/>
      <c r="N502" s="569"/>
      <c r="O502" s="570"/>
      <c r="P502" s="568" t="str">
        <f>Calcu!J488</f>
        <v/>
      </c>
      <c r="Q502" s="571"/>
      <c r="R502" s="571"/>
      <c r="S502" s="571"/>
      <c r="T502" s="571"/>
      <c r="U502" s="571"/>
      <c r="V502" s="572"/>
      <c r="W502" s="568" t="str">
        <f>IF(Calcu!G488="ⅹ",Calcu!G488,Calcu!K488)</f>
        <v/>
      </c>
      <c r="X502" s="571"/>
      <c r="Y502" s="571"/>
      <c r="Z502" s="571"/>
      <c r="AA502" s="571"/>
      <c r="AB502" s="571"/>
      <c r="AC502" s="572"/>
      <c r="AD502" s="568" t="str">
        <f>IF(Calcu!H488="ⅹ",Calcu!H488,Calcu!L488)</f>
        <v/>
      </c>
      <c r="AE502" s="571"/>
      <c r="AF502" s="571"/>
      <c r="AG502" s="571"/>
      <c r="AH502" s="571"/>
      <c r="AI502" s="571"/>
      <c r="AJ502" s="572"/>
      <c r="AK502" s="460"/>
      <c r="AL502" s="460"/>
      <c r="AM502" s="460"/>
      <c r="AN502" s="460"/>
      <c r="AO502" s="460"/>
      <c r="AP502" s="460"/>
      <c r="AQ502" s="460"/>
      <c r="AR502" s="143"/>
      <c r="AS502" s="143"/>
      <c r="AT502" s="460"/>
    </row>
    <row r="503" spans="1:46" ht="18" customHeight="1">
      <c r="A503" s="460"/>
      <c r="B503" s="565">
        <f>Calcu!C489</f>
        <v>55</v>
      </c>
      <c r="C503" s="566"/>
      <c r="D503" s="566"/>
      <c r="E503" s="566"/>
      <c r="F503" s="566"/>
      <c r="G503" s="566"/>
      <c r="H503" s="567"/>
      <c r="I503" s="568" t="str">
        <f>Calcu!E489</f>
        <v/>
      </c>
      <c r="J503" s="569"/>
      <c r="K503" s="569"/>
      <c r="L503" s="569"/>
      <c r="M503" s="569"/>
      <c r="N503" s="569"/>
      <c r="O503" s="570"/>
      <c r="P503" s="568" t="str">
        <f>Calcu!J489</f>
        <v/>
      </c>
      <c r="Q503" s="571"/>
      <c r="R503" s="571"/>
      <c r="S503" s="571"/>
      <c r="T503" s="571"/>
      <c r="U503" s="571"/>
      <c r="V503" s="572"/>
      <c r="W503" s="568" t="str">
        <f>IF(Calcu!G489="ⅹ",Calcu!G489,Calcu!K489)</f>
        <v/>
      </c>
      <c r="X503" s="571"/>
      <c r="Y503" s="571"/>
      <c r="Z503" s="571"/>
      <c r="AA503" s="571"/>
      <c r="AB503" s="571"/>
      <c r="AC503" s="572"/>
      <c r="AD503" s="568" t="str">
        <f>IF(Calcu!H489="ⅹ",Calcu!H489,Calcu!L489)</f>
        <v/>
      </c>
      <c r="AE503" s="571"/>
      <c r="AF503" s="571"/>
      <c r="AG503" s="571"/>
      <c r="AH503" s="571"/>
      <c r="AI503" s="571"/>
      <c r="AJ503" s="572"/>
      <c r="AK503" s="460"/>
      <c r="AL503" s="460"/>
      <c r="AM503" s="460"/>
      <c r="AN503" s="460"/>
      <c r="AO503" s="460"/>
      <c r="AP503" s="460"/>
      <c r="AQ503" s="460"/>
      <c r="AR503" s="143"/>
      <c r="AS503" s="143"/>
      <c r="AT503" s="460"/>
    </row>
    <row r="504" spans="1:46" ht="18" customHeight="1">
      <c r="A504" s="460"/>
      <c r="B504" s="565">
        <f>Calcu!C490</f>
        <v>56</v>
      </c>
      <c r="C504" s="566"/>
      <c r="D504" s="566"/>
      <c r="E504" s="566"/>
      <c r="F504" s="566"/>
      <c r="G504" s="566"/>
      <c r="H504" s="567"/>
      <c r="I504" s="568" t="str">
        <f>Calcu!E490</f>
        <v/>
      </c>
      <c r="J504" s="569"/>
      <c r="K504" s="569"/>
      <c r="L504" s="569"/>
      <c r="M504" s="569"/>
      <c r="N504" s="569"/>
      <c r="O504" s="570"/>
      <c r="P504" s="568" t="str">
        <f>Calcu!J490</f>
        <v/>
      </c>
      <c r="Q504" s="571"/>
      <c r="R504" s="571"/>
      <c r="S504" s="571"/>
      <c r="T504" s="571"/>
      <c r="U504" s="571"/>
      <c r="V504" s="572"/>
      <c r="W504" s="568" t="str">
        <f>IF(Calcu!G490="ⅹ",Calcu!G490,Calcu!K490)</f>
        <v/>
      </c>
      <c r="X504" s="571"/>
      <c r="Y504" s="571"/>
      <c r="Z504" s="571"/>
      <c r="AA504" s="571"/>
      <c r="AB504" s="571"/>
      <c r="AC504" s="572"/>
      <c r="AD504" s="568" t="str">
        <f>IF(Calcu!H490="ⅹ",Calcu!H490,Calcu!L490)</f>
        <v/>
      </c>
      <c r="AE504" s="571"/>
      <c r="AF504" s="571"/>
      <c r="AG504" s="571"/>
      <c r="AH504" s="571"/>
      <c r="AI504" s="571"/>
      <c r="AJ504" s="572"/>
      <c r="AK504" s="460"/>
      <c r="AL504" s="460"/>
      <c r="AM504" s="460"/>
      <c r="AN504" s="460"/>
      <c r="AO504" s="460"/>
      <c r="AP504" s="460"/>
      <c r="AQ504" s="460"/>
      <c r="AR504" s="143"/>
      <c r="AS504" s="143"/>
      <c r="AT504" s="460"/>
    </row>
    <row r="505" spans="1:46" ht="18" customHeight="1">
      <c r="A505" s="460"/>
      <c r="B505" s="565">
        <f>Calcu!C491</f>
        <v>57</v>
      </c>
      <c r="C505" s="566"/>
      <c r="D505" s="566"/>
      <c r="E505" s="566"/>
      <c r="F505" s="566"/>
      <c r="G505" s="566"/>
      <c r="H505" s="567"/>
      <c r="I505" s="568" t="str">
        <f>Calcu!E491</f>
        <v/>
      </c>
      <c r="J505" s="569"/>
      <c r="K505" s="569"/>
      <c r="L505" s="569"/>
      <c r="M505" s="569"/>
      <c r="N505" s="569"/>
      <c r="O505" s="570"/>
      <c r="P505" s="568" t="str">
        <f>Calcu!J491</f>
        <v/>
      </c>
      <c r="Q505" s="571"/>
      <c r="R505" s="571"/>
      <c r="S505" s="571"/>
      <c r="T505" s="571"/>
      <c r="U505" s="571"/>
      <c r="V505" s="572"/>
      <c r="W505" s="568" t="str">
        <f>IF(Calcu!G491="ⅹ",Calcu!G491,Calcu!K491)</f>
        <v/>
      </c>
      <c r="X505" s="571"/>
      <c r="Y505" s="571"/>
      <c r="Z505" s="571"/>
      <c r="AA505" s="571"/>
      <c r="AB505" s="571"/>
      <c r="AC505" s="572"/>
      <c r="AD505" s="568" t="str">
        <f>IF(Calcu!H491="ⅹ",Calcu!H491,Calcu!L491)</f>
        <v/>
      </c>
      <c r="AE505" s="571"/>
      <c r="AF505" s="571"/>
      <c r="AG505" s="571"/>
      <c r="AH505" s="571"/>
      <c r="AI505" s="571"/>
      <c r="AJ505" s="572"/>
      <c r="AK505" s="460"/>
      <c r="AL505" s="460"/>
      <c r="AM505" s="460"/>
      <c r="AN505" s="460"/>
      <c r="AO505" s="460"/>
      <c r="AP505" s="460"/>
      <c r="AQ505" s="460"/>
      <c r="AR505" s="143"/>
      <c r="AS505" s="143"/>
      <c r="AT505" s="460"/>
    </row>
    <row r="506" spans="1:46" ht="18" customHeight="1">
      <c r="A506" s="460"/>
      <c r="B506" s="565">
        <f>Calcu!C492</f>
        <v>58</v>
      </c>
      <c r="C506" s="566"/>
      <c r="D506" s="566"/>
      <c r="E506" s="566"/>
      <c r="F506" s="566"/>
      <c r="G506" s="566"/>
      <c r="H506" s="567"/>
      <c r="I506" s="568" t="str">
        <f>Calcu!E492</f>
        <v/>
      </c>
      <c r="J506" s="569"/>
      <c r="K506" s="569"/>
      <c r="L506" s="569"/>
      <c r="M506" s="569"/>
      <c r="N506" s="569"/>
      <c r="O506" s="570"/>
      <c r="P506" s="568" t="str">
        <f>Calcu!J492</f>
        <v/>
      </c>
      <c r="Q506" s="571"/>
      <c r="R506" s="571"/>
      <c r="S506" s="571"/>
      <c r="T506" s="571"/>
      <c r="U506" s="571"/>
      <c r="V506" s="572"/>
      <c r="W506" s="568" t="str">
        <f>IF(Calcu!G492="ⅹ",Calcu!G492,Calcu!K492)</f>
        <v/>
      </c>
      <c r="X506" s="571"/>
      <c r="Y506" s="571"/>
      <c r="Z506" s="571"/>
      <c r="AA506" s="571"/>
      <c r="AB506" s="571"/>
      <c r="AC506" s="572"/>
      <c r="AD506" s="568" t="str">
        <f>IF(Calcu!H492="ⅹ",Calcu!H492,Calcu!L492)</f>
        <v/>
      </c>
      <c r="AE506" s="571"/>
      <c r="AF506" s="571"/>
      <c r="AG506" s="571"/>
      <c r="AH506" s="571"/>
      <c r="AI506" s="571"/>
      <c r="AJ506" s="572"/>
      <c r="AK506" s="460"/>
      <c r="AL506" s="460"/>
      <c r="AM506" s="460"/>
      <c r="AN506" s="460"/>
      <c r="AO506" s="460"/>
      <c r="AP506" s="460"/>
      <c r="AQ506" s="460"/>
      <c r="AR506" s="143"/>
      <c r="AS506" s="143"/>
      <c r="AT506" s="460"/>
    </row>
    <row r="507" spans="1:46" ht="18" customHeight="1">
      <c r="A507" s="460"/>
      <c r="B507" s="565">
        <f>Calcu!C493</f>
        <v>59</v>
      </c>
      <c r="C507" s="566"/>
      <c r="D507" s="566"/>
      <c r="E507" s="566"/>
      <c r="F507" s="566"/>
      <c r="G507" s="566"/>
      <c r="H507" s="567"/>
      <c r="I507" s="568" t="str">
        <f>Calcu!E493</f>
        <v/>
      </c>
      <c r="J507" s="569"/>
      <c r="K507" s="569"/>
      <c r="L507" s="569"/>
      <c r="M507" s="569"/>
      <c r="N507" s="569"/>
      <c r="O507" s="570"/>
      <c r="P507" s="568" t="str">
        <f>Calcu!J493</f>
        <v/>
      </c>
      <c r="Q507" s="571"/>
      <c r="R507" s="571"/>
      <c r="S507" s="571"/>
      <c r="T507" s="571"/>
      <c r="U507" s="571"/>
      <c r="V507" s="572"/>
      <c r="W507" s="568" t="str">
        <f>IF(Calcu!G493="ⅹ",Calcu!G493,Calcu!K493)</f>
        <v/>
      </c>
      <c r="X507" s="571"/>
      <c r="Y507" s="571"/>
      <c r="Z507" s="571"/>
      <c r="AA507" s="571"/>
      <c r="AB507" s="571"/>
      <c r="AC507" s="572"/>
      <c r="AD507" s="568" t="str">
        <f>IF(Calcu!H493="ⅹ",Calcu!H493,Calcu!L493)</f>
        <v/>
      </c>
      <c r="AE507" s="571"/>
      <c r="AF507" s="571"/>
      <c r="AG507" s="571"/>
      <c r="AH507" s="571"/>
      <c r="AI507" s="571"/>
      <c r="AJ507" s="572"/>
      <c r="AK507" s="460"/>
      <c r="AL507" s="460"/>
      <c r="AM507" s="460"/>
      <c r="AN507" s="460"/>
      <c r="AO507" s="460"/>
      <c r="AP507" s="460"/>
      <c r="AQ507" s="460"/>
      <c r="AR507" s="143"/>
      <c r="AS507" s="143"/>
      <c r="AT507" s="460"/>
    </row>
    <row r="508" spans="1:46" ht="18" customHeight="1">
      <c r="A508" s="285"/>
      <c r="B508" s="565">
        <f>Calcu!C494</f>
        <v>60</v>
      </c>
      <c r="C508" s="566"/>
      <c r="D508" s="566"/>
      <c r="E508" s="566"/>
      <c r="F508" s="566"/>
      <c r="G508" s="566"/>
      <c r="H508" s="567"/>
      <c r="I508" s="568" t="str">
        <f>Calcu!E494</f>
        <v/>
      </c>
      <c r="J508" s="569"/>
      <c r="K508" s="569"/>
      <c r="L508" s="569"/>
      <c r="M508" s="569"/>
      <c r="N508" s="569"/>
      <c r="O508" s="570"/>
      <c r="P508" s="568" t="str">
        <f>Calcu!J494</f>
        <v/>
      </c>
      <c r="Q508" s="571"/>
      <c r="R508" s="571"/>
      <c r="S508" s="571"/>
      <c r="T508" s="571"/>
      <c r="U508" s="571"/>
      <c r="V508" s="572"/>
      <c r="W508" s="568" t="str">
        <f>IF(Calcu!G494="ⅹ",Calcu!G494,Calcu!K494)</f>
        <v/>
      </c>
      <c r="X508" s="571"/>
      <c r="Y508" s="571"/>
      <c r="Z508" s="571"/>
      <c r="AA508" s="571"/>
      <c r="AB508" s="571"/>
      <c r="AC508" s="572"/>
      <c r="AD508" s="568" t="str">
        <f>IF(Calcu!H494="ⅹ",Calcu!H494,Calcu!L494)</f>
        <v/>
      </c>
      <c r="AE508" s="571"/>
      <c r="AF508" s="571"/>
      <c r="AG508" s="571"/>
      <c r="AH508" s="571"/>
      <c r="AI508" s="571"/>
      <c r="AJ508" s="572"/>
      <c r="AK508" s="285"/>
      <c r="AL508" s="285"/>
      <c r="AM508" s="285"/>
      <c r="AN508" s="285"/>
      <c r="AO508" s="285"/>
      <c r="AP508" s="285"/>
      <c r="AQ508" s="285"/>
      <c r="AR508" s="143"/>
      <c r="AS508" s="143"/>
      <c r="AT508" s="285"/>
    </row>
    <row r="509" spans="1:46" s="285" customFormat="1" ht="18" customHeight="1"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8"/>
      <c r="O509" s="418"/>
      <c r="P509" s="418"/>
      <c r="Q509" s="418"/>
      <c r="R509" s="418"/>
      <c r="S509" s="418"/>
      <c r="T509" s="418"/>
      <c r="U509" s="418"/>
      <c r="V509" s="418"/>
      <c r="W509" s="418"/>
      <c r="X509" s="418"/>
      <c r="Y509" s="418"/>
      <c r="Z509" s="418"/>
      <c r="AA509" s="418"/>
      <c r="AB509" s="418"/>
      <c r="AC509" s="418"/>
      <c r="AD509" s="418"/>
      <c r="AE509" s="418"/>
      <c r="AF509" s="418"/>
      <c r="AG509" s="418"/>
      <c r="AH509" s="418"/>
      <c r="AI509" s="418"/>
      <c r="AJ509" s="418"/>
      <c r="AK509" s="284"/>
      <c r="AL509" s="284"/>
      <c r="AM509" s="284"/>
      <c r="AN509" s="284"/>
      <c r="AO509" s="284"/>
      <c r="AP509" s="284"/>
      <c r="AQ509" s="284"/>
      <c r="AR509" s="143"/>
      <c r="AS509" s="143"/>
    </row>
    <row r="510" spans="1:46" s="146" customFormat="1" ht="18" customHeight="1">
      <c r="A510" s="293" t="str">
        <f>"■ "&amp;B443&amp;" "&amp;N443&amp;" 에서의 교정데이터"</f>
        <v>■ 0 0 에서의 교정데이터</v>
      </c>
      <c r="D510" s="294"/>
      <c r="E510" s="294"/>
      <c r="F510" s="294"/>
      <c r="H510" s="145"/>
      <c r="I510" s="291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  <c r="AN510" s="145"/>
      <c r="AO510" s="145"/>
      <c r="AP510" s="145"/>
      <c r="AQ510" s="145"/>
      <c r="AR510" s="145"/>
      <c r="AS510" s="145"/>
      <c r="AT510" s="145"/>
    </row>
    <row r="511" spans="1:46" s="146" customFormat="1" ht="18" customHeight="1">
      <c r="A511" s="188"/>
      <c r="B511" s="573" t="s">
        <v>341</v>
      </c>
      <c r="C511" s="574"/>
      <c r="D511" s="574"/>
      <c r="E511" s="574"/>
      <c r="F511" s="574"/>
      <c r="G511" s="574"/>
      <c r="H511" s="575"/>
      <c r="I511" s="573" t="s">
        <v>1030</v>
      </c>
      <c r="J511" s="574"/>
      <c r="K511" s="574"/>
      <c r="L511" s="574"/>
      <c r="M511" s="574"/>
      <c r="N511" s="574"/>
      <c r="O511" s="575"/>
      <c r="P511" s="582" t="e">
        <f>Calcu!$J$568&amp;" 지시값"</f>
        <v>#N/A</v>
      </c>
      <c r="Q511" s="583"/>
      <c r="R511" s="583"/>
      <c r="S511" s="583"/>
      <c r="T511" s="583"/>
      <c r="U511" s="583"/>
      <c r="V511" s="583"/>
      <c r="W511" s="583"/>
      <c r="X511" s="583"/>
      <c r="Y511" s="583"/>
      <c r="Z511" s="583"/>
      <c r="AA511" s="583"/>
      <c r="AB511" s="583"/>
      <c r="AC511" s="583"/>
      <c r="AD511" s="583"/>
      <c r="AE511" s="583"/>
      <c r="AF511" s="583"/>
      <c r="AG511" s="583"/>
      <c r="AH511" s="584" t="s">
        <v>773</v>
      </c>
      <c r="AI511" s="584"/>
      <c r="AJ511" s="584"/>
      <c r="AK511" s="584"/>
      <c r="AL511" s="584"/>
      <c r="AM511" s="584"/>
      <c r="AN511" s="584"/>
      <c r="AO511" s="584"/>
      <c r="AP511" s="584"/>
      <c r="AQ511" s="584"/>
      <c r="AR511" s="584"/>
      <c r="AS511" s="585"/>
      <c r="AT511" s="145"/>
    </row>
    <row r="512" spans="1:46" s="146" customFormat="1" ht="18" customHeight="1">
      <c r="A512" s="188"/>
      <c r="B512" s="576"/>
      <c r="C512" s="577"/>
      <c r="D512" s="577"/>
      <c r="E512" s="577"/>
      <c r="F512" s="577"/>
      <c r="G512" s="577"/>
      <c r="H512" s="578"/>
      <c r="I512" s="579"/>
      <c r="J512" s="580"/>
      <c r="K512" s="580"/>
      <c r="L512" s="580"/>
      <c r="M512" s="580"/>
      <c r="N512" s="580"/>
      <c r="O512" s="581"/>
      <c r="P512" s="586" t="s">
        <v>342</v>
      </c>
      <c r="Q512" s="587"/>
      <c r="R512" s="587"/>
      <c r="S512" s="587"/>
      <c r="T512" s="587"/>
      <c r="U512" s="588"/>
      <c r="V512" s="586" t="s">
        <v>343</v>
      </c>
      <c r="W512" s="587"/>
      <c r="X512" s="587"/>
      <c r="Y512" s="587"/>
      <c r="Z512" s="587"/>
      <c r="AA512" s="588"/>
      <c r="AB512" s="586" t="s">
        <v>344</v>
      </c>
      <c r="AC512" s="587"/>
      <c r="AD512" s="587"/>
      <c r="AE512" s="587"/>
      <c r="AF512" s="587"/>
      <c r="AG512" s="588"/>
      <c r="AH512" s="586" t="s">
        <v>345</v>
      </c>
      <c r="AI512" s="587"/>
      <c r="AJ512" s="587"/>
      <c r="AK512" s="587"/>
      <c r="AL512" s="587"/>
      <c r="AM512" s="588"/>
      <c r="AN512" s="586" t="s">
        <v>346</v>
      </c>
      <c r="AO512" s="587"/>
      <c r="AP512" s="587"/>
      <c r="AQ512" s="587"/>
      <c r="AR512" s="587"/>
      <c r="AS512" s="588"/>
      <c r="AT512" s="145"/>
    </row>
    <row r="513" spans="1:46" s="146" customFormat="1" ht="18" customHeight="1">
      <c r="A513" s="188"/>
      <c r="B513" s="579"/>
      <c r="C513" s="580"/>
      <c r="D513" s="580"/>
      <c r="E513" s="580"/>
      <c r="F513" s="580"/>
      <c r="G513" s="580"/>
      <c r="H513" s="581"/>
      <c r="I513" s="640">
        <f>I448</f>
        <v>0</v>
      </c>
      <c r="J513" s="641"/>
      <c r="K513" s="641"/>
      <c r="L513" s="641"/>
      <c r="M513" s="641"/>
      <c r="N513" s="641"/>
      <c r="O513" s="642"/>
      <c r="P513" s="640">
        <f>P448</f>
        <v>0</v>
      </c>
      <c r="Q513" s="641"/>
      <c r="R513" s="641"/>
      <c r="S513" s="641"/>
      <c r="T513" s="641"/>
      <c r="U513" s="642"/>
      <c r="V513" s="640">
        <f>W448</f>
        <v>0</v>
      </c>
      <c r="W513" s="641"/>
      <c r="X513" s="641"/>
      <c r="Y513" s="641"/>
      <c r="Z513" s="641"/>
      <c r="AA513" s="642"/>
      <c r="AB513" s="640">
        <f>AD448</f>
        <v>0</v>
      </c>
      <c r="AC513" s="641"/>
      <c r="AD513" s="641"/>
      <c r="AE513" s="641"/>
      <c r="AF513" s="641"/>
      <c r="AG513" s="642"/>
      <c r="AH513" s="640">
        <f>Calcu!G500</f>
        <v>0</v>
      </c>
      <c r="AI513" s="641"/>
      <c r="AJ513" s="641"/>
      <c r="AK513" s="641"/>
      <c r="AL513" s="641"/>
      <c r="AM513" s="642"/>
      <c r="AN513" s="640">
        <f>Calcu!H500</f>
        <v>0</v>
      </c>
      <c r="AO513" s="641"/>
      <c r="AP513" s="641"/>
      <c r="AQ513" s="641"/>
      <c r="AR513" s="641"/>
      <c r="AS513" s="642"/>
      <c r="AT513" s="145"/>
    </row>
    <row r="514" spans="1:46" s="146" customFormat="1" ht="18" customHeight="1">
      <c r="A514" s="188"/>
      <c r="B514" s="637" t="e">
        <f>AX443</f>
        <v>#N/A</v>
      </c>
      <c r="C514" s="638"/>
      <c r="D514" s="638"/>
      <c r="E514" s="638"/>
      <c r="F514" s="638"/>
      <c r="G514" s="638"/>
      <c r="H514" s="639"/>
      <c r="I514" s="634" t="e">
        <f ca="1">OFFSET(I448,B514,0)</f>
        <v>#N/A</v>
      </c>
      <c r="J514" s="635"/>
      <c r="K514" s="635"/>
      <c r="L514" s="635"/>
      <c r="M514" s="635"/>
      <c r="N514" s="635"/>
      <c r="O514" s="636"/>
      <c r="P514" s="634" t="e">
        <f ca="1">OFFSET(Calcu!Q434,B514,0)</f>
        <v>#N/A</v>
      </c>
      <c r="Q514" s="635"/>
      <c r="R514" s="635"/>
      <c r="S514" s="635"/>
      <c r="T514" s="635"/>
      <c r="U514" s="636"/>
      <c r="V514" s="634" t="e">
        <f ca="1">OFFSET(Calcu!R434,B514,0)</f>
        <v>#N/A</v>
      </c>
      <c r="W514" s="635"/>
      <c r="X514" s="635"/>
      <c r="Y514" s="635"/>
      <c r="Z514" s="635"/>
      <c r="AA514" s="636"/>
      <c r="AB514" s="634" t="e">
        <f ca="1">OFFSET(Calcu!S434,B514,0)</f>
        <v>#N/A</v>
      </c>
      <c r="AC514" s="635"/>
      <c r="AD514" s="635"/>
      <c r="AE514" s="635"/>
      <c r="AF514" s="635"/>
      <c r="AG514" s="636"/>
      <c r="AH514" s="589" t="e">
        <f ca="1">OFFSET(Calcu!G500,B514,0)</f>
        <v>#N/A</v>
      </c>
      <c r="AI514" s="590"/>
      <c r="AJ514" s="590"/>
      <c r="AK514" s="590"/>
      <c r="AL514" s="590"/>
      <c r="AM514" s="591"/>
      <c r="AN514" s="589" t="e">
        <f ca="1">OFFSET(Calcu!H500,B514,0)</f>
        <v>#N/A</v>
      </c>
      <c r="AO514" s="590"/>
      <c r="AP514" s="590"/>
      <c r="AQ514" s="590"/>
      <c r="AR514" s="590"/>
      <c r="AS514" s="591"/>
      <c r="AT514" s="145"/>
    </row>
    <row r="515" spans="1:46" s="146" customFormat="1" ht="18" customHeight="1">
      <c r="A515" s="188"/>
      <c r="B515" s="595" t="e">
        <f>B514</f>
        <v>#N/A</v>
      </c>
      <c r="C515" s="596"/>
      <c r="D515" s="596"/>
      <c r="E515" s="596"/>
      <c r="F515" s="596"/>
      <c r="G515" s="596"/>
      <c r="H515" s="597"/>
      <c r="I515" s="634" t="e">
        <f ca="1">I514</f>
        <v>#N/A</v>
      </c>
      <c r="J515" s="635"/>
      <c r="K515" s="635"/>
      <c r="L515" s="635"/>
      <c r="M515" s="635"/>
      <c r="N515" s="635"/>
      <c r="O515" s="636"/>
      <c r="P515" s="634" t="e">
        <f ca="1">OFFSET(Calcu!Q449,B515,0)</f>
        <v>#N/A</v>
      </c>
      <c r="Q515" s="635"/>
      <c r="R515" s="635"/>
      <c r="S515" s="635"/>
      <c r="T515" s="635"/>
      <c r="U515" s="636"/>
      <c r="V515" s="634" t="e">
        <f ca="1">OFFSET(Calcu!R449,B515,0)</f>
        <v>#N/A</v>
      </c>
      <c r="W515" s="635"/>
      <c r="X515" s="635"/>
      <c r="Y515" s="635"/>
      <c r="Z515" s="635"/>
      <c r="AA515" s="636"/>
      <c r="AB515" s="634" t="e">
        <f ca="1">OFFSET(Calcu!S449,B515,0)</f>
        <v>#N/A</v>
      </c>
      <c r="AC515" s="635"/>
      <c r="AD515" s="635"/>
      <c r="AE515" s="635"/>
      <c r="AF515" s="635"/>
      <c r="AG515" s="636"/>
      <c r="AH515" s="592"/>
      <c r="AI515" s="593"/>
      <c r="AJ515" s="593"/>
      <c r="AK515" s="593"/>
      <c r="AL515" s="593"/>
      <c r="AM515" s="594"/>
      <c r="AN515" s="592"/>
      <c r="AO515" s="593"/>
      <c r="AP515" s="593"/>
      <c r="AQ515" s="593"/>
      <c r="AR515" s="593"/>
      <c r="AS515" s="594"/>
      <c r="AT515" s="145"/>
    </row>
    <row r="516" spans="1:46" s="146" customFormat="1" ht="18" customHeight="1">
      <c r="A516" s="188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5"/>
      <c r="AR516" s="145"/>
      <c r="AS516" s="145"/>
      <c r="AT516" s="145"/>
    </row>
    <row r="517" spans="1:46" s="146" customFormat="1" ht="18" customHeight="1">
      <c r="A517" s="153" t="str">
        <f>"■ "&amp;B443&amp;" "&amp;N443&amp;" 에서의 영점보정 후 교정데이터"</f>
        <v>■ 0 0 에서의 영점보정 후 교정데이터</v>
      </c>
      <c r="B517" s="145"/>
      <c r="C517" s="290"/>
      <c r="D517" s="290"/>
      <c r="E517" s="290"/>
      <c r="F517" s="290"/>
      <c r="G517" s="291"/>
      <c r="H517" s="291"/>
      <c r="I517" s="291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45"/>
    </row>
    <row r="518" spans="1:46" s="146" customFormat="1" ht="18" customHeight="1">
      <c r="A518" s="188"/>
      <c r="B518" s="573" t="s">
        <v>217</v>
      </c>
      <c r="C518" s="574"/>
      <c r="D518" s="574"/>
      <c r="E518" s="574"/>
      <c r="F518" s="574"/>
      <c r="G518" s="574"/>
      <c r="H518" s="575"/>
      <c r="I518" s="573" t="s">
        <v>1031</v>
      </c>
      <c r="J518" s="648"/>
      <c r="K518" s="648"/>
      <c r="L518" s="648"/>
      <c r="M518" s="648"/>
      <c r="N518" s="648"/>
      <c r="O518" s="649"/>
      <c r="P518" s="586" t="e">
        <f>Calcu!$J$568&amp;" 지시값 (영점보정)"</f>
        <v>#N/A</v>
      </c>
      <c r="Q518" s="653"/>
      <c r="R518" s="653"/>
      <c r="S518" s="653"/>
      <c r="T518" s="653"/>
      <c r="U518" s="653"/>
      <c r="V518" s="653"/>
      <c r="W518" s="653"/>
      <c r="X518" s="653"/>
      <c r="Y518" s="653"/>
      <c r="Z518" s="653"/>
      <c r="AA518" s="653"/>
      <c r="AB518" s="653"/>
      <c r="AC518" s="653"/>
      <c r="AD518" s="653"/>
      <c r="AE518" s="653"/>
      <c r="AF518" s="653"/>
      <c r="AG518" s="653"/>
      <c r="AH518" s="653"/>
      <c r="AI518" s="653"/>
      <c r="AJ518" s="653"/>
      <c r="AK518" s="653"/>
      <c r="AL518" s="653"/>
      <c r="AM518" s="653"/>
      <c r="AN518" s="653"/>
      <c r="AO518" s="653"/>
      <c r="AP518" s="653"/>
      <c r="AQ518" s="653"/>
      <c r="AR518" s="653"/>
      <c r="AS518" s="654"/>
      <c r="AT518" s="145"/>
    </row>
    <row r="519" spans="1:46" s="146" customFormat="1" ht="18" customHeight="1">
      <c r="A519" s="188"/>
      <c r="B519" s="576"/>
      <c r="C519" s="577"/>
      <c r="D519" s="577"/>
      <c r="E519" s="577"/>
      <c r="F519" s="577"/>
      <c r="G519" s="577"/>
      <c r="H519" s="578"/>
      <c r="I519" s="650"/>
      <c r="J519" s="651"/>
      <c r="K519" s="651"/>
      <c r="L519" s="651"/>
      <c r="M519" s="651"/>
      <c r="N519" s="651"/>
      <c r="O519" s="652"/>
      <c r="P519" s="586" t="s">
        <v>69</v>
      </c>
      <c r="Q519" s="653"/>
      <c r="R519" s="653"/>
      <c r="S519" s="653"/>
      <c r="T519" s="653"/>
      <c r="U519" s="653"/>
      <c r="V519" s="654"/>
      <c r="W519" s="586" t="s">
        <v>219</v>
      </c>
      <c r="X519" s="653"/>
      <c r="Y519" s="653"/>
      <c r="Z519" s="653"/>
      <c r="AA519" s="653"/>
      <c r="AB519" s="653"/>
      <c r="AC519" s="654"/>
      <c r="AD519" s="586" t="s">
        <v>220</v>
      </c>
      <c r="AE519" s="653"/>
      <c r="AF519" s="653"/>
      <c r="AG519" s="653"/>
      <c r="AH519" s="653"/>
      <c r="AI519" s="653"/>
      <c r="AJ519" s="654"/>
      <c r="AK519" s="586" t="s">
        <v>229</v>
      </c>
      <c r="AL519" s="653"/>
      <c r="AM519" s="653"/>
      <c r="AN519" s="653"/>
      <c r="AO519" s="653"/>
      <c r="AP519" s="653"/>
      <c r="AQ519" s="653"/>
      <c r="AR519" s="653"/>
      <c r="AS519" s="654"/>
      <c r="AT519" s="145"/>
    </row>
    <row r="520" spans="1:46" s="146" customFormat="1" ht="18" customHeight="1">
      <c r="A520" s="188"/>
      <c r="B520" s="579"/>
      <c r="C520" s="580"/>
      <c r="D520" s="580"/>
      <c r="E520" s="580"/>
      <c r="F520" s="580"/>
      <c r="G520" s="580"/>
      <c r="H520" s="581"/>
      <c r="I520" s="645">
        <f>I513</f>
        <v>0</v>
      </c>
      <c r="J520" s="655"/>
      <c r="K520" s="655"/>
      <c r="L520" s="655"/>
      <c r="M520" s="655"/>
      <c r="N520" s="655"/>
      <c r="O520" s="656"/>
      <c r="P520" s="645">
        <f>P513</f>
        <v>0</v>
      </c>
      <c r="Q520" s="646"/>
      <c r="R520" s="646"/>
      <c r="S520" s="646"/>
      <c r="T520" s="646"/>
      <c r="U520" s="646"/>
      <c r="V520" s="647"/>
      <c r="W520" s="645">
        <f>V513</f>
        <v>0</v>
      </c>
      <c r="X520" s="646"/>
      <c r="Y520" s="646"/>
      <c r="Z520" s="646"/>
      <c r="AA520" s="646"/>
      <c r="AB520" s="646"/>
      <c r="AC520" s="647"/>
      <c r="AD520" s="645">
        <f>AB513</f>
        <v>0</v>
      </c>
      <c r="AE520" s="646"/>
      <c r="AF520" s="646"/>
      <c r="AG520" s="646"/>
      <c r="AH520" s="646"/>
      <c r="AI520" s="646"/>
      <c r="AJ520" s="647"/>
      <c r="AK520" s="645">
        <f>AH513</f>
        <v>0</v>
      </c>
      <c r="AL520" s="646"/>
      <c r="AM520" s="646"/>
      <c r="AN520" s="646"/>
      <c r="AO520" s="646"/>
      <c r="AP520" s="646"/>
      <c r="AQ520" s="646"/>
      <c r="AR520" s="646"/>
      <c r="AS520" s="647"/>
      <c r="AT520" s="145"/>
    </row>
    <row r="521" spans="1:46" s="146" customFormat="1" ht="18" customHeight="1">
      <c r="A521" s="188"/>
      <c r="B521" s="637" t="e">
        <f>B514</f>
        <v>#N/A</v>
      </c>
      <c r="C521" s="638"/>
      <c r="D521" s="638"/>
      <c r="E521" s="638"/>
      <c r="F521" s="638"/>
      <c r="G521" s="638"/>
      <c r="H521" s="639"/>
      <c r="I521" s="634" t="e">
        <f ca="1">I514</f>
        <v>#N/A</v>
      </c>
      <c r="J521" s="635"/>
      <c r="K521" s="635"/>
      <c r="L521" s="635"/>
      <c r="M521" s="635"/>
      <c r="N521" s="635"/>
      <c r="O521" s="636"/>
      <c r="P521" s="634" t="e">
        <f ca="1">OFFSET(Calcu!U434,B521,0)</f>
        <v>#N/A</v>
      </c>
      <c r="Q521" s="643"/>
      <c r="R521" s="643"/>
      <c r="S521" s="643"/>
      <c r="T521" s="643"/>
      <c r="U521" s="643"/>
      <c r="V521" s="644"/>
      <c r="W521" s="634" t="e">
        <f ca="1">OFFSET(Calcu!V434,B521,0)</f>
        <v>#N/A</v>
      </c>
      <c r="X521" s="643"/>
      <c r="Y521" s="643"/>
      <c r="Z521" s="643"/>
      <c r="AA521" s="643"/>
      <c r="AB521" s="643"/>
      <c r="AC521" s="644"/>
      <c r="AD521" s="634" t="e">
        <f ca="1">OFFSET(Calcu!W434,B521,0)</f>
        <v>#N/A</v>
      </c>
      <c r="AE521" s="643"/>
      <c r="AF521" s="643"/>
      <c r="AG521" s="643"/>
      <c r="AH521" s="643"/>
      <c r="AI521" s="643"/>
      <c r="AJ521" s="644"/>
      <c r="AK521" s="634" t="e">
        <f ca="1">OFFSET(Calcu!X434,B521,0)</f>
        <v>#N/A</v>
      </c>
      <c r="AL521" s="643"/>
      <c r="AM521" s="643"/>
      <c r="AN521" s="643"/>
      <c r="AO521" s="643"/>
      <c r="AP521" s="643"/>
      <c r="AQ521" s="643"/>
      <c r="AR521" s="643"/>
      <c r="AS521" s="644"/>
      <c r="AT521" s="145"/>
    </row>
    <row r="522" spans="1:46" s="146" customFormat="1" ht="18" customHeight="1">
      <c r="A522" s="188"/>
      <c r="B522" s="595" t="e">
        <f>B515</f>
        <v>#N/A</v>
      </c>
      <c r="C522" s="596"/>
      <c r="D522" s="596"/>
      <c r="E522" s="596"/>
      <c r="F522" s="596"/>
      <c r="G522" s="596"/>
      <c r="H522" s="597"/>
      <c r="I522" s="634" t="e">
        <f ca="1">I515</f>
        <v>#N/A</v>
      </c>
      <c r="J522" s="635"/>
      <c r="K522" s="635"/>
      <c r="L522" s="635"/>
      <c r="M522" s="635"/>
      <c r="N522" s="635"/>
      <c r="O522" s="636"/>
      <c r="P522" s="634" t="e">
        <f ca="1">OFFSET(Calcu!U449,B522,0)</f>
        <v>#N/A</v>
      </c>
      <c r="Q522" s="643"/>
      <c r="R522" s="643"/>
      <c r="S522" s="643"/>
      <c r="T522" s="643"/>
      <c r="U522" s="643"/>
      <c r="V522" s="644"/>
      <c r="W522" s="634" t="e">
        <f ca="1">OFFSET(Calcu!V449,B522,0)</f>
        <v>#N/A</v>
      </c>
      <c r="X522" s="643"/>
      <c r="Y522" s="643"/>
      <c r="Z522" s="643"/>
      <c r="AA522" s="643"/>
      <c r="AB522" s="643"/>
      <c r="AC522" s="644"/>
      <c r="AD522" s="634" t="e">
        <f ca="1">OFFSET(Calcu!W449,B522,0)</f>
        <v>#N/A</v>
      </c>
      <c r="AE522" s="643"/>
      <c r="AF522" s="643"/>
      <c r="AG522" s="643"/>
      <c r="AH522" s="643"/>
      <c r="AI522" s="643"/>
      <c r="AJ522" s="644"/>
      <c r="AK522" s="634" t="e">
        <f ca="1">OFFSET(Calcu!X449,B522,0)</f>
        <v>#N/A</v>
      </c>
      <c r="AL522" s="643"/>
      <c r="AM522" s="643"/>
      <c r="AN522" s="643"/>
      <c r="AO522" s="643"/>
      <c r="AP522" s="643"/>
      <c r="AQ522" s="643"/>
      <c r="AR522" s="643"/>
      <c r="AS522" s="644"/>
      <c r="AT522" s="145"/>
    </row>
    <row r="523" spans="1:46" s="146" customFormat="1" ht="18" customHeight="1">
      <c r="A523" s="188"/>
      <c r="B523" s="284"/>
      <c r="C523" s="283"/>
      <c r="D523" s="283"/>
      <c r="E523" s="283"/>
      <c r="F523" s="283"/>
      <c r="G523" s="283"/>
      <c r="H523" s="283"/>
      <c r="I523" s="284"/>
      <c r="J523" s="284"/>
      <c r="K523" s="284"/>
      <c r="L523" s="284"/>
      <c r="M523" s="284"/>
      <c r="N523" s="284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  <c r="AA523" s="284"/>
      <c r="AB523" s="284"/>
      <c r="AC523" s="284"/>
      <c r="AD523" s="284"/>
      <c r="AE523" s="284"/>
      <c r="AF523" s="284"/>
      <c r="AG523" s="284"/>
      <c r="AH523" s="284"/>
      <c r="AI523" s="284"/>
      <c r="AJ523" s="284"/>
      <c r="AK523" s="284"/>
      <c r="AL523" s="284"/>
      <c r="AM523" s="284"/>
      <c r="AN523" s="284"/>
      <c r="AO523" s="284"/>
      <c r="AP523" s="284"/>
      <c r="AQ523" s="284"/>
      <c r="AR523" s="284"/>
      <c r="AS523" s="284"/>
      <c r="AT523" s="145"/>
    </row>
    <row r="524" spans="1:46" ht="18" customHeight="1">
      <c r="A524" s="187" t="s">
        <v>74</v>
      </c>
      <c r="B524" s="285"/>
      <c r="C524" s="285"/>
      <c r="D524" s="285"/>
      <c r="E524" s="285"/>
      <c r="F524" s="285"/>
      <c r="G524" s="285"/>
      <c r="H524" s="285"/>
      <c r="I524" s="285"/>
      <c r="J524" s="285"/>
      <c r="K524" s="285"/>
      <c r="L524" s="285"/>
      <c r="M524" s="285"/>
      <c r="N524" s="285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  <c r="AD524" s="285"/>
      <c r="AE524" s="285"/>
      <c r="AF524" s="285"/>
      <c r="AG524" s="285"/>
      <c r="AH524" s="285"/>
      <c r="AI524" s="285"/>
      <c r="AJ524" s="285"/>
      <c r="AK524" s="285"/>
      <c r="AL524" s="285"/>
      <c r="AM524" s="285"/>
      <c r="AN524" s="285"/>
      <c r="AO524" s="285"/>
      <c r="AP524" s="285"/>
      <c r="AQ524" s="285"/>
      <c r="AR524" s="285"/>
      <c r="AS524" s="285"/>
      <c r="AT524" s="285"/>
    </row>
    <row r="525" spans="1:46" ht="18" customHeight="1">
      <c r="A525" s="285"/>
      <c r="B525" s="691"/>
      <c r="C525" s="692"/>
      <c r="D525" s="674"/>
      <c r="E525" s="680"/>
      <c r="F525" s="680"/>
      <c r="G525" s="680"/>
      <c r="H525" s="681"/>
      <c r="I525" s="674">
        <v>1</v>
      </c>
      <c r="J525" s="680"/>
      <c r="K525" s="680"/>
      <c r="L525" s="680"/>
      <c r="M525" s="680"/>
      <c r="N525" s="680"/>
      <c r="O525" s="681"/>
      <c r="P525" s="674">
        <v>2</v>
      </c>
      <c r="Q525" s="680"/>
      <c r="R525" s="680"/>
      <c r="S525" s="680"/>
      <c r="T525" s="680"/>
      <c r="U525" s="680"/>
      <c r="V525" s="680"/>
      <c r="W525" s="681"/>
      <c r="X525" s="674">
        <v>3</v>
      </c>
      <c r="Y525" s="695"/>
      <c r="Z525" s="695"/>
      <c r="AA525" s="695"/>
      <c r="AB525" s="676"/>
      <c r="AC525" s="674">
        <v>4</v>
      </c>
      <c r="AD525" s="680"/>
      <c r="AE525" s="680"/>
      <c r="AF525" s="680"/>
      <c r="AG525" s="681"/>
      <c r="AH525" s="674">
        <v>5</v>
      </c>
      <c r="AI525" s="680"/>
      <c r="AJ525" s="680"/>
      <c r="AK525" s="680"/>
      <c r="AL525" s="680"/>
      <c r="AM525" s="680"/>
      <c r="AN525" s="680"/>
      <c r="AO525" s="681"/>
      <c r="AP525" s="674">
        <v>6</v>
      </c>
      <c r="AQ525" s="675"/>
      <c r="AR525" s="675"/>
      <c r="AS525" s="676"/>
      <c r="AT525" s="285"/>
    </row>
    <row r="526" spans="1:46" ht="18" customHeight="1">
      <c r="A526" s="285"/>
      <c r="B526" s="693"/>
      <c r="C526" s="694"/>
      <c r="D526" s="682" t="s">
        <v>75</v>
      </c>
      <c r="E526" s="683"/>
      <c r="F526" s="683"/>
      <c r="G526" s="683"/>
      <c r="H526" s="684"/>
      <c r="I526" s="682" t="s">
        <v>76</v>
      </c>
      <c r="J526" s="683"/>
      <c r="K526" s="683"/>
      <c r="L526" s="683"/>
      <c r="M526" s="683"/>
      <c r="N526" s="683"/>
      <c r="O526" s="684"/>
      <c r="P526" s="682" t="s">
        <v>347</v>
      </c>
      <c r="Q526" s="683"/>
      <c r="R526" s="683"/>
      <c r="S526" s="683"/>
      <c r="T526" s="683"/>
      <c r="U526" s="683"/>
      <c r="V526" s="683"/>
      <c r="W526" s="684"/>
      <c r="X526" s="682" t="s">
        <v>235</v>
      </c>
      <c r="Y526" s="688"/>
      <c r="Z526" s="688"/>
      <c r="AA526" s="688"/>
      <c r="AB526" s="689"/>
      <c r="AC526" s="682" t="s">
        <v>325</v>
      </c>
      <c r="AD526" s="683"/>
      <c r="AE526" s="683"/>
      <c r="AF526" s="683"/>
      <c r="AG526" s="684"/>
      <c r="AH526" s="682" t="s">
        <v>348</v>
      </c>
      <c r="AI526" s="683"/>
      <c r="AJ526" s="683"/>
      <c r="AK526" s="683"/>
      <c r="AL526" s="683"/>
      <c r="AM526" s="683"/>
      <c r="AN526" s="683"/>
      <c r="AO526" s="684"/>
      <c r="AP526" s="682" t="s">
        <v>349</v>
      </c>
      <c r="AQ526" s="690"/>
      <c r="AR526" s="690"/>
      <c r="AS526" s="689"/>
      <c r="AT526" s="285"/>
    </row>
    <row r="527" spans="1:46" ht="18" customHeight="1">
      <c r="A527" s="285"/>
      <c r="B527" s="693"/>
      <c r="C527" s="694"/>
      <c r="D527" s="685"/>
      <c r="E527" s="686"/>
      <c r="F527" s="686"/>
      <c r="G527" s="686"/>
      <c r="H527" s="687"/>
      <c r="I527" s="657" t="s">
        <v>240</v>
      </c>
      <c r="J527" s="658"/>
      <c r="K527" s="658"/>
      <c r="L527" s="658"/>
      <c r="M527" s="658"/>
      <c r="N527" s="658"/>
      <c r="O527" s="659"/>
      <c r="P527" s="696" t="s">
        <v>80</v>
      </c>
      <c r="Q527" s="697"/>
      <c r="R527" s="697"/>
      <c r="S527" s="697"/>
      <c r="T527" s="697"/>
      <c r="U527" s="697"/>
      <c r="V527" s="697"/>
      <c r="W527" s="698"/>
      <c r="X527" s="660"/>
      <c r="Y527" s="699"/>
      <c r="Z527" s="699"/>
      <c r="AA527" s="699"/>
      <c r="AB527" s="662"/>
      <c r="AC527" s="696" t="s">
        <v>326</v>
      </c>
      <c r="AD527" s="697"/>
      <c r="AE527" s="697"/>
      <c r="AF527" s="697"/>
      <c r="AG527" s="698"/>
      <c r="AH527" s="657" t="s">
        <v>95</v>
      </c>
      <c r="AI527" s="658"/>
      <c r="AJ527" s="658"/>
      <c r="AK527" s="658"/>
      <c r="AL527" s="658"/>
      <c r="AM527" s="658"/>
      <c r="AN527" s="658"/>
      <c r="AO527" s="659"/>
      <c r="AP527" s="660"/>
      <c r="AQ527" s="661"/>
      <c r="AR527" s="661"/>
      <c r="AS527" s="662"/>
      <c r="AT527" s="285"/>
    </row>
    <row r="528" spans="1:46" ht="18" customHeight="1">
      <c r="A528" s="285"/>
      <c r="B528" s="663" t="s">
        <v>327</v>
      </c>
      <c r="C528" s="664"/>
      <c r="D528" s="665" t="s">
        <v>996</v>
      </c>
      <c r="E528" s="666"/>
      <c r="F528" s="666"/>
      <c r="G528" s="666"/>
      <c r="H528" s="667"/>
      <c r="I528" s="668" t="e">
        <f ca="1">I514</f>
        <v>#N/A</v>
      </c>
      <c r="J528" s="669"/>
      <c r="K528" s="669"/>
      <c r="L528" s="669"/>
      <c r="M528" s="670">
        <f>I513</f>
        <v>0</v>
      </c>
      <c r="N528" s="622"/>
      <c r="O528" s="623"/>
      <c r="P528" s="671" t="e">
        <f ca="1">IF(OR(AL443="% of Reading",AL443="% of F.S"),I528*AF443%,AF443)/AR443</f>
        <v>#N/A</v>
      </c>
      <c r="Q528" s="672"/>
      <c r="R528" s="672"/>
      <c r="S528" s="672"/>
      <c r="T528" s="672"/>
      <c r="U528" s="670">
        <f>M528</f>
        <v>0</v>
      </c>
      <c r="V528" s="670"/>
      <c r="W528" s="673"/>
      <c r="X528" s="674" t="s">
        <v>81</v>
      </c>
      <c r="Y528" s="675"/>
      <c r="Z528" s="675"/>
      <c r="AA528" s="675"/>
      <c r="AB528" s="676"/>
      <c r="AC528" s="677">
        <v>1</v>
      </c>
      <c r="AD528" s="678"/>
      <c r="AE528" s="678"/>
      <c r="AF528" s="678"/>
      <c r="AG528" s="679"/>
      <c r="AH528" s="668" t="e">
        <f t="shared" ref="AH528" ca="1" si="5">P528*AC528</f>
        <v>#N/A</v>
      </c>
      <c r="AI528" s="669"/>
      <c r="AJ528" s="669"/>
      <c r="AK528" s="669"/>
      <c r="AL528" s="669"/>
      <c r="AM528" s="670">
        <f>U528</f>
        <v>0</v>
      </c>
      <c r="AN528" s="670"/>
      <c r="AO528" s="673"/>
      <c r="AP528" s="674" t="s">
        <v>350</v>
      </c>
      <c r="AQ528" s="675"/>
      <c r="AR528" s="675"/>
      <c r="AS528" s="676"/>
      <c r="AT528" s="285"/>
    </row>
    <row r="529" spans="1:92" ht="18" customHeight="1">
      <c r="A529" s="285"/>
      <c r="B529" s="691" t="s">
        <v>351</v>
      </c>
      <c r="C529" s="692"/>
      <c r="D529" s="665" t="s">
        <v>997</v>
      </c>
      <c r="E529" s="666"/>
      <c r="F529" s="666"/>
      <c r="G529" s="666"/>
      <c r="H529" s="667"/>
      <c r="I529" s="703" t="e">
        <f ca="1">AH514</f>
        <v>#N/A</v>
      </c>
      <c r="J529" s="704"/>
      <c r="K529" s="704"/>
      <c r="L529" s="704"/>
      <c r="M529" s="670">
        <f>AH513</f>
        <v>0</v>
      </c>
      <c r="N529" s="622"/>
      <c r="O529" s="623"/>
      <c r="P529" s="703" t="e">
        <f ca="1">SQRT(SUMSQ(P530,P531,P532,P533))</f>
        <v>#N/A</v>
      </c>
      <c r="Q529" s="704"/>
      <c r="R529" s="704"/>
      <c r="S529" s="704"/>
      <c r="T529" s="704"/>
      <c r="U529" s="670">
        <f>M529</f>
        <v>0</v>
      </c>
      <c r="V529" s="670"/>
      <c r="W529" s="673"/>
      <c r="X529" s="682" t="s">
        <v>352</v>
      </c>
      <c r="Y529" s="683"/>
      <c r="Z529" s="683"/>
      <c r="AA529" s="683"/>
      <c r="AB529" s="684"/>
      <c r="AC529" s="700">
        <v>-1</v>
      </c>
      <c r="AD529" s="701"/>
      <c r="AE529" s="701"/>
      <c r="AF529" s="701"/>
      <c r="AG529" s="702"/>
      <c r="AH529" s="703" t="e">
        <f ca="1">ABS(P529*AC529)</f>
        <v>#N/A</v>
      </c>
      <c r="AI529" s="704"/>
      <c r="AJ529" s="704"/>
      <c r="AK529" s="704"/>
      <c r="AL529" s="704"/>
      <c r="AM529" s="670">
        <f>U529</f>
        <v>0</v>
      </c>
      <c r="AN529" s="670"/>
      <c r="AO529" s="673"/>
      <c r="AP529" s="705" t="e">
        <f ca="1">AH529^4/SUM(AH531^4/AP531,AH532^4/AP532,AH533^4/AP533)</f>
        <v>#N/A</v>
      </c>
      <c r="AQ529" s="706"/>
      <c r="AR529" s="706"/>
      <c r="AS529" s="707"/>
      <c r="AT529" s="285"/>
    </row>
    <row r="530" spans="1:92" ht="18" customHeight="1">
      <c r="A530" s="285"/>
      <c r="B530" s="663" t="s">
        <v>353</v>
      </c>
      <c r="C530" s="664"/>
      <c r="D530" s="708" t="s">
        <v>998</v>
      </c>
      <c r="E530" s="709"/>
      <c r="F530" s="709"/>
      <c r="G530" s="709"/>
      <c r="H530" s="710"/>
      <c r="I530" s="711">
        <v>0</v>
      </c>
      <c r="J530" s="712"/>
      <c r="K530" s="712"/>
      <c r="L530" s="712"/>
      <c r="M530" s="712"/>
      <c r="N530" s="712"/>
      <c r="O530" s="713"/>
      <c r="P530" s="668" t="e">
        <f ca="1">H443/2/SQRT(3)</f>
        <v>#N/A</v>
      </c>
      <c r="Q530" s="669"/>
      <c r="R530" s="669"/>
      <c r="S530" s="669"/>
      <c r="T530" s="669"/>
      <c r="U530" s="669"/>
      <c r="V530" s="670">
        <f>U529</f>
        <v>0</v>
      </c>
      <c r="W530" s="673"/>
      <c r="X530" s="714" t="s">
        <v>352</v>
      </c>
      <c r="Y530" s="715"/>
      <c r="Z530" s="715"/>
      <c r="AA530" s="715"/>
      <c r="AB530" s="716"/>
      <c r="AC530" s="717">
        <v>1</v>
      </c>
      <c r="AD530" s="718"/>
      <c r="AE530" s="718"/>
      <c r="AF530" s="718"/>
      <c r="AG530" s="719"/>
      <c r="AH530" s="668" t="e">
        <f t="shared" ref="AH530:AH532" ca="1" si="6">P530*AC530</f>
        <v>#N/A</v>
      </c>
      <c r="AI530" s="669"/>
      <c r="AJ530" s="669"/>
      <c r="AK530" s="669"/>
      <c r="AL530" s="669"/>
      <c r="AM530" s="669"/>
      <c r="AN530" s="670">
        <f>V530</f>
        <v>0</v>
      </c>
      <c r="AO530" s="673"/>
      <c r="AP530" s="714" t="s">
        <v>350</v>
      </c>
      <c r="AQ530" s="715"/>
      <c r="AR530" s="715"/>
      <c r="AS530" s="716"/>
      <c r="AT530" s="285"/>
    </row>
    <row r="531" spans="1:92" ht="18" customHeight="1">
      <c r="A531" s="285"/>
      <c r="B531" s="663" t="s">
        <v>354</v>
      </c>
      <c r="C531" s="664"/>
      <c r="D531" s="708" t="s">
        <v>999</v>
      </c>
      <c r="E531" s="709"/>
      <c r="F531" s="709"/>
      <c r="G531" s="709"/>
      <c r="H531" s="710"/>
      <c r="I531" s="711">
        <v>0</v>
      </c>
      <c r="J531" s="712"/>
      <c r="K531" s="712"/>
      <c r="L531" s="712"/>
      <c r="M531" s="712"/>
      <c r="N531" s="712"/>
      <c r="O531" s="713"/>
      <c r="P531" s="668" t="e">
        <f ca="1">T443/2/SQRT(3)</f>
        <v>#VALUE!</v>
      </c>
      <c r="Q531" s="669"/>
      <c r="R531" s="669"/>
      <c r="S531" s="669"/>
      <c r="T531" s="669"/>
      <c r="U531" s="669"/>
      <c r="V531" s="670">
        <f>V530</f>
        <v>0</v>
      </c>
      <c r="W531" s="673"/>
      <c r="X531" s="714" t="s">
        <v>83</v>
      </c>
      <c r="Y531" s="715"/>
      <c r="Z531" s="715"/>
      <c r="AA531" s="715"/>
      <c r="AB531" s="716"/>
      <c r="AC531" s="717">
        <v>1</v>
      </c>
      <c r="AD531" s="718"/>
      <c r="AE531" s="718"/>
      <c r="AF531" s="718"/>
      <c r="AG531" s="719"/>
      <c r="AH531" s="668" t="e">
        <f t="shared" ca="1" si="6"/>
        <v>#VALUE!</v>
      </c>
      <c r="AI531" s="669"/>
      <c r="AJ531" s="669"/>
      <c r="AK531" s="669"/>
      <c r="AL531" s="669"/>
      <c r="AM531" s="669"/>
      <c r="AN531" s="670">
        <f>V531</f>
        <v>0</v>
      </c>
      <c r="AO531" s="673"/>
      <c r="AP531" s="714">
        <f>1/2*(100/20)^2</f>
        <v>12.5</v>
      </c>
      <c r="AQ531" s="715"/>
      <c r="AR531" s="715"/>
      <c r="AS531" s="716"/>
      <c r="AT531" s="285"/>
    </row>
    <row r="532" spans="1:92" ht="18" customHeight="1">
      <c r="A532" s="285"/>
      <c r="B532" s="663" t="s">
        <v>84</v>
      </c>
      <c r="C532" s="664"/>
      <c r="D532" s="708" t="s">
        <v>1000</v>
      </c>
      <c r="E532" s="709"/>
      <c r="F532" s="709"/>
      <c r="G532" s="709"/>
      <c r="H532" s="710"/>
      <c r="I532" s="711">
        <v>0</v>
      </c>
      <c r="J532" s="712"/>
      <c r="K532" s="712"/>
      <c r="L532" s="712"/>
      <c r="M532" s="712"/>
      <c r="N532" s="712"/>
      <c r="O532" s="713"/>
      <c r="P532" s="668" t="e">
        <f ca="1">MAX(AK521:AS522)/2/SQRT(3)</f>
        <v>#N/A</v>
      </c>
      <c r="Q532" s="669"/>
      <c r="R532" s="669"/>
      <c r="S532" s="669"/>
      <c r="T532" s="669"/>
      <c r="U532" s="669"/>
      <c r="V532" s="670">
        <f>V531</f>
        <v>0</v>
      </c>
      <c r="W532" s="673"/>
      <c r="X532" s="714" t="s">
        <v>352</v>
      </c>
      <c r="Y532" s="715"/>
      <c r="Z532" s="715"/>
      <c r="AA532" s="715"/>
      <c r="AB532" s="716"/>
      <c r="AC532" s="717">
        <v>1</v>
      </c>
      <c r="AD532" s="718"/>
      <c r="AE532" s="718"/>
      <c r="AF532" s="718"/>
      <c r="AG532" s="719"/>
      <c r="AH532" s="668" t="e">
        <f t="shared" ca="1" si="6"/>
        <v>#N/A</v>
      </c>
      <c r="AI532" s="669"/>
      <c r="AJ532" s="669"/>
      <c r="AK532" s="669"/>
      <c r="AL532" s="669"/>
      <c r="AM532" s="669"/>
      <c r="AN532" s="670">
        <f>V532</f>
        <v>0</v>
      </c>
      <c r="AO532" s="673"/>
      <c r="AP532" s="714">
        <f>1/2*(100/20)^2</f>
        <v>12.5</v>
      </c>
      <c r="AQ532" s="715"/>
      <c r="AR532" s="715"/>
      <c r="AS532" s="716"/>
      <c r="AT532" s="285"/>
    </row>
    <row r="533" spans="1:92" ht="18" customHeight="1">
      <c r="A533" s="285"/>
      <c r="B533" s="663" t="s">
        <v>331</v>
      </c>
      <c r="C533" s="664"/>
      <c r="D533" s="708" t="s">
        <v>1001</v>
      </c>
      <c r="E533" s="709"/>
      <c r="F533" s="709"/>
      <c r="G533" s="709"/>
      <c r="H533" s="710"/>
      <c r="I533" s="711">
        <v>0</v>
      </c>
      <c r="J533" s="712"/>
      <c r="K533" s="712"/>
      <c r="L533" s="712"/>
      <c r="M533" s="712"/>
      <c r="N533" s="712"/>
      <c r="O533" s="713"/>
      <c r="P533" s="668" t="e">
        <f ca="1">ABS(Z443/2/SQRT(3))</f>
        <v>#N/A</v>
      </c>
      <c r="Q533" s="669"/>
      <c r="R533" s="669"/>
      <c r="S533" s="669"/>
      <c r="T533" s="669"/>
      <c r="U533" s="669"/>
      <c r="V533" s="670">
        <f>V532</f>
        <v>0</v>
      </c>
      <c r="W533" s="673"/>
      <c r="X533" s="714" t="s">
        <v>352</v>
      </c>
      <c r="Y533" s="715"/>
      <c r="Z533" s="715"/>
      <c r="AA533" s="715"/>
      <c r="AB533" s="716"/>
      <c r="AC533" s="717">
        <v>1</v>
      </c>
      <c r="AD533" s="718"/>
      <c r="AE533" s="718"/>
      <c r="AF533" s="718"/>
      <c r="AG533" s="719"/>
      <c r="AH533" s="668" t="e">
        <f ca="1">ABS(P533*AC533)</f>
        <v>#N/A</v>
      </c>
      <c r="AI533" s="669"/>
      <c r="AJ533" s="669"/>
      <c r="AK533" s="669"/>
      <c r="AL533" s="669"/>
      <c r="AM533" s="669"/>
      <c r="AN533" s="670">
        <f>V533</f>
        <v>0</v>
      </c>
      <c r="AO533" s="673"/>
      <c r="AP533" s="714">
        <f>1/2*(100/20)^2</f>
        <v>12.5</v>
      </c>
      <c r="AQ533" s="715"/>
      <c r="AR533" s="715"/>
      <c r="AS533" s="716"/>
      <c r="AT533" s="285"/>
    </row>
    <row r="534" spans="1:92" ht="18" customHeight="1">
      <c r="A534" s="285"/>
      <c r="B534" s="663" t="s">
        <v>254</v>
      </c>
      <c r="C534" s="664"/>
      <c r="D534" s="665" t="s">
        <v>1002</v>
      </c>
      <c r="E534" s="666"/>
      <c r="F534" s="666"/>
      <c r="G534" s="666"/>
      <c r="H534" s="667"/>
      <c r="I534" s="671" t="e">
        <f ca="1">AN514</f>
        <v>#N/A</v>
      </c>
      <c r="J534" s="672"/>
      <c r="K534" s="672"/>
      <c r="L534" s="672"/>
      <c r="M534" s="670">
        <f>AN513</f>
        <v>0</v>
      </c>
      <c r="N534" s="622"/>
      <c r="O534" s="623"/>
      <c r="P534" s="722" t="s">
        <v>355</v>
      </c>
      <c r="Q534" s="723"/>
      <c r="R534" s="723"/>
      <c r="S534" s="723"/>
      <c r="T534" s="723"/>
      <c r="U534" s="723"/>
      <c r="V534" s="723"/>
      <c r="W534" s="724"/>
      <c r="X534" s="674" t="s">
        <v>355</v>
      </c>
      <c r="Y534" s="675"/>
      <c r="Z534" s="675"/>
      <c r="AA534" s="675"/>
      <c r="AB534" s="676"/>
      <c r="AC534" s="677" t="s">
        <v>355</v>
      </c>
      <c r="AD534" s="678"/>
      <c r="AE534" s="678"/>
      <c r="AF534" s="678"/>
      <c r="AG534" s="679"/>
      <c r="AH534" s="668" t="e">
        <f ca="1">SQRT(SUMSQ(AH528,AH529))</f>
        <v>#N/A</v>
      </c>
      <c r="AI534" s="669"/>
      <c r="AJ534" s="669"/>
      <c r="AK534" s="669"/>
      <c r="AL534" s="669"/>
      <c r="AM534" s="670">
        <f>M534</f>
        <v>0</v>
      </c>
      <c r="AN534" s="670"/>
      <c r="AO534" s="673"/>
      <c r="AP534" s="674" t="e">
        <f ca="1">IF(AH529=0,"∞",ROUNDDOWN(AH534^4/(AH529^4/AP529),0))</f>
        <v>#N/A</v>
      </c>
      <c r="AQ534" s="675"/>
      <c r="AR534" s="675"/>
      <c r="AS534" s="676"/>
      <c r="AT534" s="285"/>
      <c r="BD534" s="147"/>
      <c r="BE534" s="147"/>
      <c r="BF534" s="147"/>
      <c r="BG534" s="147"/>
      <c r="BH534" s="148"/>
      <c r="BI534" s="149"/>
      <c r="BJ534" s="149"/>
      <c r="BK534" s="150"/>
      <c r="BL534" s="150"/>
      <c r="BM534" s="150"/>
      <c r="BN534" s="150"/>
      <c r="BO534" s="150"/>
      <c r="BP534" s="150"/>
      <c r="BQ534" s="150"/>
      <c r="BR534" s="150"/>
      <c r="BS534" s="151"/>
      <c r="BT534" s="289"/>
      <c r="BU534" s="289"/>
      <c r="BV534" s="289"/>
      <c r="BW534" s="288"/>
      <c r="BX534" s="152"/>
      <c r="BY534" s="152"/>
      <c r="BZ534" s="152"/>
      <c r="CA534" s="152"/>
      <c r="CB534" s="152"/>
      <c r="CC534" s="186"/>
      <c r="CD534" s="186"/>
      <c r="CE534" s="186"/>
      <c r="CF534" s="186"/>
      <c r="CG534" s="186"/>
      <c r="CH534" s="148"/>
      <c r="CI534" s="149"/>
      <c r="CJ534" s="149"/>
      <c r="CK534" s="151"/>
      <c r="CL534" s="289"/>
      <c r="CM534" s="289"/>
      <c r="CN534" s="288"/>
    </row>
    <row r="535" spans="1:92" s="285" customFormat="1" ht="18" customHeight="1"/>
    <row r="536" spans="1:92" s="146" customFormat="1" ht="18" customHeight="1">
      <c r="A536" s="153" t="s">
        <v>837</v>
      </c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145"/>
      <c r="AJ536" s="145"/>
      <c r="AK536" s="145"/>
      <c r="AL536" s="145"/>
      <c r="AM536" s="145"/>
      <c r="AN536" s="145"/>
      <c r="AO536" s="145"/>
      <c r="AP536" s="145"/>
      <c r="AQ536" s="145"/>
      <c r="AR536" s="145"/>
      <c r="AS536" s="145"/>
      <c r="AT536" s="145"/>
    </row>
    <row r="537" spans="1:92" s="146" customFormat="1" ht="18" customHeight="1">
      <c r="B537" s="149" t="s">
        <v>836</v>
      </c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145"/>
      <c r="AN537" s="145"/>
      <c r="AO537" s="145"/>
      <c r="AP537" s="145"/>
      <c r="AQ537" s="145"/>
      <c r="AR537" s="145"/>
      <c r="AS537" s="145"/>
      <c r="AT537" s="145"/>
    </row>
    <row r="538" spans="1:92" s="146" customFormat="1" ht="18" customHeight="1">
      <c r="A538" s="145"/>
      <c r="B538" s="145"/>
      <c r="C538" s="282"/>
      <c r="D538" s="145"/>
      <c r="E538" s="182"/>
      <c r="F538" s="145"/>
      <c r="G538" s="176" t="s">
        <v>1033</v>
      </c>
      <c r="H538" s="727" t="s">
        <v>314</v>
      </c>
      <c r="I538" s="727"/>
      <c r="J538" s="728" t="e">
        <f ca="1">AH534</f>
        <v>#N/A</v>
      </c>
      <c r="K538" s="728"/>
      <c r="L538" s="728"/>
      <c r="M538" s="728"/>
      <c r="N538" s="407">
        <f>AM534</f>
        <v>0</v>
      </c>
      <c r="O538" s="405"/>
      <c r="P538" s="296"/>
      <c r="Q538" s="297" t="s">
        <v>356</v>
      </c>
      <c r="R538" s="728" t="e">
        <f ca="1">J538*2</f>
        <v>#N/A</v>
      </c>
      <c r="S538" s="728"/>
      <c r="T538" s="728"/>
      <c r="U538" s="728"/>
      <c r="V538" s="407">
        <f>N538</f>
        <v>0</v>
      </c>
      <c r="W538" s="285"/>
      <c r="X538" s="285"/>
      <c r="Y538" s="285"/>
      <c r="Z538" s="285"/>
      <c r="AA538" s="145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145"/>
      <c r="AN538" s="145"/>
      <c r="AO538" s="145"/>
      <c r="AP538" s="145"/>
      <c r="AQ538" s="145"/>
      <c r="AR538" s="145"/>
      <c r="AS538" s="145"/>
      <c r="AT538" s="145"/>
      <c r="AU538" s="145"/>
    </row>
    <row r="544" spans="1:92" ht="31.5">
      <c r="A544" s="189" t="s">
        <v>935</v>
      </c>
    </row>
    <row r="545" spans="1:55" s="146" customFormat="1" ht="18.7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5"/>
      <c r="AR545" s="145"/>
      <c r="AS545" s="145"/>
      <c r="AT545" s="145"/>
    </row>
    <row r="546" spans="1:55" s="146" customFormat="1" ht="18.75" customHeight="1">
      <c r="A546" s="292" t="s">
        <v>213</v>
      </c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145"/>
      <c r="AN546" s="145"/>
      <c r="AO546" s="145"/>
      <c r="AP546" s="145"/>
      <c r="AQ546" s="145"/>
      <c r="AR546" s="145"/>
      <c r="AS546" s="145"/>
      <c r="AT546" s="145"/>
    </row>
    <row r="547" spans="1:55" ht="18.75" customHeight="1">
      <c r="A547" s="187" t="s">
        <v>91</v>
      </c>
    </row>
    <row r="548" spans="1:55" ht="18.75" customHeight="1">
      <c r="B548" s="630" t="s">
        <v>92</v>
      </c>
      <c r="C548" s="630"/>
      <c r="D548" s="630"/>
      <c r="E548" s="630"/>
      <c r="F548" s="630"/>
      <c r="G548" s="630"/>
      <c r="H548" s="630" t="s">
        <v>54</v>
      </c>
      <c r="I548" s="630"/>
      <c r="J548" s="630"/>
      <c r="K548" s="630"/>
      <c r="L548" s="630"/>
      <c r="M548" s="630"/>
      <c r="N548" s="627" t="s">
        <v>93</v>
      </c>
      <c r="O548" s="627"/>
      <c r="P548" s="627"/>
      <c r="Q548" s="627"/>
      <c r="R548" s="627"/>
      <c r="S548" s="627"/>
      <c r="T548" s="627" t="s">
        <v>94</v>
      </c>
      <c r="U548" s="627"/>
      <c r="V548" s="627"/>
      <c r="W548" s="627"/>
      <c r="X548" s="627"/>
      <c r="Y548" s="627"/>
      <c r="Z548" s="627" t="s">
        <v>90</v>
      </c>
      <c r="AA548" s="627"/>
      <c r="AB548" s="627"/>
      <c r="AC548" s="627"/>
      <c r="AD548" s="627"/>
      <c r="AE548" s="627"/>
      <c r="AF548" s="631" t="s">
        <v>136</v>
      </c>
      <c r="AG548" s="632"/>
      <c r="AH548" s="632"/>
      <c r="AI548" s="632"/>
      <c r="AJ548" s="632"/>
      <c r="AK548" s="632"/>
      <c r="AL548" s="632"/>
      <c r="AM548" s="632"/>
      <c r="AN548" s="632"/>
      <c r="AO548" s="632"/>
      <c r="AP548" s="632"/>
      <c r="AQ548" s="633"/>
      <c r="AR548" s="626" t="s">
        <v>214</v>
      </c>
      <c r="AS548" s="626"/>
      <c r="AT548" s="626"/>
      <c r="AU548" s="626"/>
      <c r="AV548" s="626"/>
      <c r="AW548" s="626"/>
      <c r="AX548" s="627" t="s">
        <v>215</v>
      </c>
      <c r="AY548" s="627"/>
      <c r="AZ548" s="627"/>
      <c r="BA548" s="627"/>
      <c r="BB548" s="627"/>
      <c r="BC548" s="627"/>
    </row>
    <row r="549" spans="1:55" ht="18.75" customHeight="1">
      <c r="B549" s="628">
        <f>MAX(Calcu_ADJ!D9:D68)</f>
        <v>0</v>
      </c>
      <c r="C549" s="628"/>
      <c r="D549" s="628"/>
      <c r="E549" s="628"/>
      <c r="F549" s="628"/>
      <c r="G549" s="628"/>
      <c r="H549" s="628" t="e">
        <f ca="1">Calcu_ADJ!E3*Calcu_ADJ!C3</f>
        <v>#N/A</v>
      </c>
      <c r="I549" s="628"/>
      <c r="J549" s="628"/>
      <c r="K549" s="628"/>
      <c r="L549" s="628"/>
      <c r="M549" s="628"/>
      <c r="N549" s="604">
        <f>Calcu_ADJ!D8</f>
        <v>0</v>
      </c>
      <c r="O549" s="604"/>
      <c r="P549" s="604"/>
      <c r="Q549" s="604"/>
      <c r="R549" s="604"/>
      <c r="S549" s="604"/>
      <c r="T549" s="604" t="e">
        <f ca="1">MAX(ABS(Calcu_ADJ!Q24-Calcu_ADJ!Q9),ABS(Calcu_ADJ!R24-Calcu_ADJ!R9),ABS(Calcu_ADJ!S24-Calcu_ADJ!S9))</f>
        <v>#VALUE!</v>
      </c>
      <c r="U549" s="604"/>
      <c r="V549" s="604"/>
      <c r="W549" s="604"/>
      <c r="X549" s="604"/>
      <c r="Y549" s="604"/>
      <c r="Z549" s="604" t="e">
        <f ca="1">((P638-P637)+(V638-V637)+(AB638-AB637))/3</f>
        <v>#N/A</v>
      </c>
      <c r="AA549" s="604"/>
      <c r="AB549" s="604"/>
      <c r="AC549" s="604"/>
      <c r="AD549" s="604"/>
      <c r="AE549" s="604"/>
      <c r="AF549" s="629" t="e">
        <f ca="1">OFFSET(표준압력!U21,AX549,0)</f>
        <v>#N/A</v>
      </c>
      <c r="AG549" s="629"/>
      <c r="AH549" s="629"/>
      <c r="AI549" s="629"/>
      <c r="AJ549" s="629"/>
      <c r="AK549" s="629"/>
      <c r="AL549" s="629">
        <f>표준압력!V22</f>
        <v>0</v>
      </c>
      <c r="AM549" s="629"/>
      <c r="AN549" s="629"/>
      <c r="AO549" s="629"/>
      <c r="AP549" s="629"/>
      <c r="AQ549" s="629"/>
      <c r="AR549" s="604">
        <v>2</v>
      </c>
      <c r="AS549" s="604"/>
      <c r="AT549" s="604"/>
      <c r="AU549" s="604"/>
      <c r="AV549" s="604"/>
      <c r="AW549" s="604"/>
      <c r="AX549" s="604" t="e">
        <f>MATCH(TRUE,Calcu_ADJ!I9:I68,0)</f>
        <v>#N/A</v>
      </c>
      <c r="AY549" s="604"/>
      <c r="AZ549" s="604"/>
      <c r="BA549" s="604"/>
      <c r="BB549" s="604"/>
      <c r="BC549" s="604"/>
    </row>
    <row r="550" spans="1:55" ht="18" customHeight="1">
      <c r="A550" s="371"/>
      <c r="B550" s="371"/>
      <c r="C550" s="371"/>
      <c r="D550" s="371"/>
      <c r="E550" s="371"/>
      <c r="F550" s="371"/>
      <c r="G550" s="371"/>
      <c r="H550" s="371"/>
      <c r="I550" s="371"/>
      <c r="J550" s="371"/>
      <c r="K550" s="371"/>
      <c r="L550" s="371"/>
      <c r="M550" s="371"/>
      <c r="N550" s="371"/>
      <c r="O550" s="371"/>
      <c r="P550" s="371"/>
      <c r="Q550" s="371"/>
      <c r="R550" s="371"/>
      <c r="S550" s="371"/>
      <c r="T550" s="371"/>
      <c r="U550" s="371"/>
      <c r="V550" s="371"/>
      <c r="W550" s="371"/>
      <c r="X550" s="371"/>
      <c r="Y550" s="371"/>
      <c r="Z550" s="371"/>
      <c r="AA550" s="371"/>
      <c r="AB550" s="371"/>
      <c r="AC550" s="371"/>
      <c r="AD550" s="371"/>
      <c r="AE550" s="371"/>
      <c r="AF550" s="371"/>
      <c r="AG550" s="371"/>
      <c r="AH550" s="371"/>
      <c r="AI550" s="371"/>
      <c r="AJ550" s="371"/>
      <c r="AK550" s="371"/>
      <c r="AL550" s="371"/>
      <c r="AM550" s="371"/>
      <c r="AN550" s="371"/>
      <c r="AO550" s="371"/>
      <c r="AP550" s="371"/>
      <c r="AQ550" s="371"/>
      <c r="AR550" s="371"/>
      <c r="AS550" s="371"/>
      <c r="AT550" s="371"/>
    </row>
    <row r="551" spans="1:55" ht="18" customHeight="1">
      <c r="A551" s="187" t="s">
        <v>216</v>
      </c>
      <c r="B551" s="371"/>
      <c r="C551" s="371"/>
      <c r="D551" s="371"/>
      <c r="E551" s="371"/>
      <c r="F551" s="371"/>
      <c r="G551" s="371"/>
      <c r="H551" s="371"/>
      <c r="I551" s="371"/>
      <c r="J551" s="371"/>
      <c r="K551" s="371"/>
      <c r="L551" s="371"/>
      <c r="M551" s="371"/>
      <c r="N551" s="371"/>
      <c r="O551" s="371"/>
      <c r="P551" s="371"/>
      <c r="Q551" s="371"/>
      <c r="R551" s="371"/>
      <c r="S551" s="371"/>
      <c r="T551" s="371"/>
      <c r="U551" s="371"/>
      <c r="V551" s="371"/>
      <c r="W551" s="371"/>
      <c r="X551" s="371"/>
      <c r="Y551" s="371"/>
      <c r="Z551" s="371"/>
      <c r="AA551" s="371"/>
      <c r="AB551" s="371"/>
      <c r="AC551" s="371"/>
      <c r="AD551" s="371"/>
      <c r="AE551" s="371"/>
      <c r="AF551" s="371"/>
      <c r="AG551" s="371"/>
      <c r="AH551" s="371"/>
      <c r="AI551" s="371"/>
      <c r="AJ551" s="371"/>
      <c r="AK551" s="371"/>
      <c r="AL551" s="371"/>
      <c r="AM551" s="371"/>
      <c r="AN551" s="371"/>
      <c r="AO551" s="371"/>
      <c r="AP551" s="371"/>
      <c r="AQ551" s="371"/>
      <c r="AR551" s="371"/>
      <c r="AS551" s="371"/>
      <c r="AT551" s="371"/>
    </row>
    <row r="552" spans="1:55" ht="18" customHeight="1">
      <c r="A552" s="371"/>
      <c r="B552" s="605" t="s">
        <v>217</v>
      </c>
      <c r="C552" s="606"/>
      <c r="D552" s="606"/>
      <c r="E552" s="606"/>
      <c r="F552" s="606"/>
      <c r="G552" s="606"/>
      <c r="H552" s="607"/>
      <c r="I552" s="605" t="s">
        <v>1029</v>
      </c>
      <c r="J552" s="606"/>
      <c r="K552" s="606"/>
      <c r="L552" s="606"/>
      <c r="M552" s="606"/>
      <c r="N552" s="606"/>
      <c r="O552" s="607"/>
      <c r="P552" s="614" t="e">
        <f>Calcu!$J$568&amp;" 지시값"</f>
        <v>#N/A</v>
      </c>
      <c r="Q552" s="615"/>
      <c r="R552" s="615"/>
      <c r="S552" s="615"/>
      <c r="T552" s="615"/>
      <c r="U552" s="615"/>
      <c r="V552" s="615"/>
      <c r="W552" s="615"/>
      <c r="X552" s="615"/>
      <c r="Y552" s="615"/>
      <c r="Z552" s="615"/>
      <c r="AA552" s="615"/>
      <c r="AB552" s="615"/>
      <c r="AC552" s="615"/>
      <c r="AD552" s="616" t="s">
        <v>772</v>
      </c>
      <c r="AE552" s="616"/>
      <c r="AF552" s="616"/>
      <c r="AG552" s="616"/>
      <c r="AH552" s="616"/>
      <c r="AI552" s="616"/>
      <c r="AJ552" s="617"/>
      <c r="AK552" s="371"/>
      <c r="AL552" s="371"/>
      <c r="AM552" s="371"/>
      <c r="AN552" s="371"/>
      <c r="AO552" s="371"/>
      <c r="AP552" s="371"/>
      <c r="AQ552" s="371"/>
      <c r="AR552" s="143"/>
      <c r="AS552" s="143"/>
      <c r="AT552" s="371"/>
    </row>
    <row r="553" spans="1:55" ht="18" customHeight="1">
      <c r="A553" s="371"/>
      <c r="B553" s="608"/>
      <c r="C553" s="609"/>
      <c r="D553" s="609"/>
      <c r="E553" s="609"/>
      <c r="F553" s="609"/>
      <c r="G553" s="609"/>
      <c r="H553" s="610"/>
      <c r="I553" s="611"/>
      <c r="J553" s="612"/>
      <c r="K553" s="612"/>
      <c r="L553" s="612"/>
      <c r="M553" s="612"/>
      <c r="N553" s="612"/>
      <c r="O553" s="613"/>
      <c r="P553" s="618" t="s">
        <v>218</v>
      </c>
      <c r="Q553" s="619"/>
      <c r="R553" s="619"/>
      <c r="S553" s="619"/>
      <c r="T553" s="619"/>
      <c r="U553" s="619"/>
      <c r="V553" s="620"/>
      <c r="W553" s="618" t="s">
        <v>219</v>
      </c>
      <c r="X553" s="619"/>
      <c r="Y553" s="619"/>
      <c r="Z553" s="619"/>
      <c r="AA553" s="619"/>
      <c r="AB553" s="619"/>
      <c r="AC553" s="620"/>
      <c r="AD553" s="618" t="s">
        <v>220</v>
      </c>
      <c r="AE553" s="619"/>
      <c r="AF553" s="619"/>
      <c r="AG553" s="619"/>
      <c r="AH553" s="619"/>
      <c r="AI553" s="619"/>
      <c r="AJ553" s="620"/>
      <c r="AK553" s="371"/>
      <c r="AL553" s="371"/>
      <c r="AM553" s="371"/>
      <c r="AN553" s="371"/>
      <c r="AO553" s="371"/>
      <c r="AP553" s="371"/>
      <c r="AQ553" s="371"/>
      <c r="AR553" s="143"/>
      <c r="AS553" s="143"/>
      <c r="AT553" s="371"/>
    </row>
    <row r="554" spans="1:55" ht="18" customHeight="1">
      <c r="A554" s="371"/>
      <c r="B554" s="611"/>
      <c r="C554" s="612"/>
      <c r="D554" s="612"/>
      <c r="E554" s="612"/>
      <c r="F554" s="612"/>
      <c r="G554" s="612"/>
      <c r="H554" s="613"/>
      <c r="I554" s="621">
        <f>Calcu_ADJ!E8</f>
        <v>0</v>
      </c>
      <c r="J554" s="622"/>
      <c r="K554" s="622"/>
      <c r="L554" s="622"/>
      <c r="M554" s="622"/>
      <c r="N554" s="622"/>
      <c r="O554" s="623"/>
      <c r="P554" s="621">
        <f>Calcu_ADJ!J8</f>
        <v>0</v>
      </c>
      <c r="Q554" s="624"/>
      <c r="R554" s="624"/>
      <c r="S554" s="624"/>
      <c r="T554" s="624"/>
      <c r="U554" s="624"/>
      <c r="V554" s="625"/>
      <c r="W554" s="621">
        <f>Calcu_ADJ!K8</f>
        <v>0</v>
      </c>
      <c r="X554" s="624"/>
      <c r="Y554" s="624"/>
      <c r="Z554" s="624"/>
      <c r="AA554" s="624"/>
      <c r="AB554" s="624"/>
      <c r="AC554" s="625"/>
      <c r="AD554" s="621">
        <f>Calcu_ADJ!L8</f>
        <v>0</v>
      </c>
      <c r="AE554" s="624"/>
      <c r="AF554" s="624"/>
      <c r="AG554" s="624"/>
      <c r="AH554" s="624"/>
      <c r="AI554" s="624"/>
      <c r="AJ554" s="625"/>
      <c r="AK554" s="371"/>
      <c r="AL554" s="371"/>
      <c r="AM554" s="371"/>
      <c r="AN554" s="371"/>
      <c r="AO554" s="371"/>
      <c r="AP554" s="371"/>
      <c r="AQ554" s="371"/>
      <c r="AR554" s="143"/>
      <c r="AS554" s="143"/>
      <c r="AT554" s="371"/>
    </row>
    <row r="555" spans="1:55" ht="18" customHeight="1">
      <c r="A555" s="371"/>
      <c r="B555" s="565">
        <f>Calcu_ADJ!C9</f>
        <v>1</v>
      </c>
      <c r="C555" s="566"/>
      <c r="D555" s="566"/>
      <c r="E555" s="566"/>
      <c r="F555" s="566"/>
      <c r="G555" s="566"/>
      <c r="H555" s="567"/>
      <c r="I555" s="568" t="str">
        <f>Calcu_ADJ!E9</f>
        <v/>
      </c>
      <c r="J555" s="569"/>
      <c r="K555" s="569"/>
      <c r="L555" s="569"/>
      <c r="M555" s="569"/>
      <c r="N555" s="569"/>
      <c r="O555" s="570"/>
      <c r="P555" s="568" t="str">
        <f>Calcu_ADJ!J9</f>
        <v/>
      </c>
      <c r="Q555" s="571"/>
      <c r="R555" s="571"/>
      <c r="S555" s="571"/>
      <c r="T555" s="571"/>
      <c r="U555" s="571"/>
      <c r="V555" s="572"/>
      <c r="W555" s="568" t="str">
        <f>IF(Calcu_ADJ!G9="ⅹ",Calcu_ADJ!G9,Calcu_ADJ!K9)</f>
        <v/>
      </c>
      <c r="X555" s="571"/>
      <c r="Y555" s="571"/>
      <c r="Z555" s="571"/>
      <c r="AA555" s="571"/>
      <c r="AB555" s="571"/>
      <c r="AC555" s="572"/>
      <c r="AD555" s="568" t="str">
        <f>IF(Calcu_ADJ!H9="ⅹ",Calcu_ADJ!H9,Calcu_ADJ!L9)</f>
        <v/>
      </c>
      <c r="AE555" s="571"/>
      <c r="AF555" s="571"/>
      <c r="AG555" s="571"/>
      <c r="AH555" s="571"/>
      <c r="AI555" s="571"/>
      <c r="AJ555" s="572"/>
      <c r="AK555" s="371"/>
      <c r="AL555" s="371"/>
      <c r="AM555" s="371"/>
      <c r="AN555" s="371"/>
      <c r="AO555" s="371"/>
      <c r="AP555" s="371"/>
      <c r="AQ555" s="371"/>
      <c r="AR555" s="143"/>
      <c r="AS555" s="143"/>
      <c r="AT555" s="371"/>
    </row>
    <row r="556" spans="1:55" ht="18" customHeight="1">
      <c r="A556" s="371"/>
      <c r="B556" s="565">
        <f>Calcu_ADJ!C10</f>
        <v>2</v>
      </c>
      <c r="C556" s="566"/>
      <c r="D556" s="566"/>
      <c r="E556" s="566"/>
      <c r="F556" s="566"/>
      <c r="G556" s="566"/>
      <c r="H556" s="567"/>
      <c r="I556" s="568" t="str">
        <f>Calcu_ADJ!E10</f>
        <v/>
      </c>
      <c r="J556" s="569"/>
      <c r="K556" s="569"/>
      <c r="L556" s="569"/>
      <c r="M556" s="569"/>
      <c r="N556" s="569"/>
      <c r="O556" s="570"/>
      <c r="P556" s="568" t="str">
        <f>Calcu_ADJ!J10</f>
        <v/>
      </c>
      <c r="Q556" s="571"/>
      <c r="R556" s="571"/>
      <c r="S556" s="571"/>
      <c r="T556" s="571"/>
      <c r="U556" s="571"/>
      <c r="V556" s="572"/>
      <c r="W556" s="568" t="str">
        <f>IF(Calcu_ADJ!G10="ⅹ",Calcu_ADJ!G10,Calcu_ADJ!K10)</f>
        <v/>
      </c>
      <c r="X556" s="571"/>
      <c r="Y556" s="571"/>
      <c r="Z556" s="571"/>
      <c r="AA556" s="571"/>
      <c r="AB556" s="571"/>
      <c r="AC556" s="572"/>
      <c r="AD556" s="568" t="str">
        <f>IF(Calcu_ADJ!H10="ⅹ",Calcu_ADJ!H10,Calcu_ADJ!L10)</f>
        <v/>
      </c>
      <c r="AE556" s="571"/>
      <c r="AF556" s="571"/>
      <c r="AG556" s="571"/>
      <c r="AH556" s="571"/>
      <c r="AI556" s="571"/>
      <c r="AJ556" s="572"/>
      <c r="AK556" s="371"/>
      <c r="AL556" s="371"/>
      <c r="AM556" s="371"/>
      <c r="AN556" s="371"/>
      <c r="AO556" s="371"/>
      <c r="AP556" s="371"/>
      <c r="AQ556" s="371"/>
      <c r="AR556" s="143"/>
      <c r="AS556" s="143"/>
      <c r="AT556" s="371"/>
    </row>
    <row r="557" spans="1:55" ht="18" customHeight="1">
      <c r="A557" s="371"/>
      <c r="B557" s="565">
        <f>Calcu_ADJ!C11</f>
        <v>3</v>
      </c>
      <c r="C557" s="566"/>
      <c r="D557" s="566"/>
      <c r="E557" s="566"/>
      <c r="F557" s="566"/>
      <c r="G557" s="566"/>
      <c r="H557" s="567"/>
      <c r="I557" s="568" t="str">
        <f>Calcu_ADJ!E11</f>
        <v/>
      </c>
      <c r="J557" s="569"/>
      <c r="K557" s="569"/>
      <c r="L557" s="569"/>
      <c r="M557" s="569"/>
      <c r="N557" s="569"/>
      <c r="O557" s="570"/>
      <c r="P557" s="568" t="str">
        <f>Calcu_ADJ!J11</f>
        <v/>
      </c>
      <c r="Q557" s="571"/>
      <c r="R557" s="571"/>
      <c r="S557" s="571"/>
      <c r="T557" s="571"/>
      <c r="U557" s="571"/>
      <c r="V557" s="572"/>
      <c r="W557" s="568" t="str">
        <f>IF(Calcu_ADJ!G11="ⅹ",Calcu_ADJ!G11,Calcu_ADJ!K11)</f>
        <v/>
      </c>
      <c r="X557" s="571"/>
      <c r="Y557" s="571"/>
      <c r="Z557" s="571"/>
      <c r="AA557" s="571"/>
      <c r="AB557" s="571"/>
      <c r="AC557" s="572"/>
      <c r="AD557" s="568" t="str">
        <f>IF(Calcu_ADJ!H11="ⅹ",Calcu_ADJ!H11,Calcu_ADJ!L11)</f>
        <v/>
      </c>
      <c r="AE557" s="571"/>
      <c r="AF557" s="571"/>
      <c r="AG557" s="571"/>
      <c r="AH557" s="571"/>
      <c r="AI557" s="571"/>
      <c r="AJ557" s="572"/>
      <c r="AK557" s="371"/>
      <c r="AL557" s="371"/>
      <c r="AM557" s="371"/>
      <c r="AN557" s="371"/>
      <c r="AO557" s="371"/>
      <c r="AP557" s="371"/>
      <c r="AQ557" s="371"/>
      <c r="AR557" s="143"/>
      <c r="AS557" s="143"/>
      <c r="AT557" s="371"/>
    </row>
    <row r="558" spans="1:55" ht="18" customHeight="1">
      <c r="A558" s="371"/>
      <c r="B558" s="565">
        <f>Calcu_ADJ!C12</f>
        <v>4</v>
      </c>
      <c r="C558" s="566"/>
      <c r="D558" s="566"/>
      <c r="E558" s="566"/>
      <c r="F558" s="566"/>
      <c r="G558" s="566"/>
      <c r="H558" s="567"/>
      <c r="I558" s="568" t="str">
        <f>Calcu_ADJ!E12</f>
        <v/>
      </c>
      <c r="J558" s="569"/>
      <c r="K558" s="569"/>
      <c r="L558" s="569"/>
      <c r="M558" s="569"/>
      <c r="N558" s="569"/>
      <c r="O558" s="570"/>
      <c r="P558" s="568" t="str">
        <f>Calcu_ADJ!J12</f>
        <v/>
      </c>
      <c r="Q558" s="571"/>
      <c r="R558" s="571"/>
      <c r="S558" s="571"/>
      <c r="T558" s="571"/>
      <c r="U558" s="571"/>
      <c r="V558" s="572"/>
      <c r="W558" s="568" t="str">
        <f>IF(Calcu_ADJ!G12="ⅹ",Calcu_ADJ!G12,Calcu_ADJ!K12)</f>
        <v/>
      </c>
      <c r="X558" s="571"/>
      <c r="Y558" s="571"/>
      <c r="Z558" s="571"/>
      <c r="AA558" s="571"/>
      <c r="AB558" s="571"/>
      <c r="AC558" s="572"/>
      <c r="AD558" s="568" t="str">
        <f>IF(Calcu_ADJ!H12="ⅹ",Calcu_ADJ!H12,Calcu_ADJ!L12)</f>
        <v/>
      </c>
      <c r="AE558" s="571"/>
      <c r="AF558" s="571"/>
      <c r="AG558" s="571"/>
      <c r="AH558" s="571"/>
      <c r="AI558" s="571"/>
      <c r="AJ558" s="572"/>
      <c r="AK558" s="371"/>
      <c r="AL558" s="371"/>
      <c r="AM558" s="371"/>
      <c r="AN558" s="371"/>
      <c r="AO558" s="371"/>
      <c r="AP558" s="371"/>
      <c r="AQ558" s="371"/>
      <c r="AR558" s="143"/>
      <c r="AS558" s="143"/>
      <c r="AT558" s="371"/>
    </row>
    <row r="559" spans="1:55" ht="18" customHeight="1">
      <c r="A559" s="371"/>
      <c r="B559" s="565">
        <f>Calcu_ADJ!C13</f>
        <v>5</v>
      </c>
      <c r="C559" s="566"/>
      <c r="D559" s="566"/>
      <c r="E559" s="566"/>
      <c r="F559" s="566"/>
      <c r="G559" s="566"/>
      <c r="H559" s="567"/>
      <c r="I559" s="568" t="str">
        <f>Calcu_ADJ!E13</f>
        <v/>
      </c>
      <c r="J559" s="569"/>
      <c r="K559" s="569"/>
      <c r="L559" s="569"/>
      <c r="M559" s="569"/>
      <c r="N559" s="569"/>
      <c r="O559" s="570"/>
      <c r="P559" s="568" t="str">
        <f>Calcu_ADJ!J13</f>
        <v/>
      </c>
      <c r="Q559" s="571"/>
      <c r="R559" s="571"/>
      <c r="S559" s="571"/>
      <c r="T559" s="571"/>
      <c r="U559" s="571"/>
      <c r="V559" s="572"/>
      <c r="W559" s="568" t="str">
        <f>IF(Calcu_ADJ!G13="ⅹ",Calcu_ADJ!G13,Calcu_ADJ!K13)</f>
        <v/>
      </c>
      <c r="X559" s="571"/>
      <c r="Y559" s="571"/>
      <c r="Z559" s="571"/>
      <c r="AA559" s="571"/>
      <c r="AB559" s="571"/>
      <c r="AC559" s="572"/>
      <c r="AD559" s="568" t="str">
        <f>IF(Calcu_ADJ!H13="ⅹ",Calcu_ADJ!H13,Calcu_ADJ!L13)</f>
        <v/>
      </c>
      <c r="AE559" s="571"/>
      <c r="AF559" s="571"/>
      <c r="AG559" s="571"/>
      <c r="AH559" s="571"/>
      <c r="AI559" s="571"/>
      <c r="AJ559" s="572"/>
      <c r="AK559" s="371"/>
      <c r="AL559" s="371"/>
      <c r="AM559" s="371"/>
      <c r="AN559" s="371"/>
      <c r="AO559" s="371"/>
      <c r="AP559" s="371"/>
      <c r="AQ559" s="371"/>
      <c r="AR559" s="143"/>
      <c r="AS559" s="143"/>
      <c r="AT559" s="371"/>
    </row>
    <row r="560" spans="1:55" ht="18" customHeight="1">
      <c r="A560" s="371"/>
      <c r="B560" s="565">
        <f>Calcu_ADJ!C14</f>
        <v>6</v>
      </c>
      <c r="C560" s="566"/>
      <c r="D560" s="566"/>
      <c r="E560" s="566"/>
      <c r="F560" s="566"/>
      <c r="G560" s="566"/>
      <c r="H560" s="567"/>
      <c r="I560" s="568" t="str">
        <f>Calcu_ADJ!E14</f>
        <v/>
      </c>
      <c r="J560" s="569"/>
      <c r="K560" s="569"/>
      <c r="L560" s="569"/>
      <c r="M560" s="569"/>
      <c r="N560" s="569"/>
      <c r="O560" s="570"/>
      <c r="P560" s="568" t="str">
        <f>Calcu_ADJ!J14</f>
        <v/>
      </c>
      <c r="Q560" s="571"/>
      <c r="R560" s="571"/>
      <c r="S560" s="571"/>
      <c r="T560" s="571"/>
      <c r="U560" s="571"/>
      <c r="V560" s="572"/>
      <c r="W560" s="568" t="str">
        <f>IF(Calcu_ADJ!G14="ⅹ",Calcu_ADJ!G14,Calcu_ADJ!K14)</f>
        <v/>
      </c>
      <c r="X560" s="571"/>
      <c r="Y560" s="571"/>
      <c r="Z560" s="571"/>
      <c r="AA560" s="571"/>
      <c r="AB560" s="571"/>
      <c r="AC560" s="572"/>
      <c r="AD560" s="568" t="str">
        <f>IF(Calcu_ADJ!H14="ⅹ",Calcu_ADJ!H14,Calcu_ADJ!L14)</f>
        <v/>
      </c>
      <c r="AE560" s="571"/>
      <c r="AF560" s="571"/>
      <c r="AG560" s="571"/>
      <c r="AH560" s="571"/>
      <c r="AI560" s="571"/>
      <c r="AJ560" s="572"/>
      <c r="AK560" s="371"/>
      <c r="AL560" s="371"/>
      <c r="AM560" s="371"/>
      <c r="AN560" s="371"/>
      <c r="AO560" s="371"/>
      <c r="AP560" s="371"/>
      <c r="AQ560" s="371"/>
      <c r="AR560" s="143"/>
      <c r="AS560" s="143"/>
      <c r="AT560" s="371"/>
    </row>
    <row r="561" spans="1:46" ht="18" customHeight="1">
      <c r="A561" s="371"/>
      <c r="B561" s="565">
        <f>Calcu_ADJ!C15</f>
        <v>7</v>
      </c>
      <c r="C561" s="566"/>
      <c r="D561" s="566"/>
      <c r="E561" s="566"/>
      <c r="F561" s="566"/>
      <c r="G561" s="566"/>
      <c r="H561" s="567"/>
      <c r="I561" s="568" t="str">
        <f>Calcu_ADJ!E15</f>
        <v/>
      </c>
      <c r="J561" s="569"/>
      <c r="K561" s="569"/>
      <c r="L561" s="569"/>
      <c r="M561" s="569"/>
      <c r="N561" s="569"/>
      <c r="O561" s="570"/>
      <c r="P561" s="568" t="str">
        <f>Calcu_ADJ!J15</f>
        <v/>
      </c>
      <c r="Q561" s="571"/>
      <c r="R561" s="571"/>
      <c r="S561" s="571"/>
      <c r="T561" s="571"/>
      <c r="U561" s="571"/>
      <c r="V561" s="572"/>
      <c r="W561" s="568" t="str">
        <f>IF(Calcu_ADJ!G15="ⅹ",Calcu_ADJ!G15,Calcu_ADJ!K15)</f>
        <v/>
      </c>
      <c r="X561" s="571"/>
      <c r="Y561" s="571"/>
      <c r="Z561" s="571"/>
      <c r="AA561" s="571"/>
      <c r="AB561" s="571"/>
      <c r="AC561" s="572"/>
      <c r="AD561" s="568" t="str">
        <f>IF(Calcu_ADJ!H15="ⅹ",Calcu_ADJ!H15,Calcu_ADJ!L15)</f>
        <v/>
      </c>
      <c r="AE561" s="571"/>
      <c r="AF561" s="571"/>
      <c r="AG561" s="571"/>
      <c r="AH561" s="571"/>
      <c r="AI561" s="571"/>
      <c r="AJ561" s="572"/>
      <c r="AK561" s="371"/>
      <c r="AL561" s="371"/>
      <c r="AM561" s="371"/>
      <c r="AN561" s="371"/>
      <c r="AO561" s="371"/>
      <c r="AP561" s="371"/>
      <c r="AQ561" s="371"/>
      <c r="AR561" s="143"/>
      <c r="AS561" s="143"/>
      <c r="AT561" s="371"/>
    </row>
    <row r="562" spans="1:46" ht="18" customHeight="1">
      <c r="A562" s="371"/>
      <c r="B562" s="565">
        <f>Calcu_ADJ!C16</f>
        <v>8</v>
      </c>
      <c r="C562" s="566"/>
      <c r="D562" s="566"/>
      <c r="E562" s="566"/>
      <c r="F562" s="566"/>
      <c r="G562" s="566"/>
      <c r="H562" s="567"/>
      <c r="I562" s="568" t="str">
        <f>Calcu_ADJ!E16</f>
        <v/>
      </c>
      <c r="J562" s="569"/>
      <c r="K562" s="569"/>
      <c r="L562" s="569"/>
      <c r="M562" s="569"/>
      <c r="N562" s="569"/>
      <c r="O562" s="570"/>
      <c r="P562" s="568" t="str">
        <f>Calcu_ADJ!J16</f>
        <v/>
      </c>
      <c r="Q562" s="571"/>
      <c r="R562" s="571"/>
      <c r="S562" s="571"/>
      <c r="T562" s="571"/>
      <c r="U562" s="571"/>
      <c r="V562" s="572"/>
      <c r="W562" s="568" t="str">
        <f>IF(Calcu_ADJ!G16="ⅹ",Calcu_ADJ!G16,Calcu_ADJ!K16)</f>
        <v/>
      </c>
      <c r="X562" s="571"/>
      <c r="Y562" s="571"/>
      <c r="Z562" s="571"/>
      <c r="AA562" s="571"/>
      <c r="AB562" s="571"/>
      <c r="AC562" s="572"/>
      <c r="AD562" s="568" t="str">
        <f>IF(Calcu_ADJ!H16="ⅹ",Calcu_ADJ!H16,Calcu_ADJ!L16)</f>
        <v/>
      </c>
      <c r="AE562" s="571"/>
      <c r="AF562" s="571"/>
      <c r="AG562" s="571"/>
      <c r="AH562" s="571"/>
      <c r="AI562" s="571"/>
      <c r="AJ562" s="572"/>
      <c r="AK562" s="371"/>
      <c r="AL562" s="371"/>
      <c r="AM562" s="371"/>
      <c r="AN562" s="371"/>
      <c r="AO562" s="371"/>
      <c r="AP562" s="371"/>
      <c r="AQ562" s="371"/>
      <c r="AR562" s="143"/>
      <c r="AS562" s="143"/>
      <c r="AT562" s="371"/>
    </row>
    <row r="563" spans="1:46" ht="18" customHeight="1">
      <c r="A563" s="371"/>
      <c r="B563" s="565">
        <f>Calcu_ADJ!C17</f>
        <v>9</v>
      </c>
      <c r="C563" s="566"/>
      <c r="D563" s="566"/>
      <c r="E563" s="566"/>
      <c r="F563" s="566"/>
      <c r="G563" s="566"/>
      <c r="H563" s="567"/>
      <c r="I563" s="568" t="str">
        <f>Calcu_ADJ!E17</f>
        <v/>
      </c>
      <c r="J563" s="569"/>
      <c r="K563" s="569"/>
      <c r="L563" s="569"/>
      <c r="M563" s="569"/>
      <c r="N563" s="569"/>
      <c r="O563" s="570"/>
      <c r="P563" s="568" t="str">
        <f>Calcu_ADJ!J17</f>
        <v/>
      </c>
      <c r="Q563" s="571"/>
      <c r="R563" s="571"/>
      <c r="S563" s="571"/>
      <c r="T563" s="571"/>
      <c r="U563" s="571"/>
      <c r="V563" s="572"/>
      <c r="W563" s="568" t="str">
        <f>IF(Calcu_ADJ!G17="ⅹ",Calcu_ADJ!G17,Calcu_ADJ!K17)</f>
        <v/>
      </c>
      <c r="X563" s="571"/>
      <c r="Y563" s="571"/>
      <c r="Z563" s="571"/>
      <c r="AA563" s="571"/>
      <c r="AB563" s="571"/>
      <c r="AC563" s="572"/>
      <c r="AD563" s="568" t="str">
        <f>IF(Calcu_ADJ!H17="ⅹ",Calcu_ADJ!H17,Calcu_ADJ!L17)</f>
        <v/>
      </c>
      <c r="AE563" s="571"/>
      <c r="AF563" s="571"/>
      <c r="AG563" s="571"/>
      <c r="AH563" s="571"/>
      <c r="AI563" s="571"/>
      <c r="AJ563" s="572"/>
      <c r="AK563" s="371"/>
      <c r="AL563" s="371"/>
      <c r="AM563" s="371"/>
      <c r="AN563" s="371"/>
      <c r="AO563" s="371"/>
      <c r="AP563" s="371"/>
      <c r="AQ563" s="371"/>
      <c r="AR563" s="143"/>
      <c r="AS563" s="143"/>
      <c r="AT563" s="371"/>
    </row>
    <row r="564" spans="1:46" ht="18" customHeight="1">
      <c r="A564" s="371"/>
      <c r="B564" s="565">
        <f>Calcu_ADJ!C18</f>
        <v>10</v>
      </c>
      <c r="C564" s="566"/>
      <c r="D564" s="566"/>
      <c r="E564" s="566"/>
      <c r="F564" s="566"/>
      <c r="G564" s="566"/>
      <c r="H564" s="567"/>
      <c r="I564" s="568" t="str">
        <f>Calcu_ADJ!E18</f>
        <v/>
      </c>
      <c r="J564" s="569"/>
      <c r="K564" s="569"/>
      <c r="L564" s="569"/>
      <c r="M564" s="569"/>
      <c r="N564" s="569"/>
      <c r="O564" s="570"/>
      <c r="P564" s="568" t="str">
        <f>Calcu_ADJ!J18</f>
        <v/>
      </c>
      <c r="Q564" s="571"/>
      <c r="R564" s="571"/>
      <c r="S564" s="571"/>
      <c r="T564" s="571"/>
      <c r="U564" s="571"/>
      <c r="V564" s="572"/>
      <c r="W564" s="568" t="str">
        <f>IF(Calcu_ADJ!G18="ⅹ",Calcu_ADJ!G18,Calcu_ADJ!K18)</f>
        <v/>
      </c>
      <c r="X564" s="571"/>
      <c r="Y564" s="571"/>
      <c r="Z564" s="571"/>
      <c r="AA564" s="571"/>
      <c r="AB564" s="571"/>
      <c r="AC564" s="572"/>
      <c r="AD564" s="568" t="str">
        <f>IF(Calcu_ADJ!H18="ⅹ",Calcu_ADJ!H18,Calcu_ADJ!L18)</f>
        <v/>
      </c>
      <c r="AE564" s="571"/>
      <c r="AF564" s="571"/>
      <c r="AG564" s="571"/>
      <c r="AH564" s="571"/>
      <c r="AI564" s="571"/>
      <c r="AJ564" s="572"/>
      <c r="AK564" s="371"/>
      <c r="AL564" s="371"/>
      <c r="AM564" s="371"/>
      <c r="AN564" s="371"/>
      <c r="AO564" s="371"/>
      <c r="AP564" s="371"/>
      <c r="AQ564" s="371"/>
      <c r="AR564" s="143"/>
      <c r="AS564" s="143"/>
      <c r="AT564" s="371"/>
    </row>
    <row r="565" spans="1:46" ht="18" customHeight="1">
      <c r="A565" s="371"/>
      <c r="B565" s="565">
        <f>Calcu_ADJ!C19</f>
        <v>11</v>
      </c>
      <c r="C565" s="566"/>
      <c r="D565" s="566"/>
      <c r="E565" s="566"/>
      <c r="F565" s="566"/>
      <c r="G565" s="566"/>
      <c r="H565" s="567"/>
      <c r="I565" s="568" t="str">
        <f>Calcu_ADJ!E19</f>
        <v/>
      </c>
      <c r="J565" s="569"/>
      <c r="K565" s="569"/>
      <c r="L565" s="569"/>
      <c r="M565" s="569"/>
      <c r="N565" s="569"/>
      <c r="O565" s="570"/>
      <c r="P565" s="568" t="str">
        <f>Calcu_ADJ!J19</f>
        <v/>
      </c>
      <c r="Q565" s="571"/>
      <c r="R565" s="571"/>
      <c r="S565" s="571"/>
      <c r="T565" s="571"/>
      <c r="U565" s="571"/>
      <c r="V565" s="572"/>
      <c r="W565" s="568" t="str">
        <f>IF(Calcu_ADJ!G19="ⅹ",Calcu_ADJ!G19,Calcu_ADJ!K19)</f>
        <v/>
      </c>
      <c r="X565" s="571"/>
      <c r="Y565" s="571"/>
      <c r="Z565" s="571"/>
      <c r="AA565" s="571"/>
      <c r="AB565" s="571"/>
      <c r="AC565" s="572"/>
      <c r="AD565" s="568" t="str">
        <f>IF(Calcu_ADJ!H19="ⅹ",Calcu_ADJ!H19,Calcu_ADJ!L19)</f>
        <v/>
      </c>
      <c r="AE565" s="571"/>
      <c r="AF565" s="571"/>
      <c r="AG565" s="571"/>
      <c r="AH565" s="571"/>
      <c r="AI565" s="571"/>
      <c r="AJ565" s="572"/>
      <c r="AK565" s="371"/>
      <c r="AL565" s="371"/>
      <c r="AM565" s="371"/>
      <c r="AN565" s="371"/>
      <c r="AO565" s="371"/>
      <c r="AP565" s="371"/>
      <c r="AQ565" s="371"/>
      <c r="AR565" s="143"/>
      <c r="AS565" s="143"/>
      <c r="AT565" s="371"/>
    </row>
    <row r="566" spans="1:46" ht="18" customHeight="1">
      <c r="A566" s="371"/>
      <c r="B566" s="565">
        <f>Calcu_ADJ!C20</f>
        <v>12</v>
      </c>
      <c r="C566" s="566"/>
      <c r="D566" s="566"/>
      <c r="E566" s="566"/>
      <c r="F566" s="566"/>
      <c r="G566" s="566"/>
      <c r="H566" s="567"/>
      <c r="I566" s="568" t="str">
        <f>Calcu_ADJ!E20</f>
        <v/>
      </c>
      <c r="J566" s="569"/>
      <c r="K566" s="569"/>
      <c r="L566" s="569"/>
      <c r="M566" s="569"/>
      <c r="N566" s="569"/>
      <c r="O566" s="570"/>
      <c r="P566" s="568" t="str">
        <f>Calcu_ADJ!J20</f>
        <v/>
      </c>
      <c r="Q566" s="571"/>
      <c r="R566" s="571"/>
      <c r="S566" s="571"/>
      <c r="T566" s="571"/>
      <c r="U566" s="571"/>
      <c r="V566" s="572"/>
      <c r="W566" s="568" t="str">
        <f>IF(Calcu_ADJ!G20="ⅹ",Calcu_ADJ!G20,Calcu_ADJ!K20)</f>
        <v/>
      </c>
      <c r="X566" s="571"/>
      <c r="Y566" s="571"/>
      <c r="Z566" s="571"/>
      <c r="AA566" s="571"/>
      <c r="AB566" s="571"/>
      <c r="AC566" s="572"/>
      <c r="AD566" s="568" t="str">
        <f>IF(Calcu_ADJ!H20="ⅹ",Calcu_ADJ!H20,Calcu_ADJ!L20)</f>
        <v/>
      </c>
      <c r="AE566" s="571"/>
      <c r="AF566" s="571"/>
      <c r="AG566" s="571"/>
      <c r="AH566" s="571"/>
      <c r="AI566" s="571"/>
      <c r="AJ566" s="572"/>
      <c r="AK566" s="371"/>
      <c r="AL566" s="371"/>
      <c r="AM566" s="371"/>
      <c r="AN566" s="371"/>
      <c r="AO566" s="371"/>
      <c r="AP566" s="371"/>
      <c r="AQ566" s="371"/>
      <c r="AR566" s="143"/>
      <c r="AS566" s="143"/>
      <c r="AT566" s="371"/>
    </row>
    <row r="567" spans="1:46" ht="18" customHeight="1">
      <c r="A567" s="371"/>
      <c r="B567" s="565">
        <f>Calcu_ADJ!C21</f>
        <v>13</v>
      </c>
      <c r="C567" s="566"/>
      <c r="D567" s="566"/>
      <c r="E567" s="566"/>
      <c r="F567" s="566"/>
      <c r="G567" s="566"/>
      <c r="H567" s="567"/>
      <c r="I567" s="568" t="str">
        <f>Calcu_ADJ!E21</f>
        <v/>
      </c>
      <c r="J567" s="569"/>
      <c r="K567" s="569"/>
      <c r="L567" s="569"/>
      <c r="M567" s="569"/>
      <c r="N567" s="569"/>
      <c r="O567" s="570"/>
      <c r="P567" s="568" t="str">
        <f>Calcu_ADJ!J21</f>
        <v/>
      </c>
      <c r="Q567" s="571"/>
      <c r="R567" s="571"/>
      <c r="S567" s="571"/>
      <c r="T567" s="571"/>
      <c r="U567" s="571"/>
      <c r="V567" s="572"/>
      <c r="W567" s="568" t="str">
        <f>IF(Calcu_ADJ!G21="ⅹ",Calcu_ADJ!G21,Calcu_ADJ!K21)</f>
        <v/>
      </c>
      <c r="X567" s="571"/>
      <c r="Y567" s="571"/>
      <c r="Z567" s="571"/>
      <c r="AA567" s="571"/>
      <c r="AB567" s="571"/>
      <c r="AC567" s="572"/>
      <c r="AD567" s="568" t="str">
        <f>IF(Calcu_ADJ!H21="ⅹ",Calcu_ADJ!H21,Calcu_ADJ!L21)</f>
        <v/>
      </c>
      <c r="AE567" s="571"/>
      <c r="AF567" s="571"/>
      <c r="AG567" s="571"/>
      <c r="AH567" s="571"/>
      <c r="AI567" s="571"/>
      <c r="AJ567" s="572"/>
      <c r="AK567" s="371"/>
      <c r="AL567" s="371"/>
      <c r="AM567" s="371"/>
      <c r="AN567" s="371"/>
      <c r="AO567" s="371"/>
      <c r="AP567" s="371"/>
      <c r="AQ567" s="371"/>
      <c r="AR567" s="143"/>
      <c r="AS567" s="143"/>
      <c r="AT567" s="371"/>
    </row>
    <row r="568" spans="1:46" ht="18" customHeight="1">
      <c r="A568" s="371"/>
      <c r="B568" s="565">
        <f>Calcu_ADJ!C22</f>
        <v>14</v>
      </c>
      <c r="C568" s="566"/>
      <c r="D568" s="566"/>
      <c r="E568" s="566"/>
      <c r="F568" s="566"/>
      <c r="G568" s="566"/>
      <c r="H568" s="567"/>
      <c r="I568" s="568" t="str">
        <f>Calcu_ADJ!E22</f>
        <v/>
      </c>
      <c r="J568" s="569"/>
      <c r="K568" s="569"/>
      <c r="L568" s="569"/>
      <c r="M568" s="569"/>
      <c r="N568" s="569"/>
      <c r="O568" s="570"/>
      <c r="P568" s="568" t="str">
        <f>Calcu_ADJ!J22</f>
        <v/>
      </c>
      <c r="Q568" s="571"/>
      <c r="R568" s="571"/>
      <c r="S568" s="571"/>
      <c r="T568" s="571"/>
      <c r="U568" s="571"/>
      <c r="V568" s="572"/>
      <c r="W568" s="568" t="str">
        <f>IF(Calcu_ADJ!G22="ⅹ",Calcu_ADJ!G22,Calcu_ADJ!K22)</f>
        <v/>
      </c>
      <c r="X568" s="571"/>
      <c r="Y568" s="571"/>
      <c r="Z568" s="571"/>
      <c r="AA568" s="571"/>
      <c r="AB568" s="571"/>
      <c r="AC568" s="572"/>
      <c r="AD568" s="568" t="str">
        <f>IF(Calcu_ADJ!H22="ⅹ",Calcu_ADJ!H22,Calcu_ADJ!L22)</f>
        <v/>
      </c>
      <c r="AE568" s="571"/>
      <c r="AF568" s="571"/>
      <c r="AG568" s="571"/>
      <c r="AH568" s="571"/>
      <c r="AI568" s="571"/>
      <c r="AJ568" s="572"/>
      <c r="AK568" s="371"/>
      <c r="AL568" s="371"/>
      <c r="AM568" s="371"/>
      <c r="AN568" s="371"/>
      <c r="AO568" s="371"/>
      <c r="AP568" s="371"/>
      <c r="AQ568" s="371"/>
      <c r="AR568" s="143"/>
      <c r="AS568" s="143"/>
      <c r="AT568" s="371"/>
    </row>
    <row r="569" spans="1:46" ht="18" customHeight="1">
      <c r="A569" s="371"/>
      <c r="B569" s="565">
        <f>Calcu_ADJ!C23</f>
        <v>15</v>
      </c>
      <c r="C569" s="566"/>
      <c r="D569" s="566"/>
      <c r="E569" s="566"/>
      <c r="F569" s="566"/>
      <c r="G569" s="566"/>
      <c r="H569" s="567"/>
      <c r="I569" s="568" t="str">
        <f>Calcu_ADJ!E23</f>
        <v/>
      </c>
      <c r="J569" s="569"/>
      <c r="K569" s="569"/>
      <c r="L569" s="569"/>
      <c r="M569" s="569"/>
      <c r="N569" s="569"/>
      <c r="O569" s="570"/>
      <c r="P569" s="568" t="str">
        <f>Calcu_ADJ!J23</f>
        <v/>
      </c>
      <c r="Q569" s="571"/>
      <c r="R569" s="571"/>
      <c r="S569" s="571"/>
      <c r="T569" s="571"/>
      <c r="U569" s="571"/>
      <c r="V569" s="572"/>
      <c r="W569" s="568" t="str">
        <f>IF(Calcu_ADJ!G23="ⅹ",Calcu_ADJ!G23,Calcu_ADJ!K23)</f>
        <v/>
      </c>
      <c r="X569" s="571"/>
      <c r="Y569" s="571"/>
      <c r="Z569" s="571"/>
      <c r="AA569" s="571"/>
      <c r="AB569" s="571"/>
      <c r="AC569" s="572"/>
      <c r="AD569" s="568" t="str">
        <f>IF(Calcu_ADJ!H23="ⅹ",Calcu_ADJ!H23,Calcu_ADJ!L23)</f>
        <v/>
      </c>
      <c r="AE569" s="571"/>
      <c r="AF569" s="571"/>
      <c r="AG569" s="571"/>
      <c r="AH569" s="571"/>
      <c r="AI569" s="571"/>
      <c r="AJ569" s="572"/>
      <c r="AK569" s="371"/>
      <c r="AL569" s="371"/>
      <c r="AM569" s="371"/>
      <c r="AN569" s="371"/>
      <c r="AO569" s="371"/>
      <c r="AP569" s="371"/>
      <c r="AQ569" s="371"/>
      <c r="AR569" s="143"/>
      <c r="AS569" s="143"/>
      <c r="AT569" s="371"/>
    </row>
    <row r="570" spans="1:46" ht="18" customHeight="1">
      <c r="A570" s="371"/>
      <c r="B570" s="565">
        <f>Calcu_ADJ!C24</f>
        <v>16</v>
      </c>
      <c r="C570" s="566"/>
      <c r="D570" s="566"/>
      <c r="E570" s="566"/>
      <c r="F570" s="566"/>
      <c r="G570" s="566"/>
      <c r="H570" s="567"/>
      <c r="I570" s="568" t="str">
        <f>Calcu_ADJ!E24</f>
        <v/>
      </c>
      <c r="J570" s="569"/>
      <c r="K570" s="569"/>
      <c r="L570" s="569"/>
      <c r="M570" s="569"/>
      <c r="N570" s="569"/>
      <c r="O570" s="570"/>
      <c r="P570" s="568" t="str">
        <f>Calcu_ADJ!J24</f>
        <v/>
      </c>
      <c r="Q570" s="571"/>
      <c r="R570" s="571"/>
      <c r="S570" s="571"/>
      <c r="T570" s="571"/>
      <c r="U570" s="571"/>
      <c r="V570" s="572"/>
      <c r="W570" s="568" t="str">
        <f>IF(Calcu_ADJ!G24="ⅹ",Calcu_ADJ!G24,Calcu_ADJ!K24)</f>
        <v/>
      </c>
      <c r="X570" s="571"/>
      <c r="Y570" s="571"/>
      <c r="Z570" s="571"/>
      <c r="AA570" s="571"/>
      <c r="AB570" s="571"/>
      <c r="AC570" s="572"/>
      <c r="AD570" s="568" t="str">
        <f>IF(Calcu_ADJ!H24="ⅹ",Calcu_ADJ!H24,Calcu_ADJ!L24)</f>
        <v/>
      </c>
      <c r="AE570" s="571"/>
      <c r="AF570" s="571"/>
      <c r="AG570" s="571"/>
      <c r="AH570" s="571"/>
      <c r="AI570" s="571"/>
      <c r="AJ570" s="572"/>
      <c r="AK570" s="371"/>
      <c r="AL570" s="371"/>
      <c r="AM570" s="371"/>
      <c r="AN570" s="371"/>
      <c r="AO570" s="371"/>
      <c r="AP570" s="371"/>
      <c r="AQ570" s="371"/>
      <c r="AR570" s="143"/>
      <c r="AS570" s="143"/>
      <c r="AT570" s="371"/>
    </row>
    <row r="571" spans="1:46" ht="18" customHeight="1">
      <c r="A571" s="371"/>
      <c r="B571" s="565">
        <f>Calcu_ADJ!C25</f>
        <v>17</v>
      </c>
      <c r="C571" s="566"/>
      <c r="D571" s="566"/>
      <c r="E571" s="566"/>
      <c r="F571" s="566"/>
      <c r="G571" s="566"/>
      <c r="H571" s="567"/>
      <c r="I571" s="568" t="str">
        <f>Calcu_ADJ!E25</f>
        <v/>
      </c>
      <c r="J571" s="569"/>
      <c r="K571" s="569"/>
      <c r="L571" s="569"/>
      <c r="M571" s="569"/>
      <c r="N571" s="569"/>
      <c r="O571" s="570"/>
      <c r="P571" s="568" t="str">
        <f>Calcu_ADJ!J25</f>
        <v/>
      </c>
      <c r="Q571" s="571"/>
      <c r="R571" s="571"/>
      <c r="S571" s="571"/>
      <c r="T571" s="571"/>
      <c r="U571" s="571"/>
      <c r="V571" s="572"/>
      <c r="W571" s="568" t="str">
        <f>IF(Calcu_ADJ!G25="ⅹ",Calcu_ADJ!G25,Calcu_ADJ!K25)</f>
        <v/>
      </c>
      <c r="X571" s="571"/>
      <c r="Y571" s="571"/>
      <c r="Z571" s="571"/>
      <c r="AA571" s="571"/>
      <c r="AB571" s="571"/>
      <c r="AC571" s="572"/>
      <c r="AD571" s="568" t="str">
        <f>IF(Calcu_ADJ!H25="ⅹ",Calcu_ADJ!H25,Calcu_ADJ!L25)</f>
        <v/>
      </c>
      <c r="AE571" s="571"/>
      <c r="AF571" s="571"/>
      <c r="AG571" s="571"/>
      <c r="AH571" s="571"/>
      <c r="AI571" s="571"/>
      <c r="AJ571" s="572"/>
      <c r="AK571" s="371"/>
      <c r="AL571" s="371"/>
      <c r="AM571" s="371"/>
      <c r="AN571" s="371"/>
      <c r="AO571" s="371"/>
      <c r="AP571" s="371"/>
      <c r="AQ571" s="371"/>
      <c r="AR571" s="143"/>
      <c r="AS571" s="143"/>
      <c r="AT571" s="371"/>
    </row>
    <row r="572" spans="1:46" ht="18" customHeight="1">
      <c r="A572" s="371"/>
      <c r="B572" s="565">
        <f>Calcu_ADJ!C26</f>
        <v>18</v>
      </c>
      <c r="C572" s="566"/>
      <c r="D572" s="566"/>
      <c r="E572" s="566"/>
      <c r="F572" s="566"/>
      <c r="G572" s="566"/>
      <c r="H572" s="567"/>
      <c r="I572" s="568" t="str">
        <f>Calcu_ADJ!E26</f>
        <v/>
      </c>
      <c r="J572" s="569"/>
      <c r="K572" s="569"/>
      <c r="L572" s="569"/>
      <c r="M572" s="569"/>
      <c r="N572" s="569"/>
      <c r="O572" s="570"/>
      <c r="P572" s="568" t="str">
        <f>Calcu_ADJ!J26</f>
        <v/>
      </c>
      <c r="Q572" s="571"/>
      <c r="R572" s="571"/>
      <c r="S572" s="571"/>
      <c r="T572" s="571"/>
      <c r="U572" s="571"/>
      <c r="V572" s="572"/>
      <c r="W572" s="568" t="str">
        <f>IF(Calcu_ADJ!G26="ⅹ",Calcu_ADJ!G26,Calcu_ADJ!K26)</f>
        <v/>
      </c>
      <c r="X572" s="571"/>
      <c r="Y572" s="571"/>
      <c r="Z572" s="571"/>
      <c r="AA572" s="571"/>
      <c r="AB572" s="571"/>
      <c r="AC572" s="572"/>
      <c r="AD572" s="568" t="str">
        <f>IF(Calcu_ADJ!H26="ⅹ",Calcu_ADJ!H26,Calcu_ADJ!L26)</f>
        <v/>
      </c>
      <c r="AE572" s="571"/>
      <c r="AF572" s="571"/>
      <c r="AG572" s="571"/>
      <c r="AH572" s="571"/>
      <c r="AI572" s="571"/>
      <c r="AJ572" s="572"/>
      <c r="AK572" s="371"/>
      <c r="AL572" s="371"/>
      <c r="AM572" s="371"/>
      <c r="AN572" s="371"/>
      <c r="AO572" s="371"/>
      <c r="AP572" s="371"/>
      <c r="AQ572" s="371"/>
      <c r="AR572" s="143"/>
      <c r="AS572" s="143"/>
      <c r="AT572" s="371"/>
    </row>
    <row r="573" spans="1:46" ht="18" customHeight="1">
      <c r="A573" s="371"/>
      <c r="B573" s="565">
        <f>Calcu_ADJ!C27</f>
        <v>19</v>
      </c>
      <c r="C573" s="566"/>
      <c r="D573" s="566"/>
      <c r="E573" s="566"/>
      <c r="F573" s="566"/>
      <c r="G573" s="566"/>
      <c r="H573" s="567"/>
      <c r="I573" s="568" t="str">
        <f>Calcu_ADJ!E27</f>
        <v/>
      </c>
      <c r="J573" s="569"/>
      <c r="K573" s="569"/>
      <c r="L573" s="569"/>
      <c r="M573" s="569"/>
      <c r="N573" s="569"/>
      <c r="O573" s="570"/>
      <c r="P573" s="568" t="str">
        <f>Calcu_ADJ!J27</f>
        <v/>
      </c>
      <c r="Q573" s="571"/>
      <c r="R573" s="571"/>
      <c r="S573" s="571"/>
      <c r="T573" s="571"/>
      <c r="U573" s="571"/>
      <c r="V573" s="572"/>
      <c r="W573" s="568" t="str">
        <f>IF(Calcu_ADJ!G27="ⅹ",Calcu_ADJ!G27,Calcu_ADJ!K27)</f>
        <v/>
      </c>
      <c r="X573" s="571"/>
      <c r="Y573" s="571"/>
      <c r="Z573" s="571"/>
      <c r="AA573" s="571"/>
      <c r="AB573" s="571"/>
      <c r="AC573" s="572"/>
      <c r="AD573" s="568" t="str">
        <f>IF(Calcu_ADJ!H27="ⅹ",Calcu_ADJ!H27,Calcu_ADJ!L27)</f>
        <v/>
      </c>
      <c r="AE573" s="571"/>
      <c r="AF573" s="571"/>
      <c r="AG573" s="571"/>
      <c r="AH573" s="571"/>
      <c r="AI573" s="571"/>
      <c r="AJ573" s="572"/>
      <c r="AK573" s="371"/>
      <c r="AL573" s="371"/>
      <c r="AM573" s="371"/>
      <c r="AN573" s="371"/>
      <c r="AO573" s="371"/>
      <c r="AP573" s="371"/>
      <c r="AQ573" s="371"/>
      <c r="AR573" s="143"/>
      <c r="AS573" s="143"/>
      <c r="AT573" s="371"/>
    </row>
    <row r="574" spans="1:46" ht="18" customHeight="1">
      <c r="A574" s="371"/>
      <c r="B574" s="565">
        <f>Calcu_ADJ!C28</f>
        <v>20</v>
      </c>
      <c r="C574" s="566"/>
      <c r="D574" s="566"/>
      <c r="E574" s="566"/>
      <c r="F574" s="566"/>
      <c r="G574" s="566"/>
      <c r="H574" s="567"/>
      <c r="I574" s="568" t="str">
        <f>Calcu_ADJ!E28</f>
        <v/>
      </c>
      <c r="J574" s="569"/>
      <c r="K574" s="569"/>
      <c r="L574" s="569"/>
      <c r="M574" s="569"/>
      <c r="N574" s="569"/>
      <c r="O574" s="570"/>
      <c r="P574" s="568" t="str">
        <f>Calcu_ADJ!J28</f>
        <v/>
      </c>
      <c r="Q574" s="571"/>
      <c r="R574" s="571"/>
      <c r="S574" s="571"/>
      <c r="T574" s="571"/>
      <c r="U574" s="571"/>
      <c r="V574" s="572"/>
      <c r="W574" s="568" t="str">
        <f>IF(Calcu_ADJ!G28="ⅹ",Calcu_ADJ!G28,Calcu_ADJ!K28)</f>
        <v/>
      </c>
      <c r="X574" s="571"/>
      <c r="Y574" s="571"/>
      <c r="Z574" s="571"/>
      <c r="AA574" s="571"/>
      <c r="AB574" s="571"/>
      <c r="AC574" s="572"/>
      <c r="AD574" s="568" t="str">
        <f>IF(Calcu_ADJ!H28="ⅹ",Calcu_ADJ!H28,Calcu_ADJ!L28)</f>
        <v/>
      </c>
      <c r="AE574" s="571"/>
      <c r="AF574" s="571"/>
      <c r="AG574" s="571"/>
      <c r="AH574" s="571"/>
      <c r="AI574" s="571"/>
      <c r="AJ574" s="572"/>
      <c r="AK574" s="371"/>
      <c r="AL574" s="371"/>
      <c r="AM574" s="371"/>
      <c r="AN574" s="371"/>
      <c r="AO574" s="371"/>
      <c r="AP574" s="371"/>
      <c r="AQ574" s="371"/>
      <c r="AR574" s="143"/>
      <c r="AS574" s="143"/>
      <c r="AT574" s="371"/>
    </row>
    <row r="575" spans="1:46" ht="18" customHeight="1">
      <c r="A575" s="371"/>
      <c r="B575" s="565">
        <f>Calcu_ADJ!C29</f>
        <v>21</v>
      </c>
      <c r="C575" s="566"/>
      <c r="D575" s="566"/>
      <c r="E575" s="566"/>
      <c r="F575" s="566"/>
      <c r="G575" s="566"/>
      <c r="H575" s="567"/>
      <c r="I575" s="568" t="str">
        <f>Calcu_ADJ!E29</f>
        <v/>
      </c>
      <c r="J575" s="569"/>
      <c r="K575" s="569"/>
      <c r="L575" s="569"/>
      <c r="M575" s="569"/>
      <c r="N575" s="569"/>
      <c r="O575" s="570"/>
      <c r="P575" s="568" t="str">
        <f>Calcu_ADJ!J29</f>
        <v/>
      </c>
      <c r="Q575" s="571"/>
      <c r="R575" s="571"/>
      <c r="S575" s="571"/>
      <c r="T575" s="571"/>
      <c r="U575" s="571"/>
      <c r="V575" s="572"/>
      <c r="W575" s="568" t="str">
        <f>IF(Calcu_ADJ!G29="ⅹ",Calcu_ADJ!G29,Calcu_ADJ!K29)</f>
        <v/>
      </c>
      <c r="X575" s="571"/>
      <c r="Y575" s="571"/>
      <c r="Z575" s="571"/>
      <c r="AA575" s="571"/>
      <c r="AB575" s="571"/>
      <c r="AC575" s="572"/>
      <c r="AD575" s="568" t="str">
        <f>IF(Calcu_ADJ!H29="ⅹ",Calcu_ADJ!H29,Calcu_ADJ!L29)</f>
        <v/>
      </c>
      <c r="AE575" s="571"/>
      <c r="AF575" s="571"/>
      <c r="AG575" s="571"/>
      <c r="AH575" s="571"/>
      <c r="AI575" s="571"/>
      <c r="AJ575" s="572"/>
      <c r="AK575" s="371"/>
      <c r="AL575" s="371"/>
      <c r="AM575" s="371"/>
      <c r="AN575" s="371"/>
      <c r="AO575" s="371"/>
      <c r="AP575" s="371"/>
      <c r="AQ575" s="371"/>
      <c r="AR575" s="143"/>
      <c r="AS575" s="143"/>
      <c r="AT575" s="371"/>
    </row>
    <row r="576" spans="1:46" ht="18" customHeight="1">
      <c r="A576" s="371"/>
      <c r="B576" s="565">
        <f>Calcu_ADJ!C30</f>
        <v>22</v>
      </c>
      <c r="C576" s="566"/>
      <c r="D576" s="566"/>
      <c r="E576" s="566"/>
      <c r="F576" s="566"/>
      <c r="G576" s="566"/>
      <c r="H576" s="567"/>
      <c r="I576" s="568" t="str">
        <f>Calcu_ADJ!E30</f>
        <v/>
      </c>
      <c r="J576" s="569"/>
      <c r="K576" s="569"/>
      <c r="L576" s="569"/>
      <c r="M576" s="569"/>
      <c r="N576" s="569"/>
      <c r="O576" s="570"/>
      <c r="P576" s="568" t="str">
        <f>Calcu_ADJ!J30</f>
        <v/>
      </c>
      <c r="Q576" s="571"/>
      <c r="R576" s="571"/>
      <c r="S576" s="571"/>
      <c r="T576" s="571"/>
      <c r="U576" s="571"/>
      <c r="V576" s="572"/>
      <c r="W576" s="568" t="str">
        <f>IF(Calcu_ADJ!G30="ⅹ",Calcu_ADJ!G30,Calcu_ADJ!K30)</f>
        <v/>
      </c>
      <c r="X576" s="571"/>
      <c r="Y576" s="571"/>
      <c r="Z576" s="571"/>
      <c r="AA576" s="571"/>
      <c r="AB576" s="571"/>
      <c r="AC576" s="572"/>
      <c r="AD576" s="568" t="str">
        <f>IF(Calcu_ADJ!H30="ⅹ",Calcu_ADJ!H30,Calcu_ADJ!L30)</f>
        <v/>
      </c>
      <c r="AE576" s="571"/>
      <c r="AF576" s="571"/>
      <c r="AG576" s="571"/>
      <c r="AH576" s="571"/>
      <c r="AI576" s="571"/>
      <c r="AJ576" s="572"/>
      <c r="AK576" s="371"/>
      <c r="AL576" s="371"/>
      <c r="AM576" s="371"/>
      <c r="AN576" s="371"/>
      <c r="AO576" s="371"/>
      <c r="AP576" s="371"/>
      <c r="AQ576" s="371"/>
      <c r="AR576" s="143"/>
      <c r="AS576" s="143"/>
      <c r="AT576" s="371"/>
    </row>
    <row r="577" spans="1:46" ht="18" customHeight="1">
      <c r="A577" s="371"/>
      <c r="B577" s="565">
        <f>Calcu_ADJ!C31</f>
        <v>23</v>
      </c>
      <c r="C577" s="566"/>
      <c r="D577" s="566"/>
      <c r="E577" s="566"/>
      <c r="F577" s="566"/>
      <c r="G577" s="566"/>
      <c r="H577" s="567"/>
      <c r="I577" s="568" t="str">
        <f>Calcu_ADJ!E31</f>
        <v/>
      </c>
      <c r="J577" s="569"/>
      <c r="K577" s="569"/>
      <c r="L577" s="569"/>
      <c r="M577" s="569"/>
      <c r="N577" s="569"/>
      <c r="O577" s="570"/>
      <c r="P577" s="568" t="str">
        <f>Calcu_ADJ!J31</f>
        <v/>
      </c>
      <c r="Q577" s="571"/>
      <c r="R577" s="571"/>
      <c r="S577" s="571"/>
      <c r="T577" s="571"/>
      <c r="U577" s="571"/>
      <c r="V577" s="572"/>
      <c r="W577" s="568" t="str">
        <f>IF(Calcu_ADJ!G31="ⅹ",Calcu_ADJ!G31,Calcu_ADJ!K31)</f>
        <v/>
      </c>
      <c r="X577" s="571"/>
      <c r="Y577" s="571"/>
      <c r="Z577" s="571"/>
      <c r="AA577" s="571"/>
      <c r="AB577" s="571"/>
      <c r="AC577" s="572"/>
      <c r="AD577" s="568" t="str">
        <f>IF(Calcu_ADJ!H31="ⅹ",Calcu_ADJ!H31,Calcu_ADJ!L31)</f>
        <v/>
      </c>
      <c r="AE577" s="571"/>
      <c r="AF577" s="571"/>
      <c r="AG577" s="571"/>
      <c r="AH577" s="571"/>
      <c r="AI577" s="571"/>
      <c r="AJ577" s="572"/>
      <c r="AK577" s="371"/>
      <c r="AL577" s="371"/>
      <c r="AM577" s="371"/>
      <c r="AN577" s="371"/>
      <c r="AO577" s="371"/>
      <c r="AP577" s="371"/>
      <c r="AQ577" s="371"/>
      <c r="AR577" s="143"/>
      <c r="AS577" s="143"/>
      <c r="AT577" s="371"/>
    </row>
    <row r="578" spans="1:46" ht="18" customHeight="1">
      <c r="A578" s="371"/>
      <c r="B578" s="565">
        <f>Calcu_ADJ!C32</f>
        <v>24</v>
      </c>
      <c r="C578" s="566"/>
      <c r="D578" s="566"/>
      <c r="E578" s="566"/>
      <c r="F578" s="566"/>
      <c r="G578" s="566"/>
      <c r="H578" s="567"/>
      <c r="I578" s="568" t="str">
        <f>Calcu_ADJ!E32</f>
        <v/>
      </c>
      <c r="J578" s="569"/>
      <c r="K578" s="569"/>
      <c r="L578" s="569"/>
      <c r="M578" s="569"/>
      <c r="N578" s="569"/>
      <c r="O578" s="570"/>
      <c r="P578" s="568" t="str">
        <f>Calcu_ADJ!J32</f>
        <v/>
      </c>
      <c r="Q578" s="571"/>
      <c r="R578" s="571"/>
      <c r="S578" s="571"/>
      <c r="T578" s="571"/>
      <c r="U578" s="571"/>
      <c r="V578" s="572"/>
      <c r="W578" s="568" t="str">
        <f>IF(Calcu_ADJ!G32="ⅹ",Calcu_ADJ!G32,Calcu_ADJ!K32)</f>
        <v/>
      </c>
      <c r="X578" s="571"/>
      <c r="Y578" s="571"/>
      <c r="Z578" s="571"/>
      <c r="AA578" s="571"/>
      <c r="AB578" s="571"/>
      <c r="AC578" s="572"/>
      <c r="AD578" s="568" t="str">
        <f>IF(Calcu_ADJ!H32="ⅹ",Calcu_ADJ!H32,Calcu_ADJ!L32)</f>
        <v/>
      </c>
      <c r="AE578" s="571"/>
      <c r="AF578" s="571"/>
      <c r="AG578" s="571"/>
      <c r="AH578" s="571"/>
      <c r="AI578" s="571"/>
      <c r="AJ578" s="572"/>
      <c r="AK578" s="371"/>
      <c r="AL578" s="371"/>
      <c r="AM578" s="371"/>
      <c r="AN578" s="371"/>
      <c r="AO578" s="371"/>
      <c r="AP578" s="371"/>
      <c r="AQ578" s="371"/>
      <c r="AR578" s="143"/>
      <c r="AS578" s="143"/>
      <c r="AT578" s="371"/>
    </row>
    <row r="579" spans="1:46" ht="18" customHeight="1">
      <c r="A579" s="371"/>
      <c r="B579" s="565">
        <f>Calcu_ADJ!C33</f>
        <v>25</v>
      </c>
      <c r="C579" s="566"/>
      <c r="D579" s="566"/>
      <c r="E579" s="566"/>
      <c r="F579" s="566"/>
      <c r="G579" s="566"/>
      <c r="H579" s="567"/>
      <c r="I579" s="568" t="str">
        <f>Calcu_ADJ!E33</f>
        <v/>
      </c>
      <c r="J579" s="569"/>
      <c r="K579" s="569"/>
      <c r="L579" s="569"/>
      <c r="M579" s="569"/>
      <c r="N579" s="569"/>
      <c r="O579" s="570"/>
      <c r="P579" s="568" t="str">
        <f>Calcu_ADJ!J33</f>
        <v/>
      </c>
      <c r="Q579" s="571"/>
      <c r="R579" s="571"/>
      <c r="S579" s="571"/>
      <c r="T579" s="571"/>
      <c r="U579" s="571"/>
      <c r="V579" s="572"/>
      <c r="W579" s="568" t="str">
        <f>IF(Calcu_ADJ!G33="ⅹ",Calcu_ADJ!G33,Calcu_ADJ!K33)</f>
        <v/>
      </c>
      <c r="X579" s="571"/>
      <c r="Y579" s="571"/>
      <c r="Z579" s="571"/>
      <c r="AA579" s="571"/>
      <c r="AB579" s="571"/>
      <c r="AC579" s="572"/>
      <c r="AD579" s="568" t="str">
        <f>IF(Calcu_ADJ!H33="ⅹ",Calcu_ADJ!H33,Calcu_ADJ!L33)</f>
        <v/>
      </c>
      <c r="AE579" s="571"/>
      <c r="AF579" s="571"/>
      <c r="AG579" s="571"/>
      <c r="AH579" s="571"/>
      <c r="AI579" s="571"/>
      <c r="AJ579" s="572"/>
      <c r="AK579" s="371"/>
      <c r="AL579" s="371"/>
      <c r="AM579" s="371"/>
      <c r="AN579" s="371"/>
      <c r="AO579" s="371"/>
      <c r="AP579" s="371"/>
      <c r="AQ579" s="371"/>
      <c r="AR579" s="143"/>
      <c r="AS579" s="143"/>
      <c r="AT579" s="371"/>
    </row>
    <row r="580" spans="1:46" ht="18" customHeight="1">
      <c r="A580" s="371"/>
      <c r="B580" s="565">
        <f>Calcu_ADJ!C34</f>
        <v>26</v>
      </c>
      <c r="C580" s="566"/>
      <c r="D580" s="566"/>
      <c r="E580" s="566"/>
      <c r="F580" s="566"/>
      <c r="G580" s="566"/>
      <c r="H580" s="567"/>
      <c r="I580" s="568" t="str">
        <f>Calcu_ADJ!E34</f>
        <v/>
      </c>
      <c r="J580" s="569"/>
      <c r="K580" s="569"/>
      <c r="L580" s="569"/>
      <c r="M580" s="569"/>
      <c r="N580" s="569"/>
      <c r="O580" s="570"/>
      <c r="P580" s="568" t="str">
        <f>Calcu_ADJ!J34</f>
        <v/>
      </c>
      <c r="Q580" s="571"/>
      <c r="R580" s="571"/>
      <c r="S580" s="571"/>
      <c r="T580" s="571"/>
      <c r="U580" s="571"/>
      <c r="V580" s="572"/>
      <c r="W580" s="568" t="str">
        <f>IF(Calcu_ADJ!G34="ⅹ",Calcu_ADJ!G34,Calcu_ADJ!K34)</f>
        <v/>
      </c>
      <c r="X580" s="571"/>
      <c r="Y580" s="571"/>
      <c r="Z580" s="571"/>
      <c r="AA580" s="571"/>
      <c r="AB580" s="571"/>
      <c r="AC580" s="572"/>
      <c r="AD580" s="568" t="str">
        <f>IF(Calcu_ADJ!H34="ⅹ",Calcu_ADJ!H34,Calcu_ADJ!L34)</f>
        <v/>
      </c>
      <c r="AE580" s="571"/>
      <c r="AF580" s="571"/>
      <c r="AG580" s="571"/>
      <c r="AH580" s="571"/>
      <c r="AI580" s="571"/>
      <c r="AJ580" s="572"/>
      <c r="AK580" s="371"/>
      <c r="AL580" s="371"/>
      <c r="AM580" s="371"/>
      <c r="AN580" s="371"/>
      <c r="AO580" s="371"/>
      <c r="AP580" s="371"/>
      <c r="AQ580" s="371"/>
      <c r="AR580" s="143"/>
      <c r="AS580" s="143"/>
      <c r="AT580" s="371"/>
    </row>
    <row r="581" spans="1:46" ht="18" customHeight="1">
      <c r="A581" s="371"/>
      <c r="B581" s="565">
        <f>Calcu_ADJ!C35</f>
        <v>27</v>
      </c>
      <c r="C581" s="566"/>
      <c r="D581" s="566"/>
      <c r="E581" s="566"/>
      <c r="F581" s="566"/>
      <c r="G581" s="566"/>
      <c r="H581" s="567"/>
      <c r="I581" s="568" t="str">
        <f>Calcu_ADJ!E35</f>
        <v/>
      </c>
      <c r="J581" s="569"/>
      <c r="K581" s="569"/>
      <c r="L581" s="569"/>
      <c r="M581" s="569"/>
      <c r="N581" s="569"/>
      <c r="O581" s="570"/>
      <c r="P581" s="568" t="str">
        <f>Calcu_ADJ!J35</f>
        <v/>
      </c>
      <c r="Q581" s="571"/>
      <c r="R581" s="571"/>
      <c r="S581" s="571"/>
      <c r="T581" s="571"/>
      <c r="U581" s="571"/>
      <c r="V581" s="572"/>
      <c r="W581" s="568" t="str">
        <f>IF(Calcu_ADJ!G35="ⅹ",Calcu_ADJ!G35,Calcu_ADJ!K35)</f>
        <v/>
      </c>
      <c r="X581" s="571"/>
      <c r="Y581" s="571"/>
      <c r="Z581" s="571"/>
      <c r="AA581" s="571"/>
      <c r="AB581" s="571"/>
      <c r="AC581" s="572"/>
      <c r="AD581" s="568" t="str">
        <f>IF(Calcu_ADJ!H35="ⅹ",Calcu_ADJ!H35,Calcu_ADJ!L35)</f>
        <v/>
      </c>
      <c r="AE581" s="571"/>
      <c r="AF581" s="571"/>
      <c r="AG581" s="571"/>
      <c r="AH581" s="571"/>
      <c r="AI581" s="571"/>
      <c r="AJ581" s="572"/>
      <c r="AK581" s="371"/>
      <c r="AL581" s="371"/>
      <c r="AM581" s="371"/>
      <c r="AN581" s="371"/>
      <c r="AO581" s="371"/>
      <c r="AP581" s="371"/>
      <c r="AQ581" s="371"/>
      <c r="AR581" s="143"/>
      <c r="AS581" s="143"/>
      <c r="AT581" s="371"/>
    </row>
    <row r="582" spans="1:46" ht="18" customHeight="1">
      <c r="A582" s="371"/>
      <c r="B582" s="565">
        <f>Calcu_ADJ!C36</f>
        <v>28</v>
      </c>
      <c r="C582" s="566"/>
      <c r="D582" s="566"/>
      <c r="E582" s="566"/>
      <c r="F582" s="566"/>
      <c r="G582" s="566"/>
      <c r="H582" s="567"/>
      <c r="I582" s="568" t="str">
        <f>Calcu_ADJ!E36</f>
        <v/>
      </c>
      <c r="J582" s="569"/>
      <c r="K582" s="569"/>
      <c r="L582" s="569"/>
      <c r="M582" s="569"/>
      <c r="N582" s="569"/>
      <c r="O582" s="570"/>
      <c r="P582" s="568" t="str">
        <f>Calcu_ADJ!J36</f>
        <v/>
      </c>
      <c r="Q582" s="571"/>
      <c r="R582" s="571"/>
      <c r="S582" s="571"/>
      <c r="T582" s="571"/>
      <c r="U582" s="571"/>
      <c r="V582" s="572"/>
      <c r="W582" s="568" t="str">
        <f>IF(Calcu_ADJ!G36="ⅹ",Calcu_ADJ!G36,Calcu_ADJ!K36)</f>
        <v/>
      </c>
      <c r="X582" s="571"/>
      <c r="Y582" s="571"/>
      <c r="Z582" s="571"/>
      <c r="AA582" s="571"/>
      <c r="AB582" s="571"/>
      <c r="AC582" s="572"/>
      <c r="AD582" s="568" t="str">
        <f>IF(Calcu_ADJ!H36="ⅹ",Calcu_ADJ!H36,Calcu_ADJ!L36)</f>
        <v/>
      </c>
      <c r="AE582" s="571"/>
      <c r="AF582" s="571"/>
      <c r="AG582" s="571"/>
      <c r="AH582" s="571"/>
      <c r="AI582" s="571"/>
      <c r="AJ582" s="572"/>
      <c r="AK582" s="371"/>
      <c r="AL582" s="371"/>
      <c r="AM582" s="371"/>
      <c r="AN582" s="371"/>
      <c r="AO582" s="371"/>
      <c r="AP582" s="371"/>
      <c r="AQ582" s="371"/>
      <c r="AR582" s="143"/>
      <c r="AS582" s="143"/>
      <c r="AT582" s="371"/>
    </row>
    <row r="583" spans="1:46" ht="18" customHeight="1">
      <c r="A583" s="371"/>
      <c r="B583" s="565">
        <f>Calcu_ADJ!C37</f>
        <v>29</v>
      </c>
      <c r="C583" s="566"/>
      <c r="D583" s="566"/>
      <c r="E583" s="566"/>
      <c r="F583" s="566"/>
      <c r="G583" s="566"/>
      <c r="H583" s="567"/>
      <c r="I583" s="568" t="str">
        <f>Calcu_ADJ!E37</f>
        <v/>
      </c>
      <c r="J583" s="569"/>
      <c r="K583" s="569"/>
      <c r="L583" s="569"/>
      <c r="M583" s="569"/>
      <c r="N583" s="569"/>
      <c r="O583" s="570"/>
      <c r="P583" s="568" t="str">
        <f>Calcu_ADJ!J37</f>
        <v/>
      </c>
      <c r="Q583" s="571"/>
      <c r="R583" s="571"/>
      <c r="S583" s="571"/>
      <c r="T583" s="571"/>
      <c r="U583" s="571"/>
      <c r="V583" s="572"/>
      <c r="W583" s="568" t="str">
        <f>IF(Calcu_ADJ!G37="ⅹ",Calcu_ADJ!G37,Calcu_ADJ!K37)</f>
        <v/>
      </c>
      <c r="X583" s="571"/>
      <c r="Y583" s="571"/>
      <c r="Z583" s="571"/>
      <c r="AA583" s="571"/>
      <c r="AB583" s="571"/>
      <c r="AC583" s="572"/>
      <c r="AD583" s="568" t="str">
        <f>IF(Calcu_ADJ!H37="ⅹ",Calcu_ADJ!H37,Calcu_ADJ!L37)</f>
        <v/>
      </c>
      <c r="AE583" s="571"/>
      <c r="AF583" s="571"/>
      <c r="AG583" s="571"/>
      <c r="AH583" s="571"/>
      <c r="AI583" s="571"/>
      <c r="AJ583" s="572"/>
      <c r="AK583" s="371"/>
      <c r="AL583" s="371"/>
      <c r="AM583" s="371"/>
      <c r="AN583" s="371"/>
      <c r="AO583" s="371"/>
      <c r="AP583" s="371"/>
      <c r="AQ583" s="371"/>
      <c r="AR583" s="143"/>
      <c r="AS583" s="143"/>
      <c r="AT583" s="371"/>
    </row>
    <row r="584" spans="1:46" ht="18" customHeight="1">
      <c r="A584" s="460"/>
      <c r="B584" s="565">
        <f>Calcu_ADJ!C38</f>
        <v>30</v>
      </c>
      <c r="C584" s="566"/>
      <c r="D584" s="566"/>
      <c r="E584" s="566"/>
      <c r="F584" s="566"/>
      <c r="G584" s="566"/>
      <c r="H584" s="567"/>
      <c r="I584" s="568" t="str">
        <f>Calcu_ADJ!E38</f>
        <v/>
      </c>
      <c r="J584" s="569"/>
      <c r="K584" s="569"/>
      <c r="L584" s="569"/>
      <c r="M584" s="569"/>
      <c r="N584" s="569"/>
      <c r="O584" s="570"/>
      <c r="P584" s="568" t="str">
        <f>Calcu_ADJ!J38</f>
        <v/>
      </c>
      <c r="Q584" s="571"/>
      <c r="R584" s="571"/>
      <c r="S584" s="571"/>
      <c r="T584" s="571"/>
      <c r="U584" s="571"/>
      <c r="V584" s="572"/>
      <c r="W584" s="568" t="str">
        <f>IF(Calcu_ADJ!G38="ⅹ",Calcu_ADJ!G38,Calcu_ADJ!K38)</f>
        <v/>
      </c>
      <c r="X584" s="571"/>
      <c r="Y584" s="571"/>
      <c r="Z584" s="571"/>
      <c r="AA584" s="571"/>
      <c r="AB584" s="571"/>
      <c r="AC584" s="572"/>
      <c r="AD584" s="568" t="str">
        <f>IF(Calcu_ADJ!H38="ⅹ",Calcu_ADJ!H38,Calcu_ADJ!L38)</f>
        <v/>
      </c>
      <c r="AE584" s="571"/>
      <c r="AF584" s="571"/>
      <c r="AG584" s="571"/>
      <c r="AH584" s="571"/>
      <c r="AI584" s="571"/>
      <c r="AJ584" s="572"/>
      <c r="AK584" s="460"/>
      <c r="AL584" s="460"/>
      <c r="AM584" s="460"/>
      <c r="AN584" s="460"/>
      <c r="AO584" s="460"/>
      <c r="AP584" s="460"/>
      <c r="AQ584" s="460"/>
      <c r="AR584" s="143"/>
      <c r="AS584" s="143"/>
      <c r="AT584" s="460"/>
    </row>
    <row r="585" spans="1:46" ht="18" customHeight="1">
      <c r="A585" s="460"/>
      <c r="B585" s="565">
        <f>Calcu_ADJ!C39</f>
        <v>31</v>
      </c>
      <c r="C585" s="566"/>
      <c r="D585" s="566"/>
      <c r="E585" s="566"/>
      <c r="F585" s="566"/>
      <c r="G585" s="566"/>
      <c r="H585" s="567"/>
      <c r="I585" s="568" t="str">
        <f>Calcu_ADJ!E39</f>
        <v/>
      </c>
      <c r="J585" s="569"/>
      <c r="K585" s="569"/>
      <c r="L585" s="569"/>
      <c r="M585" s="569"/>
      <c r="N585" s="569"/>
      <c r="O585" s="570"/>
      <c r="P585" s="568" t="str">
        <f>Calcu_ADJ!J39</f>
        <v/>
      </c>
      <c r="Q585" s="571"/>
      <c r="R585" s="571"/>
      <c r="S585" s="571"/>
      <c r="T585" s="571"/>
      <c r="U585" s="571"/>
      <c r="V585" s="572"/>
      <c r="W585" s="568" t="str">
        <f>IF(Calcu_ADJ!G39="ⅹ",Calcu_ADJ!G39,Calcu_ADJ!K39)</f>
        <v/>
      </c>
      <c r="X585" s="571"/>
      <c r="Y585" s="571"/>
      <c r="Z585" s="571"/>
      <c r="AA585" s="571"/>
      <c r="AB585" s="571"/>
      <c r="AC585" s="572"/>
      <c r="AD585" s="568" t="str">
        <f>IF(Calcu_ADJ!H39="ⅹ",Calcu_ADJ!H39,Calcu_ADJ!L39)</f>
        <v/>
      </c>
      <c r="AE585" s="571"/>
      <c r="AF585" s="571"/>
      <c r="AG585" s="571"/>
      <c r="AH585" s="571"/>
      <c r="AI585" s="571"/>
      <c r="AJ585" s="572"/>
      <c r="AK585" s="460"/>
      <c r="AL585" s="460"/>
      <c r="AM585" s="460"/>
      <c r="AN585" s="460"/>
      <c r="AO585" s="460"/>
      <c r="AP585" s="460"/>
      <c r="AQ585" s="460"/>
      <c r="AR585" s="143"/>
      <c r="AS585" s="143"/>
      <c r="AT585" s="460"/>
    </row>
    <row r="586" spans="1:46" ht="18" customHeight="1">
      <c r="A586" s="460"/>
      <c r="B586" s="565">
        <f>Calcu_ADJ!C40</f>
        <v>32</v>
      </c>
      <c r="C586" s="566"/>
      <c r="D586" s="566"/>
      <c r="E586" s="566"/>
      <c r="F586" s="566"/>
      <c r="G586" s="566"/>
      <c r="H586" s="567"/>
      <c r="I586" s="568" t="str">
        <f>Calcu_ADJ!E40</f>
        <v/>
      </c>
      <c r="J586" s="569"/>
      <c r="K586" s="569"/>
      <c r="L586" s="569"/>
      <c r="M586" s="569"/>
      <c r="N586" s="569"/>
      <c r="O586" s="570"/>
      <c r="P586" s="568" t="str">
        <f>Calcu_ADJ!J40</f>
        <v/>
      </c>
      <c r="Q586" s="571"/>
      <c r="R586" s="571"/>
      <c r="S586" s="571"/>
      <c r="T586" s="571"/>
      <c r="U586" s="571"/>
      <c r="V586" s="572"/>
      <c r="W586" s="568" t="str">
        <f>IF(Calcu_ADJ!G40="ⅹ",Calcu_ADJ!G40,Calcu_ADJ!K40)</f>
        <v/>
      </c>
      <c r="X586" s="571"/>
      <c r="Y586" s="571"/>
      <c r="Z586" s="571"/>
      <c r="AA586" s="571"/>
      <c r="AB586" s="571"/>
      <c r="AC586" s="572"/>
      <c r="AD586" s="568" t="str">
        <f>IF(Calcu_ADJ!H40="ⅹ",Calcu_ADJ!H40,Calcu_ADJ!L40)</f>
        <v/>
      </c>
      <c r="AE586" s="571"/>
      <c r="AF586" s="571"/>
      <c r="AG586" s="571"/>
      <c r="AH586" s="571"/>
      <c r="AI586" s="571"/>
      <c r="AJ586" s="572"/>
      <c r="AK586" s="460"/>
      <c r="AL586" s="460"/>
      <c r="AM586" s="460"/>
      <c r="AN586" s="460"/>
      <c r="AO586" s="460"/>
      <c r="AP586" s="460"/>
      <c r="AQ586" s="460"/>
      <c r="AR586" s="143"/>
      <c r="AS586" s="143"/>
      <c r="AT586" s="460"/>
    </row>
    <row r="587" spans="1:46" ht="18" customHeight="1">
      <c r="A587" s="460"/>
      <c r="B587" s="565">
        <f>Calcu_ADJ!C41</f>
        <v>33</v>
      </c>
      <c r="C587" s="566"/>
      <c r="D587" s="566"/>
      <c r="E587" s="566"/>
      <c r="F587" s="566"/>
      <c r="G587" s="566"/>
      <c r="H587" s="567"/>
      <c r="I587" s="568" t="str">
        <f>Calcu_ADJ!E41</f>
        <v/>
      </c>
      <c r="J587" s="569"/>
      <c r="K587" s="569"/>
      <c r="L587" s="569"/>
      <c r="M587" s="569"/>
      <c r="N587" s="569"/>
      <c r="O587" s="570"/>
      <c r="P587" s="568" t="str">
        <f>Calcu_ADJ!J41</f>
        <v/>
      </c>
      <c r="Q587" s="571"/>
      <c r="R587" s="571"/>
      <c r="S587" s="571"/>
      <c r="T587" s="571"/>
      <c r="U587" s="571"/>
      <c r="V587" s="572"/>
      <c r="W587" s="568" t="str">
        <f>IF(Calcu_ADJ!G41="ⅹ",Calcu_ADJ!G41,Calcu_ADJ!K41)</f>
        <v/>
      </c>
      <c r="X587" s="571"/>
      <c r="Y587" s="571"/>
      <c r="Z587" s="571"/>
      <c r="AA587" s="571"/>
      <c r="AB587" s="571"/>
      <c r="AC587" s="572"/>
      <c r="AD587" s="568" t="str">
        <f>IF(Calcu_ADJ!H41="ⅹ",Calcu_ADJ!H41,Calcu_ADJ!L41)</f>
        <v/>
      </c>
      <c r="AE587" s="571"/>
      <c r="AF587" s="571"/>
      <c r="AG587" s="571"/>
      <c r="AH587" s="571"/>
      <c r="AI587" s="571"/>
      <c r="AJ587" s="572"/>
      <c r="AK587" s="460"/>
      <c r="AL587" s="460"/>
      <c r="AM587" s="460"/>
      <c r="AN587" s="460"/>
      <c r="AO587" s="460"/>
      <c r="AP587" s="460"/>
      <c r="AQ587" s="460"/>
      <c r="AR587" s="143"/>
      <c r="AS587" s="143"/>
      <c r="AT587" s="460"/>
    </row>
    <row r="588" spans="1:46" ht="18" customHeight="1">
      <c r="A588" s="460"/>
      <c r="B588" s="565">
        <f>Calcu_ADJ!C42</f>
        <v>34</v>
      </c>
      <c r="C588" s="566"/>
      <c r="D588" s="566"/>
      <c r="E588" s="566"/>
      <c r="F588" s="566"/>
      <c r="G588" s="566"/>
      <c r="H588" s="567"/>
      <c r="I588" s="568" t="str">
        <f>Calcu_ADJ!E42</f>
        <v/>
      </c>
      <c r="J588" s="569"/>
      <c r="K588" s="569"/>
      <c r="L588" s="569"/>
      <c r="M588" s="569"/>
      <c r="N588" s="569"/>
      <c r="O588" s="570"/>
      <c r="P588" s="568" t="str">
        <f>Calcu_ADJ!J42</f>
        <v/>
      </c>
      <c r="Q588" s="571"/>
      <c r="R588" s="571"/>
      <c r="S588" s="571"/>
      <c r="T588" s="571"/>
      <c r="U588" s="571"/>
      <c r="V588" s="572"/>
      <c r="W588" s="568" t="str">
        <f>IF(Calcu_ADJ!G42="ⅹ",Calcu_ADJ!G42,Calcu_ADJ!K42)</f>
        <v/>
      </c>
      <c r="X588" s="571"/>
      <c r="Y588" s="571"/>
      <c r="Z588" s="571"/>
      <c r="AA588" s="571"/>
      <c r="AB588" s="571"/>
      <c r="AC588" s="572"/>
      <c r="AD588" s="568" t="str">
        <f>IF(Calcu_ADJ!H42="ⅹ",Calcu_ADJ!H42,Calcu_ADJ!L42)</f>
        <v/>
      </c>
      <c r="AE588" s="571"/>
      <c r="AF588" s="571"/>
      <c r="AG588" s="571"/>
      <c r="AH588" s="571"/>
      <c r="AI588" s="571"/>
      <c r="AJ588" s="572"/>
      <c r="AK588" s="460"/>
      <c r="AL588" s="460"/>
      <c r="AM588" s="460"/>
      <c r="AN588" s="460"/>
      <c r="AO588" s="460"/>
      <c r="AP588" s="460"/>
      <c r="AQ588" s="460"/>
      <c r="AR588" s="143"/>
      <c r="AS588" s="143"/>
      <c r="AT588" s="460"/>
    </row>
    <row r="589" spans="1:46" ht="18" customHeight="1">
      <c r="A589" s="460"/>
      <c r="B589" s="565">
        <f>Calcu_ADJ!C43</f>
        <v>35</v>
      </c>
      <c r="C589" s="566"/>
      <c r="D589" s="566"/>
      <c r="E589" s="566"/>
      <c r="F589" s="566"/>
      <c r="G589" s="566"/>
      <c r="H589" s="567"/>
      <c r="I589" s="568" t="str">
        <f>Calcu_ADJ!E43</f>
        <v/>
      </c>
      <c r="J589" s="569"/>
      <c r="K589" s="569"/>
      <c r="L589" s="569"/>
      <c r="M589" s="569"/>
      <c r="N589" s="569"/>
      <c r="O589" s="570"/>
      <c r="P589" s="568" t="str">
        <f>Calcu_ADJ!J43</f>
        <v/>
      </c>
      <c r="Q589" s="571"/>
      <c r="R589" s="571"/>
      <c r="S589" s="571"/>
      <c r="T589" s="571"/>
      <c r="U589" s="571"/>
      <c r="V589" s="572"/>
      <c r="W589" s="568" t="str">
        <f>IF(Calcu_ADJ!G43="ⅹ",Calcu_ADJ!G43,Calcu_ADJ!K43)</f>
        <v/>
      </c>
      <c r="X589" s="571"/>
      <c r="Y589" s="571"/>
      <c r="Z589" s="571"/>
      <c r="AA589" s="571"/>
      <c r="AB589" s="571"/>
      <c r="AC589" s="572"/>
      <c r="AD589" s="568" t="str">
        <f>IF(Calcu_ADJ!H43="ⅹ",Calcu_ADJ!H43,Calcu_ADJ!L43)</f>
        <v/>
      </c>
      <c r="AE589" s="571"/>
      <c r="AF589" s="571"/>
      <c r="AG589" s="571"/>
      <c r="AH589" s="571"/>
      <c r="AI589" s="571"/>
      <c r="AJ589" s="572"/>
      <c r="AK589" s="460"/>
      <c r="AL589" s="460"/>
      <c r="AM589" s="460"/>
      <c r="AN589" s="460"/>
      <c r="AO589" s="460"/>
      <c r="AP589" s="460"/>
      <c r="AQ589" s="460"/>
      <c r="AR589" s="143"/>
      <c r="AS589" s="143"/>
      <c r="AT589" s="460"/>
    </row>
    <row r="590" spans="1:46" ht="18" customHeight="1">
      <c r="A590" s="460"/>
      <c r="B590" s="565">
        <f>Calcu_ADJ!C44</f>
        <v>36</v>
      </c>
      <c r="C590" s="566"/>
      <c r="D590" s="566"/>
      <c r="E590" s="566"/>
      <c r="F590" s="566"/>
      <c r="G590" s="566"/>
      <c r="H590" s="567"/>
      <c r="I590" s="568" t="str">
        <f>Calcu_ADJ!E44</f>
        <v/>
      </c>
      <c r="J590" s="569"/>
      <c r="K590" s="569"/>
      <c r="L590" s="569"/>
      <c r="M590" s="569"/>
      <c r="N590" s="569"/>
      <c r="O590" s="570"/>
      <c r="P590" s="568" t="str">
        <f>Calcu_ADJ!J44</f>
        <v/>
      </c>
      <c r="Q590" s="571"/>
      <c r="R590" s="571"/>
      <c r="S590" s="571"/>
      <c r="T590" s="571"/>
      <c r="U590" s="571"/>
      <c r="V590" s="572"/>
      <c r="W590" s="568" t="str">
        <f>IF(Calcu_ADJ!G44="ⅹ",Calcu_ADJ!G44,Calcu_ADJ!K44)</f>
        <v/>
      </c>
      <c r="X590" s="571"/>
      <c r="Y590" s="571"/>
      <c r="Z590" s="571"/>
      <c r="AA590" s="571"/>
      <c r="AB590" s="571"/>
      <c r="AC590" s="572"/>
      <c r="AD590" s="568" t="str">
        <f>IF(Calcu_ADJ!H44="ⅹ",Calcu_ADJ!H44,Calcu_ADJ!L44)</f>
        <v/>
      </c>
      <c r="AE590" s="571"/>
      <c r="AF590" s="571"/>
      <c r="AG590" s="571"/>
      <c r="AH590" s="571"/>
      <c r="AI590" s="571"/>
      <c r="AJ590" s="572"/>
      <c r="AK590" s="460"/>
      <c r="AL590" s="460"/>
      <c r="AM590" s="460"/>
      <c r="AN590" s="460"/>
      <c r="AO590" s="460"/>
      <c r="AP590" s="460"/>
      <c r="AQ590" s="460"/>
      <c r="AR590" s="143"/>
      <c r="AS590" s="143"/>
      <c r="AT590" s="460"/>
    </row>
    <row r="591" spans="1:46" ht="18" customHeight="1">
      <c r="A591" s="460"/>
      <c r="B591" s="565">
        <f>Calcu_ADJ!C45</f>
        <v>37</v>
      </c>
      <c r="C591" s="566"/>
      <c r="D591" s="566"/>
      <c r="E591" s="566"/>
      <c r="F591" s="566"/>
      <c r="G591" s="566"/>
      <c r="H591" s="567"/>
      <c r="I591" s="568" t="str">
        <f>Calcu_ADJ!E45</f>
        <v/>
      </c>
      <c r="J591" s="569"/>
      <c r="K591" s="569"/>
      <c r="L591" s="569"/>
      <c r="M591" s="569"/>
      <c r="N591" s="569"/>
      <c r="O591" s="570"/>
      <c r="P591" s="568" t="str">
        <f>Calcu_ADJ!J45</f>
        <v/>
      </c>
      <c r="Q591" s="571"/>
      <c r="R591" s="571"/>
      <c r="S591" s="571"/>
      <c r="T591" s="571"/>
      <c r="U591" s="571"/>
      <c r="V591" s="572"/>
      <c r="W591" s="568" t="str">
        <f>IF(Calcu_ADJ!G45="ⅹ",Calcu_ADJ!G45,Calcu_ADJ!K45)</f>
        <v/>
      </c>
      <c r="X591" s="571"/>
      <c r="Y591" s="571"/>
      <c r="Z591" s="571"/>
      <c r="AA591" s="571"/>
      <c r="AB591" s="571"/>
      <c r="AC591" s="572"/>
      <c r="AD591" s="568" t="str">
        <f>IF(Calcu_ADJ!H45="ⅹ",Calcu_ADJ!H45,Calcu_ADJ!L45)</f>
        <v/>
      </c>
      <c r="AE591" s="571"/>
      <c r="AF591" s="571"/>
      <c r="AG591" s="571"/>
      <c r="AH591" s="571"/>
      <c r="AI591" s="571"/>
      <c r="AJ591" s="572"/>
      <c r="AK591" s="460"/>
      <c r="AL591" s="460"/>
      <c r="AM591" s="460"/>
      <c r="AN591" s="460"/>
      <c r="AO591" s="460"/>
      <c r="AP591" s="460"/>
      <c r="AQ591" s="460"/>
      <c r="AR591" s="143"/>
      <c r="AS591" s="143"/>
      <c r="AT591" s="460"/>
    </row>
    <row r="592" spans="1:46" ht="18" customHeight="1">
      <c r="A592" s="460"/>
      <c r="B592" s="565">
        <f>Calcu_ADJ!C46</f>
        <v>38</v>
      </c>
      <c r="C592" s="566"/>
      <c r="D592" s="566"/>
      <c r="E592" s="566"/>
      <c r="F592" s="566"/>
      <c r="G592" s="566"/>
      <c r="H592" s="567"/>
      <c r="I592" s="568" t="str">
        <f>Calcu_ADJ!E46</f>
        <v/>
      </c>
      <c r="J592" s="569"/>
      <c r="K592" s="569"/>
      <c r="L592" s="569"/>
      <c r="M592" s="569"/>
      <c r="N592" s="569"/>
      <c r="O592" s="570"/>
      <c r="P592" s="568" t="str">
        <f>Calcu_ADJ!J46</f>
        <v/>
      </c>
      <c r="Q592" s="571"/>
      <c r="R592" s="571"/>
      <c r="S592" s="571"/>
      <c r="T592" s="571"/>
      <c r="U592" s="571"/>
      <c r="V592" s="572"/>
      <c r="W592" s="568" t="str">
        <f>IF(Calcu_ADJ!G46="ⅹ",Calcu_ADJ!G46,Calcu_ADJ!K46)</f>
        <v/>
      </c>
      <c r="X592" s="571"/>
      <c r="Y592" s="571"/>
      <c r="Z592" s="571"/>
      <c r="AA592" s="571"/>
      <c r="AB592" s="571"/>
      <c r="AC592" s="572"/>
      <c r="AD592" s="568" t="str">
        <f>IF(Calcu_ADJ!H46="ⅹ",Calcu_ADJ!H46,Calcu_ADJ!L46)</f>
        <v/>
      </c>
      <c r="AE592" s="571"/>
      <c r="AF592" s="571"/>
      <c r="AG592" s="571"/>
      <c r="AH592" s="571"/>
      <c r="AI592" s="571"/>
      <c r="AJ592" s="572"/>
      <c r="AK592" s="460"/>
      <c r="AL592" s="460"/>
      <c r="AM592" s="460"/>
      <c r="AN592" s="460"/>
      <c r="AO592" s="460"/>
      <c r="AP592" s="460"/>
      <c r="AQ592" s="460"/>
      <c r="AR592" s="143"/>
      <c r="AS592" s="143"/>
      <c r="AT592" s="460"/>
    </row>
    <row r="593" spans="1:46" ht="18" customHeight="1">
      <c r="A593" s="460"/>
      <c r="B593" s="565">
        <f>Calcu_ADJ!C47</f>
        <v>39</v>
      </c>
      <c r="C593" s="566"/>
      <c r="D593" s="566"/>
      <c r="E593" s="566"/>
      <c r="F593" s="566"/>
      <c r="G593" s="566"/>
      <c r="H593" s="567"/>
      <c r="I593" s="568" t="str">
        <f>Calcu_ADJ!E47</f>
        <v/>
      </c>
      <c r="J593" s="569"/>
      <c r="K593" s="569"/>
      <c r="L593" s="569"/>
      <c r="M593" s="569"/>
      <c r="N593" s="569"/>
      <c r="O593" s="570"/>
      <c r="P593" s="568" t="str">
        <f>Calcu_ADJ!J47</f>
        <v/>
      </c>
      <c r="Q593" s="571"/>
      <c r="R593" s="571"/>
      <c r="S593" s="571"/>
      <c r="T593" s="571"/>
      <c r="U593" s="571"/>
      <c r="V593" s="572"/>
      <c r="W593" s="568" t="str">
        <f>IF(Calcu_ADJ!G47="ⅹ",Calcu_ADJ!G47,Calcu_ADJ!K47)</f>
        <v/>
      </c>
      <c r="X593" s="571"/>
      <c r="Y593" s="571"/>
      <c r="Z593" s="571"/>
      <c r="AA593" s="571"/>
      <c r="AB593" s="571"/>
      <c r="AC593" s="572"/>
      <c r="AD593" s="568" t="str">
        <f>IF(Calcu_ADJ!H47="ⅹ",Calcu_ADJ!H47,Calcu_ADJ!L47)</f>
        <v/>
      </c>
      <c r="AE593" s="571"/>
      <c r="AF593" s="571"/>
      <c r="AG593" s="571"/>
      <c r="AH593" s="571"/>
      <c r="AI593" s="571"/>
      <c r="AJ593" s="572"/>
      <c r="AK593" s="460"/>
      <c r="AL593" s="460"/>
      <c r="AM593" s="460"/>
      <c r="AN593" s="460"/>
      <c r="AO593" s="460"/>
      <c r="AP593" s="460"/>
      <c r="AQ593" s="460"/>
      <c r="AR593" s="143"/>
      <c r="AS593" s="143"/>
      <c r="AT593" s="460"/>
    </row>
    <row r="594" spans="1:46" ht="18" customHeight="1">
      <c r="A594" s="460"/>
      <c r="B594" s="565">
        <f>Calcu_ADJ!C48</f>
        <v>40</v>
      </c>
      <c r="C594" s="566"/>
      <c r="D594" s="566"/>
      <c r="E594" s="566"/>
      <c r="F594" s="566"/>
      <c r="G594" s="566"/>
      <c r="H594" s="567"/>
      <c r="I594" s="568" t="str">
        <f>Calcu_ADJ!E48</f>
        <v/>
      </c>
      <c r="J594" s="569"/>
      <c r="K594" s="569"/>
      <c r="L594" s="569"/>
      <c r="M594" s="569"/>
      <c r="N594" s="569"/>
      <c r="O594" s="570"/>
      <c r="P594" s="568" t="str">
        <f>Calcu_ADJ!J48</f>
        <v/>
      </c>
      <c r="Q594" s="571"/>
      <c r="R594" s="571"/>
      <c r="S594" s="571"/>
      <c r="T594" s="571"/>
      <c r="U594" s="571"/>
      <c r="V594" s="572"/>
      <c r="W594" s="568" t="str">
        <f>IF(Calcu_ADJ!G48="ⅹ",Calcu_ADJ!G48,Calcu_ADJ!K48)</f>
        <v/>
      </c>
      <c r="X594" s="571"/>
      <c r="Y594" s="571"/>
      <c r="Z594" s="571"/>
      <c r="AA594" s="571"/>
      <c r="AB594" s="571"/>
      <c r="AC594" s="572"/>
      <c r="AD594" s="568" t="str">
        <f>IF(Calcu_ADJ!H48="ⅹ",Calcu_ADJ!H48,Calcu_ADJ!L48)</f>
        <v/>
      </c>
      <c r="AE594" s="571"/>
      <c r="AF594" s="571"/>
      <c r="AG594" s="571"/>
      <c r="AH594" s="571"/>
      <c r="AI594" s="571"/>
      <c r="AJ594" s="572"/>
      <c r="AK594" s="460"/>
      <c r="AL594" s="460"/>
      <c r="AM594" s="460"/>
      <c r="AN594" s="460"/>
      <c r="AO594" s="460"/>
      <c r="AP594" s="460"/>
      <c r="AQ594" s="460"/>
      <c r="AR594" s="143"/>
      <c r="AS594" s="143"/>
      <c r="AT594" s="460"/>
    </row>
    <row r="595" spans="1:46" ht="18" customHeight="1">
      <c r="A595" s="460"/>
      <c r="B595" s="565">
        <f>Calcu_ADJ!C49</f>
        <v>41</v>
      </c>
      <c r="C595" s="566"/>
      <c r="D595" s="566"/>
      <c r="E595" s="566"/>
      <c r="F595" s="566"/>
      <c r="G595" s="566"/>
      <c r="H595" s="567"/>
      <c r="I595" s="568" t="str">
        <f>Calcu_ADJ!E49</f>
        <v/>
      </c>
      <c r="J595" s="569"/>
      <c r="K595" s="569"/>
      <c r="L595" s="569"/>
      <c r="M595" s="569"/>
      <c r="N595" s="569"/>
      <c r="O595" s="570"/>
      <c r="P595" s="568" t="str">
        <f>Calcu_ADJ!J49</f>
        <v/>
      </c>
      <c r="Q595" s="571"/>
      <c r="R595" s="571"/>
      <c r="S595" s="571"/>
      <c r="T595" s="571"/>
      <c r="U595" s="571"/>
      <c r="V595" s="572"/>
      <c r="W595" s="568" t="str">
        <f>IF(Calcu_ADJ!G49="ⅹ",Calcu_ADJ!G49,Calcu_ADJ!K49)</f>
        <v/>
      </c>
      <c r="X595" s="571"/>
      <c r="Y595" s="571"/>
      <c r="Z595" s="571"/>
      <c r="AA595" s="571"/>
      <c r="AB595" s="571"/>
      <c r="AC595" s="572"/>
      <c r="AD595" s="568" t="str">
        <f>IF(Calcu_ADJ!H49="ⅹ",Calcu_ADJ!H49,Calcu_ADJ!L49)</f>
        <v/>
      </c>
      <c r="AE595" s="571"/>
      <c r="AF595" s="571"/>
      <c r="AG595" s="571"/>
      <c r="AH595" s="571"/>
      <c r="AI595" s="571"/>
      <c r="AJ595" s="572"/>
      <c r="AK595" s="460"/>
      <c r="AL595" s="460"/>
      <c r="AM595" s="460"/>
      <c r="AN595" s="460"/>
      <c r="AO595" s="460"/>
      <c r="AP595" s="460"/>
      <c r="AQ595" s="460"/>
      <c r="AR595" s="143"/>
      <c r="AS595" s="143"/>
      <c r="AT595" s="460"/>
    </row>
    <row r="596" spans="1:46" ht="18" customHeight="1">
      <c r="A596" s="460"/>
      <c r="B596" s="565">
        <f>Calcu_ADJ!C50</f>
        <v>42</v>
      </c>
      <c r="C596" s="566"/>
      <c r="D596" s="566"/>
      <c r="E596" s="566"/>
      <c r="F596" s="566"/>
      <c r="G596" s="566"/>
      <c r="H596" s="567"/>
      <c r="I596" s="568" t="str">
        <f>Calcu_ADJ!E50</f>
        <v/>
      </c>
      <c r="J596" s="569"/>
      <c r="K596" s="569"/>
      <c r="L596" s="569"/>
      <c r="M596" s="569"/>
      <c r="N596" s="569"/>
      <c r="O596" s="570"/>
      <c r="P596" s="568" t="str">
        <f>Calcu_ADJ!J50</f>
        <v/>
      </c>
      <c r="Q596" s="571"/>
      <c r="R596" s="571"/>
      <c r="S596" s="571"/>
      <c r="T596" s="571"/>
      <c r="U596" s="571"/>
      <c r="V596" s="572"/>
      <c r="W596" s="568" t="str">
        <f>IF(Calcu_ADJ!G50="ⅹ",Calcu_ADJ!G50,Calcu_ADJ!K50)</f>
        <v/>
      </c>
      <c r="X596" s="571"/>
      <c r="Y596" s="571"/>
      <c r="Z596" s="571"/>
      <c r="AA596" s="571"/>
      <c r="AB596" s="571"/>
      <c r="AC596" s="572"/>
      <c r="AD596" s="568" t="str">
        <f>IF(Calcu_ADJ!H50="ⅹ",Calcu_ADJ!H50,Calcu_ADJ!L50)</f>
        <v/>
      </c>
      <c r="AE596" s="571"/>
      <c r="AF596" s="571"/>
      <c r="AG596" s="571"/>
      <c r="AH596" s="571"/>
      <c r="AI596" s="571"/>
      <c r="AJ596" s="572"/>
      <c r="AK596" s="460"/>
      <c r="AL596" s="460"/>
      <c r="AM596" s="460"/>
      <c r="AN596" s="460"/>
      <c r="AO596" s="460"/>
      <c r="AP596" s="460"/>
      <c r="AQ596" s="460"/>
      <c r="AR596" s="143"/>
      <c r="AS596" s="143"/>
      <c r="AT596" s="460"/>
    </row>
    <row r="597" spans="1:46" ht="18" customHeight="1">
      <c r="A597" s="460"/>
      <c r="B597" s="565">
        <f>Calcu_ADJ!C51</f>
        <v>43</v>
      </c>
      <c r="C597" s="566"/>
      <c r="D597" s="566"/>
      <c r="E597" s="566"/>
      <c r="F597" s="566"/>
      <c r="G597" s="566"/>
      <c r="H597" s="567"/>
      <c r="I597" s="568" t="str">
        <f>Calcu_ADJ!E51</f>
        <v/>
      </c>
      <c r="J597" s="569"/>
      <c r="K597" s="569"/>
      <c r="L597" s="569"/>
      <c r="M597" s="569"/>
      <c r="N597" s="569"/>
      <c r="O597" s="570"/>
      <c r="P597" s="568" t="str">
        <f>Calcu_ADJ!J51</f>
        <v/>
      </c>
      <c r="Q597" s="571"/>
      <c r="R597" s="571"/>
      <c r="S597" s="571"/>
      <c r="T597" s="571"/>
      <c r="U597" s="571"/>
      <c r="V597" s="572"/>
      <c r="W597" s="568" t="str">
        <f>IF(Calcu_ADJ!G51="ⅹ",Calcu_ADJ!G51,Calcu_ADJ!K51)</f>
        <v/>
      </c>
      <c r="X597" s="571"/>
      <c r="Y597" s="571"/>
      <c r="Z597" s="571"/>
      <c r="AA597" s="571"/>
      <c r="AB597" s="571"/>
      <c r="AC597" s="572"/>
      <c r="AD597" s="568" t="str">
        <f>IF(Calcu_ADJ!H51="ⅹ",Calcu_ADJ!H51,Calcu_ADJ!L51)</f>
        <v/>
      </c>
      <c r="AE597" s="571"/>
      <c r="AF597" s="571"/>
      <c r="AG597" s="571"/>
      <c r="AH597" s="571"/>
      <c r="AI597" s="571"/>
      <c r="AJ597" s="572"/>
      <c r="AK597" s="460"/>
      <c r="AL597" s="460"/>
      <c r="AM597" s="460"/>
      <c r="AN597" s="460"/>
      <c r="AO597" s="460"/>
      <c r="AP597" s="460"/>
      <c r="AQ597" s="460"/>
      <c r="AR597" s="143"/>
      <c r="AS597" s="143"/>
      <c r="AT597" s="460"/>
    </row>
    <row r="598" spans="1:46" ht="18" customHeight="1">
      <c r="A598" s="460"/>
      <c r="B598" s="565">
        <f>Calcu_ADJ!C52</f>
        <v>44</v>
      </c>
      <c r="C598" s="566"/>
      <c r="D598" s="566"/>
      <c r="E598" s="566"/>
      <c r="F598" s="566"/>
      <c r="G598" s="566"/>
      <c r="H598" s="567"/>
      <c r="I598" s="568" t="str">
        <f>Calcu_ADJ!E52</f>
        <v/>
      </c>
      <c r="J598" s="569"/>
      <c r="K598" s="569"/>
      <c r="L598" s="569"/>
      <c r="M598" s="569"/>
      <c r="N598" s="569"/>
      <c r="O598" s="570"/>
      <c r="P598" s="568" t="str">
        <f>Calcu_ADJ!J52</f>
        <v/>
      </c>
      <c r="Q598" s="571"/>
      <c r="R598" s="571"/>
      <c r="S598" s="571"/>
      <c r="T598" s="571"/>
      <c r="U598" s="571"/>
      <c r="V598" s="572"/>
      <c r="W598" s="568" t="str">
        <f>IF(Calcu_ADJ!G52="ⅹ",Calcu_ADJ!G52,Calcu_ADJ!K52)</f>
        <v/>
      </c>
      <c r="X598" s="571"/>
      <c r="Y598" s="571"/>
      <c r="Z598" s="571"/>
      <c r="AA598" s="571"/>
      <c r="AB598" s="571"/>
      <c r="AC598" s="572"/>
      <c r="AD598" s="568" t="str">
        <f>IF(Calcu_ADJ!H52="ⅹ",Calcu_ADJ!H52,Calcu_ADJ!L52)</f>
        <v/>
      </c>
      <c r="AE598" s="571"/>
      <c r="AF598" s="571"/>
      <c r="AG598" s="571"/>
      <c r="AH598" s="571"/>
      <c r="AI598" s="571"/>
      <c r="AJ598" s="572"/>
      <c r="AK598" s="460"/>
      <c r="AL598" s="460"/>
      <c r="AM598" s="460"/>
      <c r="AN598" s="460"/>
      <c r="AO598" s="460"/>
      <c r="AP598" s="460"/>
      <c r="AQ598" s="460"/>
      <c r="AR598" s="143"/>
      <c r="AS598" s="143"/>
      <c r="AT598" s="460"/>
    </row>
    <row r="599" spans="1:46" ht="18" customHeight="1">
      <c r="A599" s="460"/>
      <c r="B599" s="565">
        <f>Calcu_ADJ!C53</f>
        <v>45</v>
      </c>
      <c r="C599" s="566"/>
      <c r="D599" s="566"/>
      <c r="E599" s="566"/>
      <c r="F599" s="566"/>
      <c r="G599" s="566"/>
      <c r="H599" s="567"/>
      <c r="I599" s="568" t="str">
        <f>Calcu_ADJ!E53</f>
        <v/>
      </c>
      <c r="J599" s="569"/>
      <c r="K599" s="569"/>
      <c r="L599" s="569"/>
      <c r="M599" s="569"/>
      <c r="N599" s="569"/>
      <c r="O599" s="570"/>
      <c r="P599" s="568" t="str">
        <f>Calcu_ADJ!J53</f>
        <v/>
      </c>
      <c r="Q599" s="571"/>
      <c r="R599" s="571"/>
      <c r="S599" s="571"/>
      <c r="T599" s="571"/>
      <c r="U599" s="571"/>
      <c r="V599" s="572"/>
      <c r="W599" s="568" t="str">
        <f>IF(Calcu_ADJ!G53="ⅹ",Calcu_ADJ!G53,Calcu_ADJ!K53)</f>
        <v/>
      </c>
      <c r="X599" s="571"/>
      <c r="Y599" s="571"/>
      <c r="Z599" s="571"/>
      <c r="AA599" s="571"/>
      <c r="AB599" s="571"/>
      <c r="AC599" s="572"/>
      <c r="AD599" s="568" t="str">
        <f>IF(Calcu_ADJ!H53="ⅹ",Calcu_ADJ!H53,Calcu_ADJ!L53)</f>
        <v/>
      </c>
      <c r="AE599" s="571"/>
      <c r="AF599" s="571"/>
      <c r="AG599" s="571"/>
      <c r="AH599" s="571"/>
      <c r="AI599" s="571"/>
      <c r="AJ599" s="572"/>
      <c r="AK599" s="460"/>
      <c r="AL599" s="460"/>
      <c r="AM599" s="460"/>
      <c r="AN599" s="460"/>
      <c r="AO599" s="460"/>
      <c r="AP599" s="460"/>
      <c r="AQ599" s="460"/>
      <c r="AR599" s="143"/>
      <c r="AS599" s="143"/>
      <c r="AT599" s="460"/>
    </row>
    <row r="600" spans="1:46" ht="18" customHeight="1">
      <c r="A600" s="460"/>
      <c r="B600" s="565">
        <f>Calcu_ADJ!C54</f>
        <v>46</v>
      </c>
      <c r="C600" s="566"/>
      <c r="D600" s="566"/>
      <c r="E600" s="566"/>
      <c r="F600" s="566"/>
      <c r="G600" s="566"/>
      <c r="H600" s="567"/>
      <c r="I600" s="568" t="str">
        <f>Calcu_ADJ!E54</f>
        <v/>
      </c>
      <c r="J600" s="569"/>
      <c r="K600" s="569"/>
      <c r="L600" s="569"/>
      <c r="M600" s="569"/>
      <c r="N600" s="569"/>
      <c r="O600" s="570"/>
      <c r="P600" s="568" t="str">
        <f>Calcu_ADJ!J54</f>
        <v/>
      </c>
      <c r="Q600" s="571"/>
      <c r="R600" s="571"/>
      <c r="S600" s="571"/>
      <c r="T600" s="571"/>
      <c r="U600" s="571"/>
      <c r="V600" s="572"/>
      <c r="W600" s="568" t="str">
        <f>IF(Calcu_ADJ!G54="ⅹ",Calcu_ADJ!G54,Calcu_ADJ!K54)</f>
        <v/>
      </c>
      <c r="X600" s="571"/>
      <c r="Y600" s="571"/>
      <c r="Z600" s="571"/>
      <c r="AA600" s="571"/>
      <c r="AB600" s="571"/>
      <c r="AC600" s="572"/>
      <c r="AD600" s="568" t="str">
        <f>IF(Calcu_ADJ!H54="ⅹ",Calcu_ADJ!H54,Calcu_ADJ!L54)</f>
        <v/>
      </c>
      <c r="AE600" s="571"/>
      <c r="AF600" s="571"/>
      <c r="AG600" s="571"/>
      <c r="AH600" s="571"/>
      <c r="AI600" s="571"/>
      <c r="AJ600" s="572"/>
      <c r="AK600" s="460"/>
      <c r="AL600" s="460"/>
      <c r="AM600" s="460"/>
      <c r="AN600" s="460"/>
      <c r="AO600" s="460"/>
      <c r="AP600" s="460"/>
      <c r="AQ600" s="460"/>
      <c r="AR600" s="143"/>
      <c r="AS600" s="143"/>
      <c r="AT600" s="460"/>
    </row>
    <row r="601" spans="1:46" ht="18" customHeight="1">
      <c r="A601" s="460"/>
      <c r="B601" s="565">
        <f>Calcu_ADJ!C55</f>
        <v>47</v>
      </c>
      <c r="C601" s="566"/>
      <c r="D601" s="566"/>
      <c r="E601" s="566"/>
      <c r="F601" s="566"/>
      <c r="G601" s="566"/>
      <c r="H601" s="567"/>
      <c r="I601" s="568" t="str">
        <f>Calcu_ADJ!E55</f>
        <v/>
      </c>
      <c r="J601" s="569"/>
      <c r="K601" s="569"/>
      <c r="L601" s="569"/>
      <c r="M601" s="569"/>
      <c r="N601" s="569"/>
      <c r="O601" s="570"/>
      <c r="P601" s="568" t="str">
        <f>Calcu_ADJ!J55</f>
        <v/>
      </c>
      <c r="Q601" s="571"/>
      <c r="R601" s="571"/>
      <c r="S601" s="571"/>
      <c r="T601" s="571"/>
      <c r="U601" s="571"/>
      <c r="V601" s="572"/>
      <c r="W601" s="568" t="str">
        <f>IF(Calcu_ADJ!G55="ⅹ",Calcu_ADJ!G55,Calcu_ADJ!K55)</f>
        <v/>
      </c>
      <c r="X601" s="571"/>
      <c r="Y601" s="571"/>
      <c r="Z601" s="571"/>
      <c r="AA601" s="571"/>
      <c r="AB601" s="571"/>
      <c r="AC601" s="572"/>
      <c r="AD601" s="568" t="str">
        <f>IF(Calcu_ADJ!H55="ⅹ",Calcu_ADJ!H55,Calcu_ADJ!L55)</f>
        <v/>
      </c>
      <c r="AE601" s="571"/>
      <c r="AF601" s="571"/>
      <c r="AG601" s="571"/>
      <c r="AH601" s="571"/>
      <c r="AI601" s="571"/>
      <c r="AJ601" s="572"/>
      <c r="AK601" s="460"/>
      <c r="AL601" s="460"/>
      <c r="AM601" s="460"/>
      <c r="AN601" s="460"/>
      <c r="AO601" s="460"/>
      <c r="AP601" s="460"/>
      <c r="AQ601" s="460"/>
      <c r="AR601" s="143"/>
      <c r="AS601" s="143"/>
      <c r="AT601" s="460"/>
    </row>
    <row r="602" spans="1:46" ht="18" customHeight="1">
      <c r="A602" s="460"/>
      <c r="B602" s="565">
        <f>Calcu_ADJ!C56</f>
        <v>48</v>
      </c>
      <c r="C602" s="566"/>
      <c r="D602" s="566"/>
      <c r="E602" s="566"/>
      <c r="F602" s="566"/>
      <c r="G602" s="566"/>
      <c r="H602" s="567"/>
      <c r="I602" s="568" t="str">
        <f>Calcu_ADJ!E56</f>
        <v/>
      </c>
      <c r="J602" s="569"/>
      <c r="K602" s="569"/>
      <c r="L602" s="569"/>
      <c r="M602" s="569"/>
      <c r="N602" s="569"/>
      <c r="O602" s="570"/>
      <c r="P602" s="568" t="str">
        <f>Calcu_ADJ!J56</f>
        <v/>
      </c>
      <c r="Q602" s="571"/>
      <c r="R602" s="571"/>
      <c r="S602" s="571"/>
      <c r="T602" s="571"/>
      <c r="U602" s="571"/>
      <c r="V602" s="572"/>
      <c r="W602" s="568" t="str">
        <f>IF(Calcu_ADJ!G56="ⅹ",Calcu_ADJ!G56,Calcu_ADJ!K56)</f>
        <v/>
      </c>
      <c r="X602" s="571"/>
      <c r="Y602" s="571"/>
      <c r="Z602" s="571"/>
      <c r="AA602" s="571"/>
      <c r="AB602" s="571"/>
      <c r="AC602" s="572"/>
      <c r="AD602" s="568" t="str">
        <f>IF(Calcu_ADJ!H56="ⅹ",Calcu_ADJ!H56,Calcu_ADJ!L56)</f>
        <v/>
      </c>
      <c r="AE602" s="571"/>
      <c r="AF602" s="571"/>
      <c r="AG602" s="571"/>
      <c r="AH602" s="571"/>
      <c r="AI602" s="571"/>
      <c r="AJ602" s="572"/>
      <c r="AK602" s="460"/>
      <c r="AL602" s="460"/>
      <c r="AM602" s="460"/>
      <c r="AN602" s="460"/>
      <c r="AO602" s="460"/>
      <c r="AP602" s="460"/>
      <c r="AQ602" s="460"/>
      <c r="AR602" s="143"/>
      <c r="AS602" s="143"/>
      <c r="AT602" s="460"/>
    </row>
    <row r="603" spans="1:46" ht="18" customHeight="1">
      <c r="A603" s="460"/>
      <c r="B603" s="565">
        <f>Calcu_ADJ!C57</f>
        <v>49</v>
      </c>
      <c r="C603" s="566"/>
      <c r="D603" s="566"/>
      <c r="E603" s="566"/>
      <c r="F603" s="566"/>
      <c r="G603" s="566"/>
      <c r="H603" s="567"/>
      <c r="I603" s="568" t="str">
        <f>Calcu_ADJ!E57</f>
        <v/>
      </c>
      <c r="J603" s="569"/>
      <c r="K603" s="569"/>
      <c r="L603" s="569"/>
      <c r="M603" s="569"/>
      <c r="N603" s="569"/>
      <c r="O603" s="570"/>
      <c r="P603" s="568" t="str">
        <f>Calcu_ADJ!J57</f>
        <v/>
      </c>
      <c r="Q603" s="571"/>
      <c r="R603" s="571"/>
      <c r="S603" s="571"/>
      <c r="T603" s="571"/>
      <c r="U603" s="571"/>
      <c r="V603" s="572"/>
      <c r="W603" s="568" t="str">
        <f>IF(Calcu_ADJ!G57="ⅹ",Calcu_ADJ!G57,Calcu_ADJ!K57)</f>
        <v/>
      </c>
      <c r="X603" s="571"/>
      <c r="Y603" s="571"/>
      <c r="Z603" s="571"/>
      <c r="AA603" s="571"/>
      <c r="AB603" s="571"/>
      <c r="AC603" s="572"/>
      <c r="AD603" s="568" t="str">
        <f>IF(Calcu_ADJ!H57="ⅹ",Calcu_ADJ!H57,Calcu_ADJ!L57)</f>
        <v/>
      </c>
      <c r="AE603" s="571"/>
      <c r="AF603" s="571"/>
      <c r="AG603" s="571"/>
      <c r="AH603" s="571"/>
      <c r="AI603" s="571"/>
      <c r="AJ603" s="572"/>
      <c r="AK603" s="460"/>
      <c r="AL603" s="460"/>
      <c r="AM603" s="460"/>
      <c r="AN603" s="460"/>
      <c r="AO603" s="460"/>
      <c r="AP603" s="460"/>
      <c r="AQ603" s="460"/>
      <c r="AR603" s="143"/>
      <c r="AS603" s="143"/>
      <c r="AT603" s="460"/>
    </row>
    <row r="604" spans="1:46" ht="18" customHeight="1">
      <c r="A604" s="460"/>
      <c r="B604" s="565">
        <f>Calcu_ADJ!C58</f>
        <v>50</v>
      </c>
      <c r="C604" s="566"/>
      <c r="D604" s="566"/>
      <c r="E604" s="566"/>
      <c r="F604" s="566"/>
      <c r="G604" s="566"/>
      <c r="H604" s="567"/>
      <c r="I604" s="568" t="str">
        <f>Calcu_ADJ!E58</f>
        <v/>
      </c>
      <c r="J604" s="569"/>
      <c r="K604" s="569"/>
      <c r="L604" s="569"/>
      <c r="M604" s="569"/>
      <c r="N604" s="569"/>
      <c r="O604" s="570"/>
      <c r="P604" s="568" t="str">
        <f>Calcu_ADJ!J58</f>
        <v/>
      </c>
      <c r="Q604" s="571"/>
      <c r="R604" s="571"/>
      <c r="S604" s="571"/>
      <c r="T604" s="571"/>
      <c r="U604" s="571"/>
      <c r="V604" s="572"/>
      <c r="W604" s="568" t="str">
        <f>IF(Calcu_ADJ!G58="ⅹ",Calcu_ADJ!G58,Calcu_ADJ!K58)</f>
        <v/>
      </c>
      <c r="X604" s="571"/>
      <c r="Y604" s="571"/>
      <c r="Z604" s="571"/>
      <c r="AA604" s="571"/>
      <c r="AB604" s="571"/>
      <c r="AC604" s="572"/>
      <c r="AD604" s="568" t="str">
        <f>IF(Calcu_ADJ!H58="ⅹ",Calcu_ADJ!H58,Calcu_ADJ!L58)</f>
        <v/>
      </c>
      <c r="AE604" s="571"/>
      <c r="AF604" s="571"/>
      <c r="AG604" s="571"/>
      <c r="AH604" s="571"/>
      <c r="AI604" s="571"/>
      <c r="AJ604" s="572"/>
      <c r="AK604" s="460"/>
      <c r="AL604" s="460"/>
      <c r="AM604" s="460"/>
      <c r="AN604" s="460"/>
      <c r="AO604" s="460"/>
      <c r="AP604" s="460"/>
      <c r="AQ604" s="460"/>
      <c r="AR604" s="143"/>
      <c r="AS604" s="143"/>
      <c r="AT604" s="460"/>
    </row>
    <row r="605" spans="1:46" ht="18" customHeight="1">
      <c r="A605" s="460"/>
      <c r="B605" s="565">
        <f>Calcu_ADJ!C59</f>
        <v>51</v>
      </c>
      <c r="C605" s="566"/>
      <c r="D605" s="566"/>
      <c r="E605" s="566"/>
      <c r="F605" s="566"/>
      <c r="G605" s="566"/>
      <c r="H605" s="567"/>
      <c r="I605" s="568" t="str">
        <f>Calcu_ADJ!E59</f>
        <v/>
      </c>
      <c r="J605" s="569"/>
      <c r="K605" s="569"/>
      <c r="L605" s="569"/>
      <c r="M605" s="569"/>
      <c r="N605" s="569"/>
      <c r="O605" s="570"/>
      <c r="P605" s="568" t="str">
        <f>Calcu_ADJ!J59</f>
        <v/>
      </c>
      <c r="Q605" s="571"/>
      <c r="R605" s="571"/>
      <c r="S605" s="571"/>
      <c r="T605" s="571"/>
      <c r="U605" s="571"/>
      <c r="V605" s="572"/>
      <c r="W605" s="568" t="str">
        <f>IF(Calcu_ADJ!G59="ⅹ",Calcu_ADJ!G59,Calcu_ADJ!K59)</f>
        <v/>
      </c>
      <c r="X605" s="571"/>
      <c r="Y605" s="571"/>
      <c r="Z605" s="571"/>
      <c r="AA605" s="571"/>
      <c r="AB605" s="571"/>
      <c r="AC605" s="572"/>
      <c r="AD605" s="568" t="str">
        <f>IF(Calcu_ADJ!H59="ⅹ",Calcu_ADJ!H59,Calcu_ADJ!L59)</f>
        <v/>
      </c>
      <c r="AE605" s="571"/>
      <c r="AF605" s="571"/>
      <c r="AG605" s="571"/>
      <c r="AH605" s="571"/>
      <c r="AI605" s="571"/>
      <c r="AJ605" s="572"/>
      <c r="AK605" s="460"/>
      <c r="AL605" s="460"/>
      <c r="AM605" s="460"/>
      <c r="AN605" s="460"/>
      <c r="AO605" s="460"/>
      <c r="AP605" s="460"/>
      <c r="AQ605" s="460"/>
      <c r="AR605" s="143"/>
      <c r="AS605" s="143"/>
      <c r="AT605" s="460"/>
    </row>
    <row r="606" spans="1:46" ht="18" customHeight="1">
      <c r="A606" s="460"/>
      <c r="B606" s="565">
        <f>Calcu_ADJ!C60</f>
        <v>52</v>
      </c>
      <c r="C606" s="566"/>
      <c r="D606" s="566"/>
      <c r="E606" s="566"/>
      <c r="F606" s="566"/>
      <c r="G606" s="566"/>
      <c r="H606" s="567"/>
      <c r="I606" s="568" t="str">
        <f>Calcu_ADJ!E60</f>
        <v/>
      </c>
      <c r="J606" s="569"/>
      <c r="K606" s="569"/>
      <c r="L606" s="569"/>
      <c r="M606" s="569"/>
      <c r="N606" s="569"/>
      <c r="O606" s="570"/>
      <c r="P606" s="568" t="str">
        <f>Calcu_ADJ!J60</f>
        <v/>
      </c>
      <c r="Q606" s="571"/>
      <c r="R606" s="571"/>
      <c r="S606" s="571"/>
      <c r="T606" s="571"/>
      <c r="U606" s="571"/>
      <c r="V606" s="572"/>
      <c r="W606" s="568" t="str">
        <f>IF(Calcu_ADJ!G60="ⅹ",Calcu_ADJ!G60,Calcu_ADJ!K60)</f>
        <v/>
      </c>
      <c r="X606" s="571"/>
      <c r="Y606" s="571"/>
      <c r="Z606" s="571"/>
      <c r="AA606" s="571"/>
      <c r="AB606" s="571"/>
      <c r="AC606" s="572"/>
      <c r="AD606" s="568" t="str">
        <f>IF(Calcu_ADJ!H60="ⅹ",Calcu_ADJ!H60,Calcu_ADJ!L60)</f>
        <v/>
      </c>
      <c r="AE606" s="571"/>
      <c r="AF606" s="571"/>
      <c r="AG606" s="571"/>
      <c r="AH606" s="571"/>
      <c r="AI606" s="571"/>
      <c r="AJ606" s="572"/>
      <c r="AK606" s="460"/>
      <c r="AL606" s="460"/>
      <c r="AM606" s="460"/>
      <c r="AN606" s="460"/>
      <c r="AO606" s="460"/>
      <c r="AP606" s="460"/>
      <c r="AQ606" s="460"/>
      <c r="AR606" s="143"/>
      <c r="AS606" s="143"/>
      <c r="AT606" s="460"/>
    </row>
    <row r="607" spans="1:46" ht="18" customHeight="1">
      <c r="A607" s="460"/>
      <c r="B607" s="565">
        <f>Calcu_ADJ!C61</f>
        <v>53</v>
      </c>
      <c r="C607" s="566"/>
      <c r="D607" s="566"/>
      <c r="E607" s="566"/>
      <c r="F607" s="566"/>
      <c r="G607" s="566"/>
      <c r="H607" s="567"/>
      <c r="I607" s="568" t="str">
        <f>Calcu_ADJ!E61</f>
        <v/>
      </c>
      <c r="J607" s="569"/>
      <c r="K607" s="569"/>
      <c r="L607" s="569"/>
      <c r="M607" s="569"/>
      <c r="N607" s="569"/>
      <c r="O607" s="570"/>
      <c r="P607" s="568" t="str">
        <f>Calcu_ADJ!J61</f>
        <v/>
      </c>
      <c r="Q607" s="571"/>
      <c r="R607" s="571"/>
      <c r="S607" s="571"/>
      <c r="T607" s="571"/>
      <c r="U607" s="571"/>
      <c r="V607" s="572"/>
      <c r="W607" s="568" t="str">
        <f>IF(Calcu_ADJ!G61="ⅹ",Calcu_ADJ!G61,Calcu_ADJ!K61)</f>
        <v/>
      </c>
      <c r="X607" s="571"/>
      <c r="Y607" s="571"/>
      <c r="Z607" s="571"/>
      <c r="AA607" s="571"/>
      <c r="AB607" s="571"/>
      <c r="AC607" s="572"/>
      <c r="AD607" s="568" t="str">
        <f>IF(Calcu_ADJ!H61="ⅹ",Calcu_ADJ!H61,Calcu_ADJ!L61)</f>
        <v/>
      </c>
      <c r="AE607" s="571"/>
      <c r="AF607" s="571"/>
      <c r="AG607" s="571"/>
      <c r="AH607" s="571"/>
      <c r="AI607" s="571"/>
      <c r="AJ607" s="572"/>
      <c r="AK607" s="460"/>
      <c r="AL607" s="460"/>
      <c r="AM607" s="460"/>
      <c r="AN607" s="460"/>
      <c r="AO607" s="460"/>
      <c r="AP607" s="460"/>
      <c r="AQ607" s="460"/>
      <c r="AR607" s="143"/>
      <c r="AS607" s="143"/>
      <c r="AT607" s="460"/>
    </row>
    <row r="608" spans="1:46" ht="18" customHeight="1">
      <c r="A608" s="460"/>
      <c r="B608" s="565">
        <f>Calcu_ADJ!C62</f>
        <v>54</v>
      </c>
      <c r="C608" s="566"/>
      <c r="D608" s="566"/>
      <c r="E608" s="566"/>
      <c r="F608" s="566"/>
      <c r="G608" s="566"/>
      <c r="H608" s="567"/>
      <c r="I608" s="568" t="str">
        <f>Calcu_ADJ!E62</f>
        <v/>
      </c>
      <c r="J608" s="569"/>
      <c r="K608" s="569"/>
      <c r="L608" s="569"/>
      <c r="M608" s="569"/>
      <c r="N608" s="569"/>
      <c r="O608" s="570"/>
      <c r="P608" s="568" t="str">
        <f>Calcu_ADJ!J62</f>
        <v/>
      </c>
      <c r="Q608" s="571"/>
      <c r="R608" s="571"/>
      <c r="S608" s="571"/>
      <c r="T608" s="571"/>
      <c r="U608" s="571"/>
      <c r="V608" s="572"/>
      <c r="W608" s="568" t="str">
        <f>IF(Calcu_ADJ!G62="ⅹ",Calcu_ADJ!G62,Calcu_ADJ!K62)</f>
        <v/>
      </c>
      <c r="X608" s="571"/>
      <c r="Y608" s="571"/>
      <c r="Z608" s="571"/>
      <c r="AA608" s="571"/>
      <c r="AB608" s="571"/>
      <c r="AC608" s="572"/>
      <c r="AD608" s="568" t="str">
        <f>IF(Calcu_ADJ!H62="ⅹ",Calcu_ADJ!H62,Calcu_ADJ!L62)</f>
        <v/>
      </c>
      <c r="AE608" s="571"/>
      <c r="AF608" s="571"/>
      <c r="AG608" s="571"/>
      <c r="AH608" s="571"/>
      <c r="AI608" s="571"/>
      <c r="AJ608" s="572"/>
      <c r="AK608" s="460"/>
      <c r="AL608" s="460"/>
      <c r="AM608" s="460"/>
      <c r="AN608" s="460"/>
      <c r="AO608" s="460"/>
      <c r="AP608" s="460"/>
      <c r="AQ608" s="460"/>
      <c r="AR608" s="143"/>
      <c r="AS608" s="143"/>
      <c r="AT608" s="460"/>
    </row>
    <row r="609" spans="1:46" ht="18" customHeight="1">
      <c r="A609" s="460"/>
      <c r="B609" s="565">
        <f>Calcu_ADJ!C63</f>
        <v>55</v>
      </c>
      <c r="C609" s="566"/>
      <c r="D609" s="566"/>
      <c r="E609" s="566"/>
      <c r="F609" s="566"/>
      <c r="G609" s="566"/>
      <c r="H609" s="567"/>
      <c r="I609" s="568" t="str">
        <f>Calcu_ADJ!E63</f>
        <v/>
      </c>
      <c r="J609" s="569"/>
      <c r="K609" s="569"/>
      <c r="L609" s="569"/>
      <c r="M609" s="569"/>
      <c r="N609" s="569"/>
      <c r="O609" s="570"/>
      <c r="P609" s="568" t="str">
        <f>Calcu_ADJ!J63</f>
        <v/>
      </c>
      <c r="Q609" s="571"/>
      <c r="R609" s="571"/>
      <c r="S609" s="571"/>
      <c r="T609" s="571"/>
      <c r="U609" s="571"/>
      <c r="V609" s="572"/>
      <c r="W609" s="568" t="str">
        <f>IF(Calcu_ADJ!G63="ⅹ",Calcu_ADJ!G63,Calcu_ADJ!K63)</f>
        <v/>
      </c>
      <c r="X609" s="571"/>
      <c r="Y609" s="571"/>
      <c r="Z609" s="571"/>
      <c r="AA609" s="571"/>
      <c r="AB609" s="571"/>
      <c r="AC609" s="572"/>
      <c r="AD609" s="568" t="str">
        <f>IF(Calcu_ADJ!H63="ⅹ",Calcu_ADJ!H63,Calcu_ADJ!L63)</f>
        <v/>
      </c>
      <c r="AE609" s="571"/>
      <c r="AF609" s="571"/>
      <c r="AG609" s="571"/>
      <c r="AH609" s="571"/>
      <c r="AI609" s="571"/>
      <c r="AJ609" s="572"/>
      <c r="AK609" s="460"/>
      <c r="AL609" s="460"/>
      <c r="AM609" s="460"/>
      <c r="AN609" s="460"/>
      <c r="AO609" s="460"/>
      <c r="AP609" s="460"/>
      <c r="AQ609" s="460"/>
      <c r="AR609" s="143"/>
      <c r="AS609" s="143"/>
      <c r="AT609" s="460"/>
    </row>
    <row r="610" spans="1:46" ht="18" customHeight="1">
      <c r="A610" s="460"/>
      <c r="B610" s="565">
        <f>Calcu_ADJ!C64</f>
        <v>56</v>
      </c>
      <c r="C610" s="566"/>
      <c r="D610" s="566"/>
      <c r="E610" s="566"/>
      <c r="F610" s="566"/>
      <c r="G610" s="566"/>
      <c r="H610" s="567"/>
      <c r="I610" s="568" t="str">
        <f>Calcu_ADJ!E64</f>
        <v/>
      </c>
      <c r="J610" s="569"/>
      <c r="K610" s="569"/>
      <c r="L610" s="569"/>
      <c r="M610" s="569"/>
      <c r="N610" s="569"/>
      <c r="O610" s="570"/>
      <c r="P610" s="568" t="str">
        <f>Calcu_ADJ!J64</f>
        <v/>
      </c>
      <c r="Q610" s="571"/>
      <c r="R610" s="571"/>
      <c r="S610" s="571"/>
      <c r="T610" s="571"/>
      <c r="U610" s="571"/>
      <c r="V610" s="572"/>
      <c r="W610" s="568" t="str">
        <f>IF(Calcu_ADJ!G64="ⅹ",Calcu_ADJ!G64,Calcu_ADJ!K64)</f>
        <v/>
      </c>
      <c r="X610" s="571"/>
      <c r="Y610" s="571"/>
      <c r="Z610" s="571"/>
      <c r="AA610" s="571"/>
      <c r="AB610" s="571"/>
      <c r="AC610" s="572"/>
      <c r="AD610" s="568" t="str">
        <f>IF(Calcu_ADJ!H64="ⅹ",Calcu_ADJ!H64,Calcu_ADJ!L64)</f>
        <v/>
      </c>
      <c r="AE610" s="571"/>
      <c r="AF610" s="571"/>
      <c r="AG610" s="571"/>
      <c r="AH610" s="571"/>
      <c r="AI610" s="571"/>
      <c r="AJ610" s="572"/>
      <c r="AK610" s="460"/>
      <c r="AL610" s="460"/>
      <c r="AM610" s="460"/>
      <c r="AN610" s="460"/>
      <c r="AO610" s="460"/>
      <c r="AP610" s="460"/>
      <c r="AQ610" s="460"/>
      <c r="AR610" s="143"/>
      <c r="AS610" s="143"/>
      <c r="AT610" s="460"/>
    </row>
    <row r="611" spans="1:46" ht="18" customHeight="1">
      <c r="A611" s="460"/>
      <c r="B611" s="565">
        <f>Calcu_ADJ!C65</f>
        <v>57</v>
      </c>
      <c r="C611" s="566"/>
      <c r="D611" s="566"/>
      <c r="E611" s="566"/>
      <c r="F611" s="566"/>
      <c r="G611" s="566"/>
      <c r="H611" s="567"/>
      <c r="I611" s="568" t="str">
        <f>Calcu_ADJ!E65</f>
        <v/>
      </c>
      <c r="J611" s="569"/>
      <c r="K611" s="569"/>
      <c r="L611" s="569"/>
      <c r="M611" s="569"/>
      <c r="N611" s="569"/>
      <c r="O611" s="570"/>
      <c r="P611" s="568" t="str">
        <f>Calcu_ADJ!J65</f>
        <v/>
      </c>
      <c r="Q611" s="571"/>
      <c r="R611" s="571"/>
      <c r="S611" s="571"/>
      <c r="T611" s="571"/>
      <c r="U611" s="571"/>
      <c r="V611" s="572"/>
      <c r="W611" s="568" t="str">
        <f>IF(Calcu_ADJ!G65="ⅹ",Calcu_ADJ!G65,Calcu_ADJ!K65)</f>
        <v/>
      </c>
      <c r="X611" s="571"/>
      <c r="Y611" s="571"/>
      <c r="Z611" s="571"/>
      <c r="AA611" s="571"/>
      <c r="AB611" s="571"/>
      <c r="AC611" s="572"/>
      <c r="AD611" s="568" t="str">
        <f>IF(Calcu_ADJ!H65="ⅹ",Calcu_ADJ!H65,Calcu_ADJ!L65)</f>
        <v/>
      </c>
      <c r="AE611" s="571"/>
      <c r="AF611" s="571"/>
      <c r="AG611" s="571"/>
      <c r="AH611" s="571"/>
      <c r="AI611" s="571"/>
      <c r="AJ611" s="572"/>
      <c r="AK611" s="460"/>
      <c r="AL611" s="460"/>
      <c r="AM611" s="460"/>
      <c r="AN611" s="460"/>
      <c r="AO611" s="460"/>
      <c r="AP611" s="460"/>
      <c r="AQ611" s="460"/>
      <c r="AR611" s="143"/>
      <c r="AS611" s="143"/>
      <c r="AT611" s="460"/>
    </row>
    <row r="612" spans="1:46" ht="18" customHeight="1">
      <c r="A612" s="460"/>
      <c r="B612" s="565">
        <f>Calcu_ADJ!C66</f>
        <v>58</v>
      </c>
      <c r="C612" s="566"/>
      <c r="D612" s="566"/>
      <c r="E612" s="566"/>
      <c r="F612" s="566"/>
      <c r="G612" s="566"/>
      <c r="H612" s="567"/>
      <c r="I612" s="568" t="str">
        <f>Calcu_ADJ!E66</f>
        <v/>
      </c>
      <c r="J612" s="569"/>
      <c r="K612" s="569"/>
      <c r="L612" s="569"/>
      <c r="M612" s="569"/>
      <c r="N612" s="569"/>
      <c r="O612" s="570"/>
      <c r="P612" s="568" t="str">
        <f>Calcu_ADJ!J66</f>
        <v/>
      </c>
      <c r="Q612" s="571"/>
      <c r="R612" s="571"/>
      <c r="S612" s="571"/>
      <c r="T612" s="571"/>
      <c r="U612" s="571"/>
      <c r="V612" s="572"/>
      <c r="W612" s="568" t="str">
        <f>IF(Calcu_ADJ!G66="ⅹ",Calcu_ADJ!G66,Calcu_ADJ!K66)</f>
        <v/>
      </c>
      <c r="X612" s="571"/>
      <c r="Y612" s="571"/>
      <c r="Z612" s="571"/>
      <c r="AA612" s="571"/>
      <c r="AB612" s="571"/>
      <c r="AC612" s="572"/>
      <c r="AD612" s="568" t="str">
        <f>IF(Calcu_ADJ!H66="ⅹ",Calcu_ADJ!H66,Calcu_ADJ!L66)</f>
        <v/>
      </c>
      <c r="AE612" s="571"/>
      <c r="AF612" s="571"/>
      <c r="AG612" s="571"/>
      <c r="AH612" s="571"/>
      <c r="AI612" s="571"/>
      <c r="AJ612" s="572"/>
      <c r="AK612" s="460"/>
      <c r="AL612" s="460"/>
      <c r="AM612" s="460"/>
      <c r="AN612" s="460"/>
      <c r="AO612" s="460"/>
      <c r="AP612" s="460"/>
      <c r="AQ612" s="460"/>
      <c r="AR612" s="143"/>
      <c r="AS612" s="143"/>
      <c r="AT612" s="460"/>
    </row>
    <row r="613" spans="1:46" ht="18" customHeight="1">
      <c r="A613" s="460"/>
      <c r="B613" s="565">
        <f>Calcu_ADJ!C67</f>
        <v>59</v>
      </c>
      <c r="C613" s="566"/>
      <c r="D613" s="566"/>
      <c r="E613" s="566"/>
      <c r="F613" s="566"/>
      <c r="G613" s="566"/>
      <c r="H613" s="567"/>
      <c r="I613" s="568" t="str">
        <f>Calcu_ADJ!E67</f>
        <v/>
      </c>
      <c r="J613" s="569"/>
      <c r="K613" s="569"/>
      <c r="L613" s="569"/>
      <c r="M613" s="569"/>
      <c r="N613" s="569"/>
      <c r="O613" s="570"/>
      <c r="P613" s="568" t="str">
        <f>Calcu_ADJ!J67</f>
        <v/>
      </c>
      <c r="Q613" s="571"/>
      <c r="R613" s="571"/>
      <c r="S613" s="571"/>
      <c r="T613" s="571"/>
      <c r="U613" s="571"/>
      <c r="V613" s="572"/>
      <c r="W613" s="568" t="str">
        <f>IF(Calcu_ADJ!G67="ⅹ",Calcu_ADJ!G67,Calcu_ADJ!K67)</f>
        <v/>
      </c>
      <c r="X613" s="571"/>
      <c r="Y613" s="571"/>
      <c r="Z613" s="571"/>
      <c r="AA613" s="571"/>
      <c r="AB613" s="571"/>
      <c r="AC613" s="572"/>
      <c r="AD613" s="568" t="str">
        <f>IF(Calcu_ADJ!H67="ⅹ",Calcu_ADJ!H67,Calcu_ADJ!L67)</f>
        <v/>
      </c>
      <c r="AE613" s="571"/>
      <c r="AF613" s="571"/>
      <c r="AG613" s="571"/>
      <c r="AH613" s="571"/>
      <c r="AI613" s="571"/>
      <c r="AJ613" s="572"/>
      <c r="AK613" s="460"/>
      <c r="AL613" s="460"/>
      <c r="AM613" s="460"/>
      <c r="AN613" s="460"/>
      <c r="AO613" s="460"/>
      <c r="AP613" s="460"/>
      <c r="AQ613" s="460"/>
      <c r="AR613" s="143"/>
      <c r="AS613" s="143"/>
      <c r="AT613" s="460"/>
    </row>
    <row r="614" spans="1:46" ht="18" customHeight="1">
      <c r="A614" s="371"/>
      <c r="B614" s="565">
        <f>Calcu_ADJ!C68</f>
        <v>60</v>
      </c>
      <c r="C614" s="566"/>
      <c r="D614" s="566"/>
      <c r="E614" s="566"/>
      <c r="F614" s="566"/>
      <c r="G614" s="566"/>
      <c r="H614" s="567"/>
      <c r="I614" s="568" t="str">
        <f>Calcu_ADJ!E68</f>
        <v/>
      </c>
      <c r="J614" s="569"/>
      <c r="K614" s="569"/>
      <c r="L614" s="569"/>
      <c r="M614" s="569"/>
      <c r="N614" s="569"/>
      <c r="O614" s="570"/>
      <c r="P614" s="568" t="str">
        <f>Calcu_ADJ!J68</f>
        <v/>
      </c>
      <c r="Q614" s="571"/>
      <c r="R614" s="571"/>
      <c r="S614" s="571"/>
      <c r="T614" s="571"/>
      <c r="U614" s="571"/>
      <c r="V614" s="572"/>
      <c r="W614" s="568" t="str">
        <f>IF(Calcu_ADJ!G68="ⅹ",Calcu_ADJ!G68,Calcu_ADJ!K68)</f>
        <v/>
      </c>
      <c r="X614" s="571"/>
      <c r="Y614" s="571"/>
      <c r="Z614" s="571"/>
      <c r="AA614" s="571"/>
      <c r="AB614" s="571"/>
      <c r="AC614" s="572"/>
      <c r="AD614" s="568" t="str">
        <f>IF(Calcu_ADJ!H68="ⅹ",Calcu_ADJ!H68,Calcu_ADJ!L68)</f>
        <v/>
      </c>
      <c r="AE614" s="571"/>
      <c r="AF614" s="571"/>
      <c r="AG614" s="571"/>
      <c r="AH614" s="571"/>
      <c r="AI614" s="571"/>
      <c r="AJ614" s="572"/>
      <c r="AK614" s="371"/>
      <c r="AL614" s="371"/>
      <c r="AM614" s="371"/>
      <c r="AN614" s="371"/>
      <c r="AO614" s="371"/>
      <c r="AP614" s="371"/>
      <c r="AQ614" s="371"/>
      <c r="AR614" s="143"/>
      <c r="AS614" s="143"/>
      <c r="AT614" s="371"/>
    </row>
    <row r="615" spans="1:46" s="371" customFormat="1" ht="18" customHeight="1">
      <c r="B615" s="418"/>
      <c r="C615" s="418"/>
      <c r="D615" s="418"/>
      <c r="E615" s="418"/>
      <c r="F615" s="418"/>
      <c r="G615" s="418"/>
      <c r="H615" s="418"/>
      <c r="I615" s="418"/>
      <c r="J615" s="418"/>
      <c r="K615" s="418"/>
      <c r="L615" s="418"/>
      <c r="M615" s="418"/>
      <c r="N615" s="418"/>
      <c r="O615" s="418"/>
      <c r="P615" s="418"/>
      <c r="Q615" s="418"/>
      <c r="R615" s="418"/>
      <c r="S615" s="418"/>
      <c r="T615" s="418"/>
      <c r="U615" s="418"/>
      <c r="V615" s="418"/>
      <c r="W615" s="418"/>
      <c r="X615" s="418"/>
      <c r="Y615" s="418"/>
      <c r="Z615" s="418"/>
      <c r="AA615" s="418"/>
      <c r="AB615" s="418"/>
      <c r="AC615" s="418"/>
      <c r="AD615" s="418"/>
      <c r="AE615" s="418"/>
      <c r="AF615" s="418"/>
      <c r="AG615" s="418"/>
      <c r="AH615" s="418"/>
      <c r="AI615" s="418"/>
      <c r="AJ615" s="418"/>
      <c r="AK615" s="284"/>
      <c r="AL615" s="284"/>
      <c r="AM615" s="284"/>
      <c r="AN615" s="284"/>
      <c r="AO615" s="284"/>
      <c r="AP615" s="284"/>
      <c r="AQ615" s="284"/>
      <c r="AR615" s="143"/>
      <c r="AS615" s="143"/>
    </row>
    <row r="616" spans="1:46" ht="18" customHeight="1">
      <c r="A616" s="187" t="s">
        <v>221</v>
      </c>
      <c r="B616" s="392"/>
      <c r="C616" s="392"/>
      <c r="D616" s="392"/>
      <c r="E616" s="392"/>
      <c r="F616" s="392"/>
      <c r="G616" s="392"/>
      <c r="H616" s="392"/>
      <c r="I616" s="392"/>
      <c r="J616" s="392"/>
      <c r="K616" s="392"/>
      <c r="L616" s="392"/>
      <c r="M616" s="392"/>
      <c r="N616" s="392"/>
      <c r="O616" s="392"/>
      <c r="P616" s="392"/>
      <c r="Q616" s="392"/>
      <c r="R616" s="392"/>
      <c r="S616" s="392"/>
      <c r="T616" s="392"/>
      <c r="U616" s="392"/>
      <c r="V616" s="392"/>
      <c r="W616" s="392"/>
      <c r="X616" s="392"/>
      <c r="Y616" s="392"/>
      <c r="Z616" s="392"/>
      <c r="AA616" s="392"/>
      <c r="AB616" s="392"/>
      <c r="AC616" s="392"/>
      <c r="AD616" s="392"/>
      <c r="AE616" s="392"/>
      <c r="AF616" s="392"/>
      <c r="AG616" s="392"/>
      <c r="AH616" s="392"/>
      <c r="AI616" s="392"/>
      <c r="AJ616" s="392"/>
      <c r="AK616" s="392"/>
      <c r="AL616" s="392"/>
      <c r="AM616" s="392"/>
      <c r="AN616" s="392"/>
      <c r="AO616" s="392"/>
      <c r="AP616" s="392"/>
      <c r="AQ616" s="392"/>
      <c r="AR616" s="392"/>
      <c r="AS616" s="392"/>
      <c r="AT616" s="392"/>
    </row>
    <row r="617" spans="1:46" ht="18" customHeight="1">
      <c r="A617" s="392"/>
      <c r="B617" s="392"/>
      <c r="C617" s="392"/>
      <c r="D617" s="392"/>
      <c r="E617" s="392"/>
      <c r="F617" s="392"/>
      <c r="G617" s="392"/>
      <c r="H617" s="392"/>
      <c r="I617" s="392"/>
      <c r="J617" s="392"/>
      <c r="K617" s="392"/>
      <c r="L617" s="392"/>
      <c r="M617" s="392"/>
      <c r="N617" s="392"/>
      <c r="O617" s="392"/>
      <c r="P617" s="392"/>
      <c r="Q617" s="392"/>
      <c r="R617" s="392"/>
      <c r="S617" s="392"/>
      <c r="T617" s="392"/>
      <c r="U617" s="392"/>
      <c r="V617" s="392"/>
      <c r="W617" s="392"/>
      <c r="X617" s="392"/>
      <c r="Y617" s="392"/>
      <c r="Z617" s="392"/>
      <c r="AA617" s="392"/>
      <c r="AB617" s="392"/>
      <c r="AC617" s="392"/>
      <c r="AD617" s="392"/>
      <c r="AE617" s="392"/>
      <c r="AF617" s="392"/>
      <c r="AG617" s="391"/>
      <c r="AH617" s="392"/>
      <c r="AI617" s="392"/>
      <c r="AJ617" s="392"/>
      <c r="AK617" s="392"/>
      <c r="AL617" s="392"/>
      <c r="AM617" s="392"/>
      <c r="AN617" s="392"/>
      <c r="AO617" s="392"/>
      <c r="AP617" s="392"/>
      <c r="AQ617" s="392"/>
      <c r="AR617" s="392"/>
      <c r="AS617" s="392"/>
      <c r="AT617" s="392"/>
    </row>
    <row r="618" spans="1:46" ht="18" customHeight="1">
      <c r="A618" s="392"/>
      <c r="B618" s="392"/>
      <c r="C618" s="392"/>
      <c r="D618" s="392"/>
      <c r="E618" s="392"/>
      <c r="F618" s="392"/>
      <c r="G618" s="392"/>
      <c r="H618" s="392"/>
      <c r="I618" s="392"/>
      <c r="J618" s="392"/>
      <c r="K618" s="392"/>
      <c r="L618" s="392"/>
      <c r="M618" s="392"/>
      <c r="N618" s="392"/>
      <c r="O618" s="392"/>
      <c r="P618" s="392"/>
      <c r="Q618" s="392"/>
      <c r="R618" s="392"/>
      <c r="S618" s="392"/>
      <c r="T618" s="392"/>
      <c r="U618" s="392"/>
      <c r="V618" s="392"/>
      <c r="W618" s="392"/>
      <c r="X618" s="392"/>
      <c r="Y618" s="392"/>
      <c r="Z618" s="392"/>
      <c r="AA618" s="392"/>
      <c r="AB618" s="392"/>
      <c r="AC618" s="392"/>
      <c r="AD618" s="392"/>
      <c r="AE618" s="392"/>
      <c r="AF618" s="392"/>
      <c r="AG618" s="392"/>
      <c r="AH618" s="392"/>
      <c r="AI618" s="392"/>
      <c r="AJ618" s="392"/>
      <c r="AK618" s="392"/>
      <c r="AL618" s="392"/>
      <c r="AM618" s="392"/>
      <c r="AN618" s="392"/>
      <c r="AO618" s="392"/>
      <c r="AP618" s="392"/>
      <c r="AQ618" s="392"/>
      <c r="AR618" s="392"/>
      <c r="AS618" s="392"/>
      <c r="AT618" s="392"/>
    </row>
    <row r="619" spans="1:46" ht="18" customHeight="1">
      <c r="A619" s="392"/>
      <c r="B619" s="392"/>
      <c r="C619" s="737" t="s">
        <v>222</v>
      </c>
      <c r="D619" s="737"/>
      <c r="E619" s="396" t="s">
        <v>991</v>
      </c>
      <c r="F619" s="392" t="s">
        <v>73</v>
      </c>
      <c r="I619" s="392"/>
      <c r="J619" s="392"/>
      <c r="K619" s="392"/>
      <c r="L619" s="392"/>
      <c r="M619" s="392"/>
      <c r="N619" s="392"/>
      <c r="O619" s="392"/>
      <c r="P619" s="392"/>
      <c r="Q619" s="392"/>
      <c r="R619" s="392"/>
      <c r="S619" s="392"/>
      <c r="T619" s="392"/>
      <c r="U619" s="392"/>
      <c r="V619" s="392"/>
      <c r="W619" s="392"/>
      <c r="X619" s="392"/>
      <c r="Y619" s="392"/>
      <c r="Z619" s="392"/>
      <c r="AA619" s="392"/>
      <c r="AB619" s="392"/>
      <c r="AC619" s="392"/>
      <c r="AD619" s="392"/>
      <c r="AE619" s="392"/>
      <c r="AF619" s="392"/>
      <c r="AG619" s="392"/>
      <c r="AH619" s="392"/>
      <c r="AI619" s="392"/>
      <c r="AJ619" s="392"/>
      <c r="AK619" s="392"/>
      <c r="AL619" s="392"/>
      <c r="AM619" s="392"/>
      <c r="AN619" s="392"/>
      <c r="AO619" s="392"/>
      <c r="AP619" s="392"/>
      <c r="AQ619" s="392"/>
      <c r="AR619" s="392"/>
      <c r="AS619" s="392"/>
      <c r="AT619" s="392"/>
    </row>
    <row r="620" spans="1:46" ht="18" customHeight="1">
      <c r="A620" s="392"/>
      <c r="B620" s="392"/>
      <c r="C620" s="737" t="s">
        <v>992</v>
      </c>
      <c r="D620" s="737"/>
      <c r="E620" s="396" t="s">
        <v>991</v>
      </c>
      <c r="F620" s="392" t="s">
        <v>989</v>
      </c>
      <c r="I620" s="392"/>
      <c r="J620" s="392"/>
      <c r="K620" s="392"/>
      <c r="L620" s="392"/>
      <c r="M620" s="392"/>
      <c r="N620" s="392"/>
      <c r="O620" s="392"/>
      <c r="P620" s="392"/>
      <c r="Q620" s="392"/>
      <c r="R620" s="392"/>
      <c r="S620" s="392"/>
      <c r="T620" s="392"/>
      <c r="U620" s="392"/>
      <c r="V620" s="392"/>
      <c r="W620" s="392"/>
      <c r="X620" s="392"/>
      <c r="Y620" s="392"/>
      <c r="Z620" s="392"/>
      <c r="AA620" s="392"/>
      <c r="AB620" s="392"/>
      <c r="AC620" s="392"/>
      <c r="AD620" s="392"/>
      <c r="AE620" s="392"/>
      <c r="AF620" s="392"/>
      <c r="AG620" s="392"/>
      <c r="AH620" s="392"/>
      <c r="AI620" s="392"/>
      <c r="AJ620" s="392"/>
      <c r="AK620" s="392"/>
      <c r="AL620" s="392"/>
      <c r="AM620" s="392"/>
      <c r="AN620" s="392"/>
      <c r="AO620" s="392"/>
      <c r="AP620" s="392"/>
      <c r="AQ620" s="392"/>
      <c r="AR620" s="392"/>
      <c r="AS620" s="392"/>
      <c r="AT620" s="392"/>
    </row>
    <row r="621" spans="1:46" ht="18" customHeight="1">
      <c r="A621" s="392"/>
      <c r="B621" s="392"/>
      <c r="C621" s="737" t="s">
        <v>993</v>
      </c>
      <c r="D621" s="737"/>
      <c r="E621" s="396" t="s">
        <v>991</v>
      </c>
      <c r="F621" s="392" t="s">
        <v>990</v>
      </c>
      <c r="I621" s="392"/>
      <c r="J621" s="392"/>
      <c r="K621" s="392"/>
      <c r="L621" s="392"/>
      <c r="M621" s="392"/>
      <c r="N621" s="392"/>
      <c r="O621" s="392"/>
      <c r="P621" s="392"/>
      <c r="Q621" s="392"/>
      <c r="R621" s="392"/>
      <c r="S621" s="392"/>
      <c r="T621" s="392"/>
      <c r="U621" s="392"/>
      <c r="V621" s="392"/>
      <c r="W621" s="392"/>
      <c r="X621" s="392"/>
      <c r="Y621" s="392"/>
      <c r="Z621" s="392"/>
      <c r="AA621" s="392"/>
      <c r="AB621" s="392"/>
      <c r="AC621" s="392"/>
      <c r="AD621" s="392"/>
      <c r="AE621" s="392"/>
      <c r="AF621" s="392"/>
      <c r="AG621" s="392"/>
      <c r="AH621" s="392"/>
      <c r="AI621" s="392"/>
      <c r="AJ621" s="392"/>
      <c r="AK621" s="392"/>
      <c r="AL621" s="392"/>
      <c r="AM621" s="392"/>
      <c r="AN621" s="392"/>
      <c r="AO621" s="392"/>
      <c r="AP621" s="392"/>
      <c r="AQ621" s="392"/>
      <c r="AR621" s="392"/>
      <c r="AS621" s="392"/>
      <c r="AT621" s="392"/>
    </row>
    <row r="622" spans="1:46" ht="18" customHeight="1">
      <c r="A622" s="392"/>
      <c r="B622" s="392"/>
      <c r="C622" s="144"/>
      <c r="D622" s="392"/>
      <c r="E622" s="392"/>
      <c r="F622" s="392"/>
      <c r="G622" s="392"/>
      <c r="H622" s="392"/>
      <c r="I622" s="392"/>
      <c r="J622" s="392"/>
      <c r="K622" s="392"/>
      <c r="L622" s="392"/>
      <c r="M622" s="392"/>
      <c r="N622" s="392"/>
      <c r="O622" s="392"/>
      <c r="P622" s="392"/>
      <c r="Q622" s="392"/>
      <c r="R622" s="392"/>
      <c r="S622" s="392"/>
      <c r="T622" s="392"/>
      <c r="U622" s="392"/>
      <c r="V622" s="392"/>
      <c r="W622" s="392"/>
      <c r="X622" s="392"/>
      <c r="Y622" s="392"/>
      <c r="Z622" s="392"/>
      <c r="AA622" s="392"/>
      <c r="AB622" s="392"/>
      <c r="AC622" s="392"/>
      <c r="AD622" s="392"/>
      <c r="AE622" s="392"/>
      <c r="AF622" s="392"/>
      <c r="AG622" s="392"/>
      <c r="AH622" s="392"/>
      <c r="AI622" s="392"/>
      <c r="AJ622" s="392"/>
      <c r="AK622" s="392"/>
      <c r="AL622" s="392"/>
      <c r="AM622" s="392"/>
      <c r="AN622" s="392"/>
      <c r="AO622" s="392"/>
      <c r="AP622" s="392"/>
      <c r="AQ622" s="392"/>
      <c r="AR622" s="392"/>
      <c r="AS622" s="392"/>
      <c r="AT622" s="392"/>
    </row>
    <row r="623" spans="1:46" s="146" customFormat="1" ht="18" customHeight="1">
      <c r="A623" s="153" t="s">
        <v>223</v>
      </c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5"/>
      <c r="AR623" s="145"/>
      <c r="AS623" s="145"/>
      <c r="AT623" s="145"/>
    </row>
    <row r="624" spans="1:46" s="146" customFormat="1" ht="18" customHeight="1">
      <c r="A624" s="188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145"/>
      <c r="AN624" s="145"/>
      <c r="AO624" s="145"/>
      <c r="AP624" s="145"/>
      <c r="AQ624" s="145"/>
      <c r="AR624" s="145"/>
      <c r="AS624" s="145"/>
      <c r="AT624" s="145"/>
    </row>
    <row r="625" spans="1:46" s="146" customFormat="1" ht="18" customHeight="1">
      <c r="A625" s="188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5"/>
      <c r="AR625" s="145"/>
      <c r="AS625" s="145"/>
      <c r="AT625" s="145"/>
    </row>
    <row r="626" spans="1:46" s="146" customFormat="1" ht="18" customHeight="1">
      <c r="A626" s="188"/>
      <c r="B626" s="145"/>
      <c r="C626" s="145" t="s">
        <v>224</v>
      </c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5"/>
      <c r="AR626" s="145"/>
      <c r="AS626" s="145"/>
      <c r="AT626" s="145"/>
    </row>
    <row r="627" spans="1:46" s="146" customFormat="1" ht="18" customHeight="1">
      <c r="A627" s="188"/>
      <c r="B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45"/>
    </row>
    <row r="628" spans="1:46" s="146" customFormat="1" ht="18" customHeight="1">
      <c r="A628" s="188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5"/>
      <c r="AR628" s="145"/>
      <c r="AS628" s="145"/>
      <c r="AT628" s="145"/>
    </row>
    <row r="629" spans="1:46" s="146" customFormat="1" ht="18" customHeight="1">
      <c r="A629" s="188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5"/>
      <c r="AR629" s="145"/>
      <c r="AS629" s="145"/>
      <c r="AT629" s="145"/>
    </row>
    <row r="630" spans="1:46" s="146" customFormat="1" ht="18" customHeight="1">
      <c r="A630" s="188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145"/>
      <c r="AN630" s="145"/>
      <c r="AO630" s="145"/>
      <c r="AP630" s="145"/>
      <c r="AQ630" s="145"/>
      <c r="AR630" s="145"/>
      <c r="AS630" s="145"/>
      <c r="AT630" s="145"/>
    </row>
    <row r="631" spans="1:46" s="146" customFormat="1" ht="18" customHeight="1">
      <c r="A631" s="188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45"/>
    </row>
    <row r="632" spans="1:46" s="146" customFormat="1" ht="18" customHeight="1">
      <c r="A632" s="188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145"/>
      <c r="AN632" s="145"/>
      <c r="AO632" s="145"/>
      <c r="AP632" s="145"/>
      <c r="AQ632" s="145"/>
      <c r="AR632" s="145"/>
      <c r="AS632" s="145"/>
      <c r="AT632" s="145"/>
    </row>
    <row r="633" spans="1:46" s="146" customFormat="1" ht="18" customHeight="1">
      <c r="A633" s="293" t="str">
        <f>"■ "&amp;B549&amp;" "&amp;N549&amp;" 에서의 교정데이터"</f>
        <v>■ 0 0 에서의 교정데이터</v>
      </c>
      <c r="D633" s="294"/>
      <c r="E633" s="294"/>
      <c r="F633" s="294"/>
      <c r="H633" s="145"/>
      <c r="I633" s="291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5"/>
      <c r="AR633" s="145"/>
      <c r="AS633" s="145"/>
      <c r="AT633" s="145"/>
    </row>
    <row r="634" spans="1:46" s="146" customFormat="1" ht="18" customHeight="1">
      <c r="A634" s="188"/>
      <c r="B634" s="573" t="s">
        <v>225</v>
      </c>
      <c r="C634" s="574"/>
      <c r="D634" s="574"/>
      <c r="E634" s="574"/>
      <c r="F634" s="574"/>
      <c r="G634" s="574"/>
      <c r="H634" s="575"/>
      <c r="I634" s="573" t="s">
        <v>1032</v>
      </c>
      <c r="J634" s="574"/>
      <c r="K634" s="574"/>
      <c r="L634" s="574"/>
      <c r="M634" s="574"/>
      <c r="N634" s="574"/>
      <c r="O634" s="575"/>
      <c r="P634" s="582" t="e">
        <f>Calcu!$J$568&amp;" 지시값"</f>
        <v>#N/A</v>
      </c>
      <c r="Q634" s="583"/>
      <c r="R634" s="583"/>
      <c r="S634" s="583"/>
      <c r="T634" s="583"/>
      <c r="U634" s="583"/>
      <c r="V634" s="583"/>
      <c r="W634" s="583"/>
      <c r="X634" s="583"/>
      <c r="Y634" s="583"/>
      <c r="Z634" s="583"/>
      <c r="AA634" s="583"/>
      <c r="AB634" s="583"/>
      <c r="AC634" s="583"/>
      <c r="AD634" s="583"/>
      <c r="AE634" s="583"/>
      <c r="AF634" s="583"/>
      <c r="AG634" s="583"/>
      <c r="AH634" s="584" t="s">
        <v>773</v>
      </c>
      <c r="AI634" s="584"/>
      <c r="AJ634" s="584"/>
      <c r="AK634" s="584"/>
      <c r="AL634" s="584"/>
      <c r="AM634" s="584"/>
      <c r="AN634" s="584"/>
      <c r="AO634" s="584"/>
      <c r="AP634" s="584"/>
      <c r="AQ634" s="584"/>
      <c r="AR634" s="584"/>
      <c r="AS634" s="585"/>
      <c r="AT634" s="145"/>
    </row>
    <row r="635" spans="1:46" s="146" customFormat="1" ht="18" customHeight="1">
      <c r="A635" s="188"/>
      <c r="B635" s="576"/>
      <c r="C635" s="577"/>
      <c r="D635" s="577"/>
      <c r="E635" s="577"/>
      <c r="F635" s="577"/>
      <c r="G635" s="577"/>
      <c r="H635" s="578"/>
      <c r="I635" s="579"/>
      <c r="J635" s="580"/>
      <c r="K635" s="580"/>
      <c r="L635" s="580"/>
      <c r="M635" s="580"/>
      <c r="N635" s="580"/>
      <c r="O635" s="581"/>
      <c r="P635" s="586" t="s">
        <v>218</v>
      </c>
      <c r="Q635" s="587"/>
      <c r="R635" s="587"/>
      <c r="S635" s="587"/>
      <c r="T635" s="587"/>
      <c r="U635" s="588"/>
      <c r="V635" s="586" t="s">
        <v>219</v>
      </c>
      <c r="W635" s="587"/>
      <c r="X635" s="587"/>
      <c r="Y635" s="587"/>
      <c r="Z635" s="587"/>
      <c r="AA635" s="588"/>
      <c r="AB635" s="586" t="s">
        <v>220</v>
      </c>
      <c r="AC635" s="587"/>
      <c r="AD635" s="587"/>
      <c r="AE635" s="587"/>
      <c r="AF635" s="587"/>
      <c r="AG635" s="588"/>
      <c r="AH635" s="586" t="s">
        <v>226</v>
      </c>
      <c r="AI635" s="587"/>
      <c r="AJ635" s="587"/>
      <c r="AK635" s="587"/>
      <c r="AL635" s="587"/>
      <c r="AM635" s="588"/>
      <c r="AN635" s="586" t="s">
        <v>227</v>
      </c>
      <c r="AO635" s="587"/>
      <c r="AP635" s="587"/>
      <c r="AQ635" s="587"/>
      <c r="AR635" s="587"/>
      <c r="AS635" s="588"/>
      <c r="AT635" s="145"/>
    </row>
    <row r="636" spans="1:46" s="146" customFormat="1" ht="18" customHeight="1">
      <c r="A636" s="188"/>
      <c r="B636" s="579"/>
      <c r="C636" s="580"/>
      <c r="D636" s="580"/>
      <c r="E636" s="580"/>
      <c r="F636" s="580"/>
      <c r="G636" s="580"/>
      <c r="H636" s="581"/>
      <c r="I636" s="640">
        <f>I554</f>
        <v>0</v>
      </c>
      <c r="J636" s="641"/>
      <c r="K636" s="641"/>
      <c r="L636" s="641"/>
      <c r="M636" s="641"/>
      <c r="N636" s="641"/>
      <c r="O636" s="642"/>
      <c r="P636" s="640">
        <f>P554</f>
        <v>0</v>
      </c>
      <c r="Q636" s="641"/>
      <c r="R636" s="641"/>
      <c r="S636" s="641"/>
      <c r="T636" s="641"/>
      <c r="U636" s="642"/>
      <c r="V636" s="640">
        <f>W554</f>
        <v>0</v>
      </c>
      <c r="W636" s="641"/>
      <c r="X636" s="641"/>
      <c r="Y636" s="641"/>
      <c r="Z636" s="641"/>
      <c r="AA636" s="642"/>
      <c r="AB636" s="640">
        <f>AD554</f>
        <v>0</v>
      </c>
      <c r="AC636" s="641"/>
      <c r="AD636" s="641"/>
      <c r="AE636" s="641"/>
      <c r="AF636" s="641"/>
      <c r="AG636" s="642"/>
      <c r="AH636" s="640">
        <f>Calcu_ADJ!G74</f>
        <v>0</v>
      </c>
      <c r="AI636" s="641"/>
      <c r="AJ636" s="641"/>
      <c r="AK636" s="641"/>
      <c r="AL636" s="641"/>
      <c r="AM636" s="642"/>
      <c r="AN636" s="640">
        <f>Calcu_ADJ!H74</f>
        <v>0</v>
      </c>
      <c r="AO636" s="641"/>
      <c r="AP636" s="641"/>
      <c r="AQ636" s="641"/>
      <c r="AR636" s="641"/>
      <c r="AS636" s="642"/>
      <c r="AT636" s="145"/>
    </row>
    <row r="637" spans="1:46" s="146" customFormat="1" ht="18" customHeight="1">
      <c r="A637" s="188"/>
      <c r="B637" s="637" t="e">
        <f>AX549</f>
        <v>#N/A</v>
      </c>
      <c r="C637" s="638"/>
      <c r="D637" s="638"/>
      <c r="E637" s="638"/>
      <c r="F637" s="638"/>
      <c r="G637" s="638"/>
      <c r="H637" s="639"/>
      <c r="I637" s="634" t="e">
        <f ca="1">OFFSET(I554,B637,0)</f>
        <v>#N/A</v>
      </c>
      <c r="J637" s="635"/>
      <c r="K637" s="635"/>
      <c r="L637" s="635"/>
      <c r="M637" s="635"/>
      <c r="N637" s="635"/>
      <c r="O637" s="636"/>
      <c r="P637" s="634" t="e">
        <f ca="1">OFFSET(Calcu_ADJ!Q8,B637,0)</f>
        <v>#N/A</v>
      </c>
      <c r="Q637" s="635"/>
      <c r="R637" s="635"/>
      <c r="S637" s="635"/>
      <c r="T637" s="635"/>
      <c r="U637" s="636"/>
      <c r="V637" s="634" t="e">
        <f ca="1">OFFSET(Calcu_ADJ!R8,B637,0)</f>
        <v>#N/A</v>
      </c>
      <c r="W637" s="635"/>
      <c r="X637" s="635"/>
      <c r="Y637" s="635"/>
      <c r="Z637" s="635"/>
      <c r="AA637" s="636"/>
      <c r="AB637" s="634" t="e">
        <f ca="1">OFFSET(Calcu_ADJ!S8,B637,0)</f>
        <v>#N/A</v>
      </c>
      <c r="AC637" s="635"/>
      <c r="AD637" s="635"/>
      <c r="AE637" s="635"/>
      <c r="AF637" s="635"/>
      <c r="AG637" s="636"/>
      <c r="AH637" s="589" t="e">
        <f ca="1">OFFSET(Calcu_ADJ!G74,B637,0)</f>
        <v>#N/A</v>
      </c>
      <c r="AI637" s="590"/>
      <c r="AJ637" s="590"/>
      <c r="AK637" s="590"/>
      <c r="AL637" s="590"/>
      <c r="AM637" s="591"/>
      <c r="AN637" s="589" t="e">
        <f ca="1">OFFSET(Calcu_ADJ!H74,B637,0)</f>
        <v>#N/A</v>
      </c>
      <c r="AO637" s="590"/>
      <c r="AP637" s="590"/>
      <c r="AQ637" s="590"/>
      <c r="AR637" s="590"/>
      <c r="AS637" s="591"/>
      <c r="AT637" s="145"/>
    </row>
    <row r="638" spans="1:46" s="146" customFormat="1" ht="18" customHeight="1">
      <c r="A638" s="188"/>
      <c r="B638" s="595" t="e">
        <f>B637</f>
        <v>#N/A</v>
      </c>
      <c r="C638" s="596"/>
      <c r="D638" s="596"/>
      <c r="E638" s="596"/>
      <c r="F638" s="596"/>
      <c r="G638" s="596"/>
      <c r="H638" s="597"/>
      <c r="I638" s="634" t="e">
        <f ca="1">I637</f>
        <v>#N/A</v>
      </c>
      <c r="J638" s="635"/>
      <c r="K638" s="635"/>
      <c r="L638" s="635"/>
      <c r="M638" s="635"/>
      <c r="N638" s="635"/>
      <c r="O638" s="636"/>
      <c r="P638" s="634" t="e">
        <f ca="1">OFFSET(Calcu_ADJ!Q23,B638,0)</f>
        <v>#N/A</v>
      </c>
      <c r="Q638" s="635"/>
      <c r="R638" s="635"/>
      <c r="S638" s="635"/>
      <c r="T638" s="635"/>
      <c r="U638" s="636"/>
      <c r="V638" s="634" t="e">
        <f ca="1">OFFSET(Calcu_ADJ!R23,B638,0)</f>
        <v>#N/A</v>
      </c>
      <c r="W638" s="635"/>
      <c r="X638" s="635"/>
      <c r="Y638" s="635"/>
      <c r="Z638" s="635"/>
      <c r="AA638" s="636"/>
      <c r="AB638" s="634" t="e">
        <f ca="1">OFFSET(Calcu_ADJ!S23,B638,0)</f>
        <v>#N/A</v>
      </c>
      <c r="AC638" s="635"/>
      <c r="AD638" s="635"/>
      <c r="AE638" s="635"/>
      <c r="AF638" s="635"/>
      <c r="AG638" s="636"/>
      <c r="AH638" s="592"/>
      <c r="AI638" s="593"/>
      <c r="AJ638" s="593"/>
      <c r="AK638" s="593"/>
      <c r="AL638" s="593"/>
      <c r="AM638" s="594"/>
      <c r="AN638" s="592"/>
      <c r="AO638" s="593"/>
      <c r="AP638" s="593"/>
      <c r="AQ638" s="593"/>
      <c r="AR638" s="593"/>
      <c r="AS638" s="594"/>
      <c r="AT638" s="145"/>
    </row>
    <row r="639" spans="1:46" s="146" customFormat="1" ht="18" customHeight="1">
      <c r="A639" s="188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5"/>
      <c r="AR639" s="145"/>
      <c r="AS639" s="145"/>
      <c r="AT639" s="145"/>
    </row>
    <row r="640" spans="1:46" s="146" customFormat="1" ht="18" customHeight="1">
      <c r="A640" s="153" t="str">
        <f>"■ "&amp;B549&amp;" "&amp;N549&amp;" 에서의 영점보정 후 교정데이터"</f>
        <v>■ 0 0 에서의 영점보정 후 교정데이터</v>
      </c>
      <c r="B640" s="145"/>
      <c r="C640" s="290"/>
      <c r="D640" s="290"/>
      <c r="E640" s="290"/>
      <c r="F640" s="290"/>
      <c r="G640" s="291"/>
      <c r="H640" s="291"/>
      <c r="I640" s="291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145"/>
      <c r="AN640" s="145"/>
      <c r="AO640" s="145"/>
      <c r="AP640" s="145"/>
      <c r="AQ640" s="145"/>
      <c r="AR640" s="145"/>
      <c r="AS640" s="145"/>
      <c r="AT640" s="145"/>
    </row>
    <row r="641" spans="1:46" s="146" customFormat="1" ht="18" customHeight="1">
      <c r="A641" s="188"/>
      <c r="B641" s="573" t="s">
        <v>217</v>
      </c>
      <c r="C641" s="574"/>
      <c r="D641" s="574"/>
      <c r="E641" s="574"/>
      <c r="F641" s="574"/>
      <c r="G641" s="574"/>
      <c r="H641" s="575"/>
      <c r="I641" s="573" t="s">
        <v>994</v>
      </c>
      <c r="J641" s="648"/>
      <c r="K641" s="648"/>
      <c r="L641" s="648"/>
      <c r="M641" s="648"/>
      <c r="N641" s="648"/>
      <c r="O641" s="649"/>
      <c r="P641" s="586" t="e">
        <f>Calcu!$J$568&amp;" 지시값 (영점보정)"</f>
        <v>#N/A</v>
      </c>
      <c r="Q641" s="653"/>
      <c r="R641" s="653"/>
      <c r="S641" s="653"/>
      <c r="T641" s="653"/>
      <c r="U641" s="653"/>
      <c r="V641" s="653"/>
      <c r="W641" s="653"/>
      <c r="X641" s="653"/>
      <c r="Y641" s="653"/>
      <c r="Z641" s="653"/>
      <c r="AA641" s="653"/>
      <c r="AB641" s="653"/>
      <c r="AC641" s="653"/>
      <c r="AD641" s="653"/>
      <c r="AE641" s="653"/>
      <c r="AF641" s="653"/>
      <c r="AG641" s="653"/>
      <c r="AH641" s="653"/>
      <c r="AI641" s="653"/>
      <c r="AJ641" s="653"/>
      <c r="AK641" s="653"/>
      <c r="AL641" s="653"/>
      <c r="AM641" s="653"/>
      <c r="AN641" s="653"/>
      <c r="AO641" s="653"/>
      <c r="AP641" s="653"/>
      <c r="AQ641" s="653"/>
      <c r="AR641" s="653"/>
      <c r="AS641" s="654"/>
      <c r="AT641" s="145"/>
    </row>
    <row r="642" spans="1:46" s="146" customFormat="1" ht="18" customHeight="1">
      <c r="A642" s="188"/>
      <c r="B642" s="576"/>
      <c r="C642" s="577"/>
      <c r="D642" s="577"/>
      <c r="E642" s="577"/>
      <c r="F642" s="577"/>
      <c r="G642" s="577"/>
      <c r="H642" s="578"/>
      <c r="I642" s="650"/>
      <c r="J642" s="651"/>
      <c r="K642" s="651"/>
      <c r="L642" s="651"/>
      <c r="M642" s="651"/>
      <c r="N642" s="651"/>
      <c r="O642" s="652"/>
      <c r="P642" s="586" t="s">
        <v>218</v>
      </c>
      <c r="Q642" s="653"/>
      <c r="R642" s="653"/>
      <c r="S642" s="653"/>
      <c r="T642" s="653"/>
      <c r="U642" s="653"/>
      <c r="V642" s="654"/>
      <c r="W642" s="586" t="s">
        <v>219</v>
      </c>
      <c r="X642" s="653"/>
      <c r="Y642" s="653"/>
      <c r="Z642" s="653"/>
      <c r="AA642" s="653"/>
      <c r="AB642" s="653"/>
      <c r="AC642" s="654"/>
      <c r="AD642" s="586" t="s">
        <v>220</v>
      </c>
      <c r="AE642" s="653"/>
      <c r="AF642" s="653"/>
      <c r="AG642" s="653"/>
      <c r="AH642" s="653"/>
      <c r="AI642" s="653"/>
      <c r="AJ642" s="654"/>
      <c r="AK642" s="586" t="s">
        <v>229</v>
      </c>
      <c r="AL642" s="653"/>
      <c r="AM642" s="653"/>
      <c r="AN642" s="653"/>
      <c r="AO642" s="653"/>
      <c r="AP642" s="653"/>
      <c r="AQ642" s="653"/>
      <c r="AR642" s="653"/>
      <c r="AS642" s="654"/>
      <c r="AT642" s="145"/>
    </row>
    <row r="643" spans="1:46" s="146" customFormat="1" ht="18" customHeight="1">
      <c r="A643" s="188"/>
      <c r="B643" s="579"/>
      <c r="C643" s="580"/>
      <c r="D643" s="580"/>
      <c r="E643" s="580"/>
      <c r="F643" s="580"/>
      <c r="G643" s="580"/>
      <c r="H643" s="581"/>
      <c r="I643" s="645">
        <f>I636</f>
        <v>0</v>
      </c>
      <c r="J643" s="655"/>
      <c r="K643" s="655"/>
      <c r="L643" s="655"/>
      <c r="M643" s="655"/>
      <c r="N643" s="655"/>
      <c r="O643" s="656"/>
      <c r="P643" s="645">
        <f>P636</f>
        <v>0</v>
      </c>
      <c r="Q643" s="646"/>
      <c r="R643" s="646"/>
      <c r="S643" s="646"/>
      <c r="T643" s="646"/>
      <c r="U643" s="646"/>
      <c r="V643" s="647"/>
      <c r="W643" s="645">
        <f>V636</f>
        <v>0</v>
      </c>
      <c r="X643" s="646"/>
      <c r="Y643" s="646"/>
      <c r="Z643" s="646"/>
      <c r="AA643" s="646"/>
      <c r="AB643" s="646"/>
      <c r="AC643" s="647"/>
      <c r="AD643" s="645">
        <f>AB636</f>
        <v>0</v>
      </c>
      <c r="AE643" s="646"/>
      <c r="AF643" s="646"/>
      <c r="AG643" s="646"/>
      <c r="AH643" s="646"/>
      <c r="AI643" s="646"/>
      <c r="AJ643" s="647"/>
      <c r="AK643" s="645">
        <f>AH636</f>
        <v>0</v>
      </c>
      <c r="AL643" s="646"/>
      <c r="AM643" s="646"/>
      <c r="AN643" s="646"/>
      <c r="AO643" s="646"/>
      <c r="AP643" s="646"/>
      <c r="AQ643" s="646"/>
      <c r="AR643" s="646"/>
      <c r="AS643" s="647"/>
      <c r="AT643" s="145"/>
    </row>
    <row r="644" spans="1:46" s="146" customFormat="1" ht="18" customHeight="1">
      <c r="A644" s="188"/>
      <c r="B644" s="637" t="e">
        <f>B637</f>
        <v>#N/A</v>
      </c>
      <c r="C644" s="638"/>
      <c r="D644" s="638"/>
      <c r="E644" s="638"/>
      <c r="F644" s="638"/>
      <c r="G644" s="638"/>
      <c r="H644" s="639"/>
      <c r="I644" s="634" t="e">
        <f ca="1">I637</f>
        <v>#N/A</v>
      </c>
      <c r="J644" s="635"/>
      <c r="K644" s="635"/>
      <c r="L644" s="635"/>
      <c r="M644" s="635"/>
      <c r="N644" s="635"/>
      <c r="O644" s="636"/>
      <c r="P644" s="634" t="e">
        <f ca="1">OFFSET(Calcu_ADJ!U8,B644,0)</f>
        <v>#N/A</v>
      </c>
      <c r="Q644" s="643"/>
      <c r="R644" s="643"/>
      <c r="S644" s="643"/>
      <c r="T644" s="643"/>
      <c r="U644" s="643"/>
      <c r="V644" s="644"/>
      <c r="W644" s="634" t="e">
        <f ca="1">OFFSET(Calcu_ADJ!V8,B644,0)</f>
        <v>#N/A</v>
      </c>
      <c r="X644" s="643"/>
      <c r="Y644" s="643"/>
      <c r="Z644" s="643"/>
      <c r="AA644" s="643"/>
      <c r="AB644" s="643"/>
      <c r="AC644" s="644"/>
      <c r="AD644" s="634" t="e">
        <f ca="1">OFFSET(Calcu_ADJ!W8,B644,0)</f>
        <v>#N/A</v>
      </c>
      <c r="AE644" s="643"/>
      <c r="AF644" s="643"/>
      <c r="AG644" s="643"/>
      <c r="AH644" s="643"/>
      <c r="AI644" s="643"/>
      <c r="AJ644" s="644"/>
      <c r="AK644" s="634" t="e">
        <f ca="1">OFFSET(Calcu_ADJ!X8,B644,0)</f>
        <v>#N/A</v>
      </c>
      <c r="AL644" s="643"/>
      <c r="AM644" s="643"/>
      <c r="AN644" s="643"/>
      <c r="AO644" s="643"/>
      <c r="AP644" s="643"/>
      <c r="AQ644" s="643"/>
      <c r="AR644" s="643"/>
      <c r="AS644" s="644"/>
      <c r="AT644" s="145"/>
    </row>
    <row r="645" spans="1:46" s="146" customFormat="1" ht="18" customHeight="1">
      <c r="A645" s="188"/>
      <c r="B645" s="595" t="e">
        <f>B638</f>
        <v>#N/A</v>
      </c>
      <c r="C645" s="596"/>
      <c r="D645" s="596"/>
      <c r="E645" s="596"/>
      <c r="F645" s="596"/>
      <c r="G645" s="596"/>
      <c r="H645" s="597"/>
      <c r="I645" s="634" t="e">
        <f ca="1">I638</f>
        <v>#N/A</v>
      </c>
      <c r="J645" s="635"/>
      <c r="K645" s="635"/>
      <c r="L645" s="635"/>
      <c r="M645" s="635"/>
      <c r="N645" s="635"/>
      <c r="O645" s="636"/>
      <c r="P645" s="634" t="e">
        <f ca="1">OFFSET(Calcu_ADJ!U23,B645,0)</f>
        <v>#N/A</v>
      </c>
      <c r="Q645" s="643"/>
      <c r="R645" s="643"/>
      <c r="S645" s="643"/>
      <c r="T645" s="643"/>
      <c r="U645" s="643"/>
      <c r="V645" s="644"/>
      <c r="W645" s="634" t="e">
        <f ca="1">OFFSET(Calcu_ADJ!V23,B645,0)</f>
        <v>#N/A</v>
      </c>
      <c r="X645" s="643"/>
      <c r="Y645" s="643"/>
      <c r="Z645" s="643"/>
      <c r="AA645" s="643"/>
      <c r="AB645" s="643"/>
      <c r="AC645" s="644"/>
      <c r="AD645" s="634" t="e">
        <f ca="1">OFFSET(Calcu_ADJ!W23,B645,0)</f>
        <v>#N/A</v>
      </c>
      <c r="AE645" s="643"/>
      <c r="AF645" s="643"/>
      <c r="AG645" s="643"/>
      <c r="AH645" s="643"/>
      <c r="AI645" s="643"/>
      <c r="AJ645" s="644"/>
      <c r="AK645" s="634" t="e">
        <f ca="1">OFFSET(Calcu_ADJ!X23,B645,0)</f>
        <v>#N/A</v>
      </c>
      <c r="AL645" s="643"/>
      <c r="AM645" s="643"/>
      <c r="AN645" s="643"/>
      <c r="AO645" s="643"/>
      <c r="AP645" s="643"/>
      <c r="AQ645" s="643"/>
      <c r="AR645" s="643"/>
      <c r="AS645" s="644"/>
      <c r="AT645" s="145"/>
    </row>
    <row r="646" spans="1:46" s="146" customFormat="1" ht="18" customHeight="1">
      <c r="A646" s="188"/>
      <c r="B646" s="284"/>
      <c r="C646" s="366"/>
      <c r="D646" s="366"/>
      <c r="E646" s="366"/>
      <c r="F646" s="366"/>
      <c r="G646" s="366"/>
      <c r="H646" s="366"/>
      <c r="I646" s="284"/>
      <c r="J646" s="284"/>
      <c r="K646" s="284"/>
      <c r="L646" s="284"/>
      <c r="M646" s="284"/>
      <c r="N646" s="284"/>
      <c r="O646" s="284"/>
      <c r="P646" s="284"/>
      <c r="Q646" s="284"/>
      <c r="R646" s="284"/>
      <c r="S646" s="284"/>
      <c r="T646" s="284"/>
      <c r="U646" s="284"/>
      <c r="V646" s="284"/>
      <c r="W646" s="284"/>
      <c r="X646" s="284"/>
      <c r="Y646" s="284"/>
      <c r="Z646" s="284"/>
      <c r="AA646" s="284"/>
      <c r="AB646" s="284"/>
      <c r="AC646" s="284"/>
      <c r="AD646" s="284"/>
      <c r="AE646" s="284"/>
      <c r="AF646" s="284"/>
      <c r="AG646" s="284"/>
      <c r="AH646" s="284"/>
      <c r="AI646" s="284"/>
      <c r="AJ646" s="284"/>
      <c r="AK646" s="284"/>
      <c r="AL646" s="284"/>
      <c r="AM646" s="284"/>
      <c r="AN646" s="284"/>
      <c r="AO646" s="284"/>
      <c r="AP646" s="284"/>
      <c r="AQ646" s="284"/>
      <c r="AR646" s="284"/>
      <c r="AS646" s="284"/>
      <c r="AT646" s="145"/>
    </row>
    <row r="647" spans="1:46" ht="18" customHeight="1">
      <c r="A647" s="187" t="s">
        <v>230</v>
      </c>
      <c r="B647" s="371"/>
      <c r="C647" s="371"/>
      <c r="D647" s="371"/>
      <c r="E647" s="371"/>
      <c r="F647" s="371"/>
      <c r="G647" s="371"/>
      <c r="H647" s="371"/>
      <c r="I647" s="371"/>
      <c r="J647" s="371"/>
      <c r="K647" s="371"/>
      <c r="L647" s="371"/>
      <c r="M647" s="371"/>
      <c r="N647" s="371"/>
      <c r="O647" s="371"/>
      <c r="P647" s="371"/>
      <c r="Q647" s="371"/>
      <c r="R647" s="371"/>
      <c r="S647" s="371"/>
      <c r="T647" s="371"/>
      <c r="U647" s="371"/>
      <c r="V647" s="371"/>
      <c r="W647" s="371"/>
      <c r="X647" s="371"/>
      <c r="Y647" s="371"/>
      <c r="Z647" s="371"/>
      <c r="AA647" s="371"/>
      <c r="AB647" s="371"/>
      <c r="AC647" s="371"/>
      <c r="AD647" s="371"/>
      <c r="AE647" s="371"/>
      <c r="AF647" s="371"/>
      <c r="AG647" s="371"/>
      <c r="AH647" s="371"/>
      <c r="AI647" s="371"/>
      <c r="AJ647" s="371"/>
      <c r="AK647" s="371"/>
      <c r="AL647" s="371"/>
      <c r="AM647" s="371"/>
      <c r="AN647" s="371"/>
      <c r="AO647" s="371"/>
      <c r="AP647" s="371"/>
      <c r="AQ647" s="371"/>
      <c r="AR647" s="371"/>
      <c r="AS647" s="371"/>
      <c r="AT647" s="371"/>
    </row>
    <row r="648" spans="1:46" ht="18" customHeight="1">
      <c r="A648" s="371"/>
      <c r="B648" s="691"/>
      <c r="C648" s="692"/>
      <c r="D648" s="674"/>
      <c r="E648" s="680"/>
      <c r="F648" s="680"/>
      <c r="G648" s="680"/>
      <c r="H648" s="681"/>
      <c r="I648" s="674">
        <v>1</v>
      </c>
      <c r="J648" s="680"/>
      <c r="K648" s="680"/>
      <c r="L648" s="680"/>
      <c r="M648" s="680"/>
      <c r="N648" s="680"/>
      <c r="O648" s="681"/>
      <c r="P648" s="674">
        <v>2</v>
      </c>
      <c r="Q648" s="680"/>
      <c r="R648" s="680"/>
      <c r="S648" s="680"/>
      <c r="T648" s="680"/>
      <c r="U648" s="680"/>
      <c r="V648" s="680"/>
      <c r="W648" s="681"/>
      <c r="X648" s="674">
        <v>3</v>
      </c>
      <c r="Y648" s="695"/>
      <c r="Z648" s="695"/>
      <c r="AA648" s="695"/>
      <c r="AB648" s="676"/>
      <c r="AC648" s="674">
        <v>4</v>
      </c>
      <c r="AD648" s="680"/>
      <c r="AE648" s="680"/>
      <c r="AF648" s="680"/>
      <c r="AG648" s="681"/>
      <c r="AH648" s="674">
        <v>5</v>
      </c>
      <c r="AI648" s="680"/>
      <c r="AJ648" s="680"/>
      <c r="AK648" s="680"/>
      <c r="AL648" s="680"/>
      <c r="AM648" s="680"/>
      <c r="AN648" s="680"/>
      <c r="AO648" s="681"/>
      <c r="AP648" s="674">
        <v>6</v>
      </c>
      <c r="AQ648" s="675"/>
      <c r="AR648" s="675"/>
      <c r="AS648" s="676"/>
      <c r="AT648" s="371"/>
    </row>
    <row r="649" spans="1:46" ht="18" customHeight="1">
      <c r="A649" s="371"/>
      <c r="B649" s="693"/>
      <c r="C649" s="694"/>
      <c r="D649" s="682" t="s">
        <v>231</v>
      </c>
      <c r="E649" s="683"/>
      <c r="F649" s="683"/>
      <c r="G649" s="683"/>
      <c r="H649" s="684"/>
      <c r="I649" s="682" t="s">
        <v>232</v>
      </c>
      <c r="J649" s="683"/>
      <c r="K649" s="683"/>
      <c r="L649" s="683"/>
      <c r="M649" s="683"/>
      <c r="N649" s="683"/>
      <c r="O649" s="684"/>
      <c r="P649" s="682" t="s">
        <v>234</v>
      </c>
      <c r="Q649" s="683"/>
      <c r="R649" s="683"/>
      <c r="S649" s="683"/>
      <c r="T649" s="683"/>
      <c r="U649" s="683"/>
      <c r="V649" s="683"/>
      <c r="W649" s="684"/>
      <c r="X649" s="682" t="s">
        <v>236</v>
      </c>
      <c r="Y649" s="688"/>
      <c r="Z649" s="688"/>
      <c r="AA649" s="688"/>
      <c r="AB649" s="689"/>
      <c r="AC649" s="682" t="s">
        <v>237</v>
      </c>
      <c r="AD649" s="683"/>
      <c r="AE649" s="683"/>
      <c r="AF649" s="683"/>
      <c r="AG649" s="684"/>
      <c r="AH649" s="682" t="s">
        <v>238</v>
      </c>
      <c r="AI649" s="683"/>
      <c r="AJ649" s="683"/>
      <c r="AK649" s="683"/>
      <c r="AL649" s="683"/>
      <c r="AM649" s="683"/>
      <c r="AN649" s="683"/>
      <c r="AO649" s="684"/>
      <c r="AP649" s="682" t="s">
        <v>239</v>
      </c>
      <c r="AQ649" s="690"/>
      <c r="AR649" s="690"/>
      <c r="AS649" s="689"/>
      <c r="AT649" s="371"/>
    </row>
    <row r="650" spans="1:46" ht="18" customHeight="1">
      <c r="A650" s="371"/>
      <c r="B650" s="693"/>
      <c r="C650" s="694"/>
      <c r="D650" s="685"/>
      <c r="E650" s="686"/>
      <c r="F650" s="686"/>
      <c r="G650" s="686"/>
      <c r="H650" s="687"/>
      <c r="I650" s="657" t="s">
        <v>240</v>
      </c>
      <c r="J650" s="658"/>
      <c r="K650" s="658"/>
      <c r="L650" s="658"/>
      <c r="M650" s="658"/>
      <c r="N650" s="658"/>
      <c r="O650" s="659"/>
      <c r="P650" s="696" t="s">
        <v>241</v>
      </c>
      <c r="Q650" s="697"/>
      <c r="R650" s="697"/>
      <c r="S650" s="697"/>
      <c r="T650" s="697"/>
      <c r="U650" s="697"/>
      <c r="V650" s="697"/>
      <c r="W650" s="698"/>
      <c r="X650" s="660"/>
      <c r="Y650" s="699"/>
      <c r="Z650" s="699"/>
      <c r="AA650" s="699"/>
      <c r="AB650" s="662"/>
      <c r="AC650" s="696" t="s">
        <v>242</v>
      </c>
      <c r="AD650" s="697"/>
      <c r="AE650" s="697"/>
      <c r="AF650" s="697"/>
      <c r="AG650" s="698"/>
      <c r="AH650" s="657" t="s">
        <v>243</v>
      </c>
      <c r="AI650" s="658"/>
      <c r="AJ650" s="658"/>
      <c r="AK650" s="658"/>
      <c r="AL650" s="658"/>
      <c r="AM650" s="658"/>
      <c r="AN650" s="658"/>
      <c r="AO650" s="659"/>
      <c r="AP650" s="660"/>
      <c r="AQ650" s="661"/>
      <c r="AR650" s="661"/>
      <c r="AS650" s="662"/>
      <c r="AT650" s="371"/>
    </row>
    <row r="651" spans="1:46" ht="18" customHeight="1">
      <c r="A651" s="371"/>
      <c r="B651" s="663" t="s">
        <v>244</v>
      </c>
      <c r="C651" s="664"/>
      <c r="D651" s="665" t="s">
        <v>996</v>
      </c>
      <c r="E651" s="666"/>
      <c r="F651" s="666"/>
      <c r="G651" s="666"/>
      <c r="H651" s="667"/>
      <c r="I651" s="668" t="e">
        <f ca="1">I637</f>
        <v>#N/A</v>
      </c>
      <c r="J651" s="669"/>
      <c r="K651" s="669"/>
      <c r="L651" s="669"/>
      <c r="M651" s="670">
        <f>I636</f>
        <v>0</v>
      </c>
      <c r="N651" s="622"/>
      <c r="O651" s="623"/>
      <c r="P651" s="671" t="e">
        <f ca="1">IF(OR(AL549="% of Reading",AL549="% of F.S"),I651*AF549%,AF549)/AR549</f>
        <v>#N/A</v>
      </c>
      <c r="Q651" s="672"/>
      <c r="R651" s="672"/>
      <c r="S651" s="672"/>
      <c r="T651" s="672"/>
      <c r="U651" s="670">
        <f>M651</f>
        <v>0</v>
      </c>
      <c r="V651" s="670"/>
      <c r="W651" s="673"/>
      <c r="X651" s="674" t="s">
        <v>245</v>
      </c>
      <c r="Y651" s="675"/>
      <c r="Z651" s="675"/>
      <c r="AA651" s="675"/>
      <c r="AB651" s="676"/>
      <c r="AC651" s="677">
        <v>1</v>
      </c>
      <c r="AD651" s="678"/>
      <c r="AE651" s="678"/>
      <c r="AF651" s="678"/>
      <c r="AG651" s="679"/>
      <c r="AH651" s="668" t="e">
        <f ca="1">P651*AC651</f>
        <v>#N/A</v>
      </c>
      <c r="AI651" s="669"/>
      <c r="AJ651" s="669"/>
      <c r="AK651" s="669"/>
      <c r="AL651" s="669"/>
      <c r="AM651" s="670">
        <f>U651</f>
        <v>0</v>
      </c>
      <c r="AN651" s="670"/>
      <c r="AO651" s="673"/>
      <c r="AP651" s="674" t="s">
        <v>246</v>
      </c>
      <c r="AQ651" s="675"/>
      <c r="AR651" s="675"/>
      <c r="AS651" s="676"/>
      <c r="AT651" s="371"/>
    </row>
    <row r="652" spans="1:46" ht="18" customHeight="1">
      <c r="A652" s="371"/>
      <c r="B652" s="691" t="s">
        <v>247</v>
      </c>
      <c r="C652" s="692"/>
      <c r="D652" s="665" t="s">
        <v>997</v>
      </c>
      <c r="E652" s="666"/>
      <c r="F652" s="666"/>
      <c r="G652" s="666"/>
      <c r="H652" s="667"/>
      <c r="I652" s="703" t="e">
        <f ca="1">AH637</f>
        <v>#N/A</v>
      </c>
      <c r="J652" s="704"/>
      <c r="K652" s="704"/>
      <c r="L652" s="704"/>
      <c r="M652" s="670">
        <f>AH636</f>
        <v>0</v>
      </c>
      <c r="N652" s="622"/>
      <c r="O652" s="623"/>
      <c r="P652" s="703" t="e">
        <f ca="1">SQRT(SUMSQ(P653,P654,P655,P656))</f>
        <v>#N/A</v>
      </c>
      <c r="Q652" s="704"/>
      <c r="R652" s="704"/>
      <c r="S652" s="704"/>
      <c r="T652" s="704"/>
      <c r="U652" s="670">
        <f>M652</f>
        <v>0</v>
      </c>
      <c r="V652" s="670"/>
      <c r="W652" s="673"/>
      <c r="X652" s="682" t="s">
        <v>248</v>
      </c>
      <c r="Y652" s="683"/>
      <c r="Z652" s="683"/>
      <c r="AA652" s="683"/>
      <c r="AB652" s="684"/>
      <c r="AC652" s="700">
        <v>-1</v>
      </c>
      <c r="AD652" s="701"/>
      <c r="AE652" s="701"/>
      <c r="AF652" s="701"/>
      <c r="AG652" s="702"/>
      <c r="AH652" s="703" t="e">
        <f ca="1">ABS(P652*AC652)</f>
        <v>#N/A</v>
      </c>
      <c r="AI652" s="704"/>
      <c r="AJ652" s="704"/>
      <c r="AK652" s="704"/>
      <c r="AL652" s="704"/>
      <c r="AM652" s="670">
        <f>U652</f>
        <v>0</v>
      </c>
      <c r="AN652" s="670"/>
      <c r="AO652" s="673"/>
      <c r="AP652" s="705" t="e">
        <f ca="1">AH652^4/SUM(AH654^4/AP654,AH655^4/AP655,AH656^4/AP656)</f>
        <v>#N/A</v>
      </c>
      <c r="AQ652" s="706"/>
      <c r="AR652" s="706"/>
      <c r="AS652" s="707"/>
      <c r="AT652" s="371"/>
    </row>
    <row r="653" spans="1:46" ht="18" customHeight="1">
      <c r="A653" s="371"/>
      <c r="B653" s="663" t="s">
        <v>249</v>
      </c>
      <c r="C653" s="664"/>
      <c r="D653" s="708" t="s">
        <v>998</v>
      </c>
      <c r="E653" s="709"/>
      <c r="F653" s="709"/>
      <c r="G653" s="709"/>
      <c r="H653" s="710"/>
      <c r="I653" s="711">
        <v>0</v>
      </c>
      <c r="J653" s="712"/>
      <c r="K653" s="712"/>
      <c r="L653" s="712"/>
      <c r="M653" s="712"/>
      <c r="N653" s="712"/>
      <c r="O653" s="713"/>
      <c r="P653" s="668" t="e">
        <f ca="1">H549/2/SQRT(3)</f>
        <v>#N/A</v>
      </c>
      <c r="Q653" s="669"/>
      <c r="R653" s="669"/>
      <c r="S653" s="669"/>
      <c r="T653" s="669"/>
      <c r="U653" s="669"/>
      <c r="V653" s="670">
        <f>U652</f>
        <v>0</v>
      </c>
      <c r="W653" s="673"/>
      <c r="X653" s="714" t="s">
        <v>248</v>
      </c>
      <c r="Y653" s="715"/>
      <c r="Z653" s="715"/>
      <c r="AA653" s="715"/>
      <c r="AB653" s="716"/>
      <c r="AC653" s="717">
        <v>1</v>
      </c>
      <c r="AD653" s="718"/>
      <c r="AE653" s="718"/>
      <c r="AF653" s="718"/>
      <c r="AG653" s="719"/>
      <c r="AH653" s="668" t="e">
        <f ca="1">P653*AC653</f>
        <v>#N/A</v>
      </c>
      <c r="AI653" s="669"/>
      <c r="AJ653" s="669"/>
      <c r="AK653" s="669"/>
      <c r="AL653" s="669"/>
      <c r="AM653" s="669"/>
      <c r="AN653" s="670">
        <f>V653</f>
        <v>0</v>
      </c>
      <c r="AO653" s="673"/>
      <c r="AP653" s="714" t="s">
        <v>246</v>
      </c>
      <c r="AQ653" s="720"/>
      <c r="AR653" s="720"/>
      <c r="AS653" s="721"/>
      <c r="AT653" s="371"/>
    </row>
    <row r="654" spans="1:46" ht="18" customHeight="1">
      <c r="A654" s="371"/>
      <c r="B654" s="663" t="s">
        <v>250</v>
      </c>
      <c r="C654" s="664"/>
      <c r="D654" s="708" t="s">
        <v>999</v>
      </c>
      <c r="E654" s="709"/>
      <c r="F654" s="709"/>
      <c r="G654" s="709"/>
      <c r="H654" s="710"/>
      <c r="I654" s="711">
        <v>0</v>
      </c>
      <c r="J654" s="712"/>
      <c r="K654" s="712"/>
      <c r="L654" s="712"/>
      <c r="M654" s="712"/>
      <c r="N654" s="712"/>
      <c r="O654" s="713"/>
      <c r="P654" s="668" t="e">
        <f ca="1">T549/2/SQRT(3)</f>
        <v>#VALUE!</v>
      </c>
      <c r="Q654" s="669"/>
      <c r="R654" s="669"/>
      <c r="S654" s="669"/>
      <c r="T654" s="669"/>
      <c r="U654" s="669"/>
      <c r="V654" s="670">
        <f>V653</f>
        <v>0</v>
      </c>
      <c r="W654" s="673"/>
      <c r="X654" s="714" t="s">
        <v>248</v>
      </c>
      <c r="Y654" s="715"/>
      <c r="Z654" s="715"/>
      <c r="AA654" s="715"/>
      <c r="AB654" s="716"/>
      <c r="AC654" s="717">
        <v>1</v>
      </c>
      <c r="AD654" s="718"/>
      <c r="AE654" s="718"/>
      <c r="AF654" s="718"/>
      <c r="AG654" s="719"/>
      <c r="AH654" s="668" t="e">
        <f ca="1">P654*AC654</f>
        <v>#VALUE!</v>
      </c>
      <c r="AI654" s="669"/>
      <c r="AJ654" s="669"/>
      <c r="AK654" s="669"/>
      <c r="AL654" s="669"/>
      <c r="AM654" s="669"/>
      <c r="AN654" s="670">
        <f>V654</f>
        <v>0</v>
      </c>
      <c r="AO654" s="673"/>
      <c r="AP654" s="714">
        <f>1/2*(100/20)^2</f>
        <v>12.5</v>
      </c>
      <c r="AQ654" s="715"/>
      <c r="AR654" s="715"/>
      <c r="AS654" s="716"/>
      <c r="AT654" s="371"/>
    </row>
    <row r="655" spans="1:46" ht="18" customHeight="1">
      <c r="A655" s="371"/>
      <c r="B655" s="663" t="s">
        <v>251</v>
      </c>
      <c r="C655" s="664"/>
      <c r="D655" s="708" t="s">
        <v>1000</v>
      </c>
      <c r="E655" s="709"/>
      <c r="F655" s="709"/>
      <c r="G655" s="709"/>
      <c r="H655" s="710"/>
      <c r="I655" s="711">
        <v>0</v>
      </c>
      <c r="J655" s="712"/>
      <c r="K655" s="712"/>
      <c r="L655" s="712"/>
      <c r="M655" s="712"/>
      <c r="N655" s="712"/>
      <c r="O655" s="713"/>
      <c r="P655" s="668" t="e">
        <f ca="1">MAX(AK644:AS645)/2/SQRT(3)</f>
        <v>#N/A</v>
      </c>
      <c r="Q655" s="669"/>
      <c r="R655" s="669"/>
      <c r="S655" s="669"/>
      <c r="T655" s="669"/>
      <c r="U655" s="669"/>
      <c r="V655" s="670">
        <f>V654</f>
        <v>0</v>
      </c>
      <c r="W655" s="673"/>
      <c r="X655" s="714" t="s">
        <v>248</v>
      </c>
      <c r="Y655" s="715"/>
      <c r="Z655" s="715"/>
      <c r="AA655" s="715"/>
      <c r="AB655" s="716"/>
      <c r="AC655" s="717">
        <v>1</v>
      </c>
      <c r="AD655" s="718"/>
      <c r="AE655" s="718"/>
      <c r="AF655" s="718"/>
      <c r="AG655" s="719"/>
      <c r="AH655" s="668" t="e">
        <f ca="1">P655*AC655</f>
        <v>#N/A</v>
      </c>
      <c r="AI655" s="669"/>
      <c r="AJ655" s="669"/>
      <c r="AK655" s="669"/>
      <c r="AL655" s="669"/>
      <c r="AM655" s="669"/>
      <c r="AN655" s="670">
        <f>V655</f>
        <v>0</v>
      </c>
      <c r="AO655" s="673"/>
      <c r="AP655" s="714">
        <f>1/2*(100/20)^2</f>
        <v>12.5</v>
      </c>
      <c r="AQ655" s="715"/>
      <c r="AR655" s="715"/>
      <c r="AS655" s="716"/>
      <c r="AT655" s="371"/>
    </row>
    <row r="656" spans="1:46" ht="18" customHeight="1">
      <c r="A656" s="371"/>
      <c r="B656" s="663" t="s">
        <v>253</v>
      </c>
      <c r="C656" s="664"/>
      <c r="D656" s="708" t="s">
        <v>1001</v>
      </c>
      <c r="E656" s="709"/>
      <c r="F656" s="709"/>
      <c r="G656" s="709"/>
      <c r="H656" s="710"/>
      <c r="I656" s="711">
        <v>0</v>
      </c>
      <c r="J656" s="712"/>
      <c r="K656" s="712"/>
      <c r="L656" s="712"/>
      <c r="M656" s="712"/>
      <c r="N656" s="712"/>
      <c r="O656" s="713"/>
      <c r="P656" s="668" t="e">
        <f ca="1">ABS(Z549/2/SQRT(3))</f>
        <v>#N/A</v>
      </c>
      <c r="Q656" s="669"/>
      <c r="R656" s="669"/>
      <c r="S656" s="669"/>
      <c r="T656" s="669"/>
      <c r="U656" s="669"/>
      <c r="V656" s="670">
        <f>V655</f>
        <v>0</v>
      </c>
      <c r="W656" s="673"/>
      <c r="X656" s="714" t="s">
        <v>248</v>
      </c>
      <c r="Y656" s="715"/>
      <c r="Z656" s="715"/>
      <c r="AA656" s="715"/>
      <c r="AB656" s="716"/>
      <c r="AC656" s="717">
        <v>1</v>
      </c>
      <c r="AD656" s="718"/>
      <c r="AE656" s="718"/>
      <c r="AF656" s="718"/>
      <c r="AG656" s="719"/>
      <c r="AH656" s="668" t="e">
        <f ca="1">ABS(P656*AC656)</f>
        <v>#N/A</v>
      </c>
      <c r="AI656" s="669"/>
      <c r="AJ656" s="669"/>
      <c r="AK656" s="669"/>
      <c r="AL656" s="669"/>
      <c r="AM656" s="669"/>
      <c r="AN656" s="670">
        <f>V656</f>
        <v>0</v>
      </c>
      <c r="AO656" s="673"/>
      <c r="AP656" s="714">
        <f>1/2*(100/20)^2</f>
        <v>12.5</v>
      </c>
      <c r="AQ656" s="715"/>
      <c r="AR656" s="715"/>
      <c r="AS656" s="716"/>
      <c r="AT656" s="371"/>
    </row>
    <row r="657" spans="1:92" ht="18" customHeight="1">
      <c r="A657" s="371"/>
      <c r="B657" s="663" t="s">
        <v>254</v>
      </c>
      <c r="C657" s="664"/>
      <c r="D657" s="665" t="s">
        <v>1002</v>
      </c>
      <c r="E657" s="666"/>
      <c r="F657" s="666"/>
      <c r="G657" s="666"/>
      <c r="H657" s="667"/>
      <c r="I657" s="671" t="e">
        <f ca="1">AN637</f>
        <v>#N/A</v>
      </c>
      <c r="J657" s="672"/>
      <c r="K657" s="672"/>
      <c r="L657" s="672"/>
      <c r="M657" s="670">
        <f>AN636</f>
        <v>0</v>
      </c>
      <c r="N657" s="622"/>
      <c r="O657" s="623"/>
      <c r="P657" s="722" t="s">
        <v>255</v>
      </c>
      <c r="Q657" s="723"/>
      <c r="R657" s="723"/>
      <c r="S657" s="723"/>
      <c r="T657" s="723"/>
      <c r="U657" s="723"/>
      <c r="V657" s="723"/>
      <c r="W657" s="724"/>
      <c r="X657" s="674" t="s">
        <v>255</v>
      </c>
      <c r="Y657" s="675"/>
      <c r="Z657" s="675"/>
      <c r="AA657" s="675"/>
      <c r="AB657" s="676"/>
      <c r="AC657" s="677" t="s">
        <v>255</v>
      </c>
      <c r="AD657" s="678"/>
      <c r="AE657" s="678"/>
      <c r="AF657" s="678"/>
      <c r="AG657" s="679"/>
      <c r="AH657" s="668" t="e">
        <f ca="1">SQRT(SUMSQ(AH651,AH652))</f>
        <v>#N/A</v>
      </c>
      <c r="AI657" s="669"/>
      <c r="AJ657" s="669"/>
      <c r="AK657" s="669"/>
      <c r="AL657" s="669"/>
      <c r="AM657" s="670">
        <f>M657</f>
        <v>0</v>
      </c>
      <c r="AN657" s="670"/>
      <c r="AO657" s="673"/>
      <c r="AP657" s="674" t="e">
        <f ca="1">IF(AH652=0,"∞",ROUNDDOWN(AH657^4/(AH652^4/AP652),0))</f>
        <v>#N/A</v>
      </c>
      <c r="AQ657" s="675"/>
      <c r="AR657" s="675"/>
      <c r="AS657" s="676"/>
      <c r="AT657" s="371"/>
      <c r="BD657" s="147"/>
      <c r="BE657" s="147"/>
      <c r="BF657" s="147"/>
      <c r="BG657" s="147"/>
      <c r="BH657" s="148"/>
      <c r="BI657" s="149"/>
      <c r="BJ657" s="149"/>
      <c r="BK657" s="150"/>
      <c r="BL657" s="150"/>
      <c r="BM657" s="150"/>
      <c r="BN657" s="150"/>
      <c r="BO657" s="150"/>
      <c r="BP657" s="150"/>
      <c r="BQ657" s="150"/>
      <c r="BR657" s="150"/>
      <c r="BS657" s="151"/>
      <c r="BT657" s="365"/>
      <c r="BU657" s="365"/>
      <c r="BV657" s="365"/>
      <c r="BW657" s="364"/>
      <c r="BX657" s="152"/>
      <c r="BY657" s="152"/>
      <c r="BZ657" s="152"/>
      <c r="CA657" s="152"/>
      <c r="CB657" s="152"/>
      <c r="CC657" s="186"/>
      <c r="CD657" s="186"/>
      <c r="CE657" s="186"/>
      <c r="CF657" s="186"/>
      <c r="CG657" s="186"/>
      <c r="CH657" s="148"/>
      <c r="CI657" s="149"/>
      <c r="CJ657" s="149"/>
      <c r="CK657" s="151"/>
      <c r="CL657" s="365"/>
      <c r="CM657" s="365"/>
      <c r="CN657" s="364"/>
    </row>
    <row r="658" spans="1:92" s="371" customFormat="1" ht="18" customHeight="1"/>
    <row r="659" spans="1:92" ht="18" customHeight="1">
      <c r="A659" s="153" t="s">
        <v>256</v>
      </c>
      <c r="B659" s="371"/>
      <c r="C659" s="371"/>
      <c r="D659" s="371"/>
      <c r="E659" s="371"/>
      <c r="F659" s="371"/>
      <c r="G659" s="371"/>
      <c r="H659" s="371"/>
      <c r="I659" s="371"/>
      <c r="J659" s="371"/>
      <c r="K659" s="371"/>
      <c r="L659" s="371"/>
      <c r="M659" s="371"/>
      <c r="N659" s="371"/>
      <c r="O659" s="371"/>
      <c r="P659" s="371"/>
      <c r="Q659" s="371"/>
      <c r="R659" s="371"/>
      <c r="S659" s="371"/>
      <c r="T659" s="371"/>
      <c r="U659" s="371"/>
      <c r="V659" s="371"/>
      <c r="W659" s="371"/>
      <c r="X659" s="371"/>
      <c r="Y659" s="371"/>
      <c r="Z659" s="371"/>
      <c r="AA659" s="371"/>
      <c r="AB659" s="371"/>
      <c r="AC659" s="371"/>
      <c r="AD659" s="371"/>
      <c r="AE659" s="371"/>
      <c r="AF659" s="371"/>
      <c r="AG659" s="371"/>
      <c r="AH659" s="371"/>
      <c r="AI659" s="371"/>
      <c r="AJ659" s="371"/>
      <c r="AK659" s="371"/>
      <c r="AL659" s="371"/>
      <c r="AM659" s="371"/>
      <c r="AN659" s="371"/>
      <c r="AO659" s="371"/>
      <c r="AP659" s="371"/>
      <c r="AQ659" s="371"/>
      <c r="AR659" s="371"/>
      <c r="AS659" s="371"/>
      <c r="AT659" s="371"/>
    </row>
    <row r="660" spans="1:92" ht="18" customHeight="1">
      <c r="A660" s="153"/>
      <c r="B660" s="161" t="s">
        <v>1003</v>
      </c>
      <c r="C660" s="392"/>
      <c r="D660" s="392"/>
      <c r="E660" s="392"/>
      <c r="F660" s="392"/>
      <c r="G660" s="392"/>
      <c r="H660" s="392"/>
      <c r="I660" s="392"/>
      <c r="J660" s="392"/>
      <c r="K660" s="392"/>
      <c r="L660" s="392"/>
      <c r="M660" s="398" t="s">
        <v>1004</v>
      </c>
      <c r="N660" s="392"/>
      <c r="O660" s="392"/>
      <c r="P660" s="392"/>
      <c r="Q660" s="392"/>
      <c r="R660" s="392"/>
      <c r="S660" s="392"/>
      <c r="T660" s="392"/>
      <c r="U660" s="392"/>
      <c r="V660" s="392"/>
      <c r="W660" s="392"/>
      <c r="X660" s="392"/>
      <c r="Y660" s="392"/>
      <c r="Z660" s="392"/>
      <c r="AA660" s="392"/>
      <c r="AB660" s="392"/>
      <c r="AC660" s="392"/>
      <c r="AD660" s="392"/>
      <c r="AE660" s="392"/>
      <c r="AF660" s="392"/>
      <c r="AG660" s="392"/>
      <c r="AH660" s="392"/>
      <c r="AI660" s="392"/>
      <c r="AJ660" s="392"/>
      <c r="AK660" s="392"/>
      <c r="AL660" s="392"/>
      <c r="AM660" s="392"/>
      <c r="AN660" s="392"/>
      <c r="AO660" s="392"/>
      <c r="AP660" s="392"/>
      <c r="AQ660" s="392"/>
      <c r="AR660" s="392"/>
      <c r="AS660" s="392"/>
      <c r="AT660" s="392"/>
    </row>
    <row r="661" spans="1:92" ht="18" customHeight="1">
      <c r="A661" s="153"/>
      <c r="B661" s="371" t="s">
        <v>257</v>
      </c>
      <c r="C661" s="371"/>
      <c r="D661" s="371"/>
      <c r="E661" s="371"/>
      <c r="F661" s="371"/>
      <c r="G661" s="600" t="e">
        <f ca="1">I651</f>
        <v>#N/A</v>
      </c>
      <c r="H661" s="600"/>
      <c r="I661" s="600"/>
      <c r="J661" s="600"/>
      <c r="K661" s="600"/>
      <c r="L661" s="401">
        <f>M651</f>
        <v>0</v>
      </c>
      <c r="M661" s="401"/>
      <c r="N661" s="401"/>
      <c r="O661" s="401"/>
      <c r="P661" s="401"/>
      <c r="Q661" s="401"/>
      <c r="R661" s="371"/>
      <c r="S661" s="371"/>
      <c r="T661" s="371"/>
      <c r="U661" s="371"/>
      <c r="V661" s="371"/>
      <c r="W661" s="371"/>
      <c r="X661" s="371"/>
      <c r="Y661" s="371"/>
      <c r="Z661" s="371"/>
      <c r="AA661" s="371"/>
      <c r="AB661" s="371"/>
      <c r="AC661" s="371"/>
      <c r="AD661" s="371"/>
      <c r="AE661" s="371"/>
      <c r="AF661" s="371"/>
      <c r="AG661" s="371"/>
      <c r="AH661" s="371"/>
      <c r="AI661" s="371"/>
      <c r="AJ661" s="371"/>
      <c r="AK661" s="371"/>
      <c r="AL661" s="371"/>
      <c r="AM661" s="371"/>
      <c r="AN661" s="371"/>
      <c r="AO661" s="371"/>
      <c r="AP661" s="371"/>
      <c r="AQ661" s="371"/>
      <c r="AR661" s="371"/>
      <c r="AS661" s="371"/>
      <c r="AT661" s="371"/>
    </row>
    <row r="662" spans="1:92" ht="18" customHeight="1">
      <c r="A662" s="153"/>
      <c r="B662" s="371"/>
      <c r="C662" s="371"/>
      <c r="D662" s="371"/>
      <c r="E662" s="371"/>
      <c r="F662" s="371"/>
      <c r="G662" s="295" t="s">
        <v>258</v>
      </c>
      <c r="H662" s="367"/>
      <c r="I662" s="367"/>
      <c r="J662" s="367"/>
      <c r="K662" s="367"/>
      <c r="L662" s="370"/>
      <c r="M662" s="370"/>
      <c r="N662" s="370"/>
      <c r="O662" s="370"/>
      <c r="P662" s="370"/>
      <c r="Q662" s="370"/>
      <c r="R662" s="371"/>
      <c r="S662" s="371"/>
      <c r="T662" s="371"/>
      <c r="U662" s="371"/>
      <c r="V662" s="371"/>
      <c r="W662" s="371"/>
      <c r="X662" s="371"/>
      <c r="Y662" s="371"/>
      <c r="Z662" s="371"/>
      <c r="AA662" s="371"/>
      <c r="AB662" s="371"/>
      <c r="AC662" s="371"/>
      <c r="AD662" s="371"/>
      <c r="AE662" s="371"/>
      <c r="AF662" s="371"/>
      <c r="AG662" s="371"/>
      <c r="AH662" s="371"/>
      <c r="AI662" s="371"/>
      <c r="AJ662" s="371"/>
      <c r="AK662" s="371"/>
      <c r="AL662" s="371"/>
      <c r="AM662" s="371"/>
      <c r="AN662" s="371"/>
      <c r="AO662" s="371"/>
      <c r="AP662" s="371"/>
      <c r="AQ662" s="371"/>
      <c r="AR662" s="371"/>
      <c r="AS662" s="371"/>
      <c r="AT662" s="371"/>
    </row>
    <row r="663" spans="1:92" ht="18" customHeight="1">
      <c r="A663" s="153"/>
      <c r="B663" s="371"/>
      <c r="C663" s="371"/>
      <c r="D663" s="371"/>
      <c r="E663" s="371"/>
      <c r="F663" s="371"/>
      <c r="G663" s="371" t="s">
        <v>259</v>
      </c>
      <c r="H663" s="371"/>
      <c r="I663" s="371"/>
      <c r="J663" s="371"/>
      <c r="K663" s="371"/>
      <c r="L663" s="371"/>
      <c r="M663" s="371"/>
      <c r="N663" s="371"/>
      <c r="O663" s="371"/>
      <c r="P663" s="371"/>
      <c r="Q663" s="371"/>
      <c r="R663" s="371"/>
      <c r="S663" s="371"/>
      <c r="T663" s="371"/>
      <c r="U663" s="154"/>
      <c r="V663" s="154"/>
      <c r="W663" s="154"/>
      <c r="X663" s="371"/>
      <c r="Y663" s="155"/>
      <c r="Z663" s="155"/>
      <c r="AA663" s="155"/>
      <c r="AB663" s="155"/>
      <c r="AC663" s="155"/>
      <c r="AD663" s="371"/>
      <c r="AE663" s="371"/>
      <c r="AF663" s="371"/>
      <c r="AG663" s="371"/>
      <c r="AH663" s="371"/>
      <c r="AI663" s="371"/>
      <c r="AJ663" s="371"/>
      <c r="AK663" s="371"/>
      <c r="AL663" s="371"/>
      <c r="AM663" s="371"/>
      <c r="AN663" s="371"/>
      <c r="AO663" s="371"/>
      <c r="AP663" s="371"/>
      <c r="AQ663" s="371"/>
      <c r="AR663" s="371"/>
      <c r="AS663" s="371"/>
      <c r="AT663" s="371"/>
    </row>
    <row r="664" spans="1:92" ht="18" customHeight="1">
      <c r="A664" s="153"/>
      <c r="B664" s="371"/>
      <c r="C664" s="371"/>
      <c r="D664" s="371"/>
      <c r="E664" s="371"/>
      <c r="F664" s="371"/>
      <c r="G664" s="371"/>
      <c r="H664" s="371"/>
      <c r="I664" s="371"/>
      <c r="J664" s="371"/>
      <c r="K664" s="371"/>
      <c r="L664" s="371"/>
      <c r="M664" s="371"/>
      <c r="N664" s="371"/>
      <c r="O664" s="371"/>
      <c r="P664" s="371"/>
      <c r="Q664" s="371"/>
      <c r="R664" s="371"/>
      <c r="S664" s="371"/>
      <c r="T664" s="371"/>
      <c r="U664" s="154"/>
      <c r="V664" s="154"/>
      <c r="W664" s="154"/>
      <c r="X664" s="371"/>
      <c r="Y664" s="155"/>
      <c r="Z664" s="155"/>
      <c r="AA664" s="155"/>
      <c r="AB664" s="155"/>
      <c r="AC664" s="155"/>
      <c r="AD664" s="371"/>
      <c r="AE664" s="371"/>
      <c r="AF664" s="371"/>
      <c r="AG664" s="371"/>
      <c r="AH664" s="371"/>
      <c r="AI664" s="371"/>
      <c r="AJ664" s="371"/>
      <c r="AK664" s="371"/>
      <c r="AL664" s="371"/>
      <c r="AM664" s="371"/>
      <c r="AN664" s="371"/>
      <c r="AO664" s="371"/>
      <c r="AP664" s="371"/>
      <c r="AQ664" s="371"/>
      <c r="AR664" s="371"/>
      <c r="AS664" s="371"/>
      <c r="AT664" s="371"/>
    </row>
    <row r="665" spans="1:92" ht="18" customHeight="1">
      <c r="A665" s="153"/>
      <c r="B665" s="371"/>
      <c r="C665" s="371"/>
      <c r="D665" s="371"/>
      <c r="E665" s="371"/>
      <c r="F665" s="371"/>
      <c r="G665" s="371"/>
      <c r="H665" s="371"/>
      <c r="I665" s="371"/>
      <c r="J665" s="371"/>
      <c r="K665" s="371"/>
      <c r="L665" s="371"/>
      <c r="M665" s="371"/>
      <c r="N665" s="371"/>
      <c r="O665" s="371"/>
      <c r="P665" s="371"/>
      <c r="Q665" s="371"/>
      <c r="R665" s="371"/>
      <c r="S665" s="371"/>
      <c r="T665" s="371"/>
      <c r="U665" s="154"/>
      <c r="V665" s="154"/>
      <c r="W665" s="154"/>
      <c r="X665" s="154"/>
      <c r="Y665" s="154"/>
      <c r="Z665" s="154"/>
      <c r="AA665" s="154"/>
      <c r="AB665" s="371"/>
      <c r="AC665" s="155"/>
      <c r="AD665" s="155"/>
      <c r="AE665" s="561" t="e">
        <f ca="1">G661</f>
        <v>#N/A</v>
      </c>
      <c r="AF665" s="561"/>
      <c r="AG665" s="561"/>
      <c r="AH665" s="561"/>
      <c r="AI665" s="563">
        <f>L661</f>
        <v>0</v>
      </c>
      <c r="AJ665" s="563"/>
      <c r="AK665" s="563"/>
      <c r="AL665" s="563"/>
      <c r="AM665" s="563"/>
      <c r="AN665" s="371"/>
      <c r="AO665" s="371"/>
      <c r="AP665" s="371"/>
      <c r="AQ665" s="371"/>
      <c r="AR665" s="371"/>
      <c r="AS665" s="371"/>
      <c r="AT665" s="371"/>
      <c r="AU665" s="371"/>
      <c r="AV665" s="371"/>
      <c r="AW665" s="371"/>
      <c r="AX665" s="371"/>
    </row>
    <row r="666" spans="1:92" ht="18" customHeight="1">
      <c r="A666" s="153"/>
      <c r="B666" s="371"/>
      <c r="C666" s="371"/>
      <c r="D666" s="371"/>
      <c r="E666" s="371"/>
      <c r="F666" s="371"/>
      <c r="G666" s="371"/>
      <c r="H666" s="371"/>
      <c r="I666" s="371"/>
      <c r="J666" s="371"/>
      <c r="K666" s="371"/>
      <c r="L666" s="371"/>
      <c r="M666" s="371"/>
      <c r="N666" s="371"/>
      <c r="O666" s="371"/>
      <c r="P666" s="371"/>
      <c r="Q666" s="371"/>
      <c r="R666" s="371"/>
      <c r="S666" s="371"/>
      <c r="T666" s="371"/>
      <c r="U666" s="154"/>
      <c r="V666" s="154"/>
      <c r="W666" s="154"/>
      <c r="X666" s="154"/>
      <c r="Y666" s="154"/>
      <c r="Z666" s="154"/>
      <c r="AA666" s="154"/>
      <c r="AB666" s="371"/>
      <c r="AC666" s="155"/>
      <c r="AD666" s="155"/>
      <c r="AE666" s="561"/>
      <c r="AF666" s="561"/>
      <c r="AG666" s="561"/>
      <c r="AH666" s="561"/>
      <c r="AI666" s="563"/>
      <c r="AJ666" s="563"/>
      <c r="AK666" s="563"/>
      <c r="AL666" s="563"/>
      <c r="AM666" s="563"/>
      <c r="AN666" s="371"/>
      <c r="AO666" s="371"/>
      <c r="AP666" s="371"/>
      <c r="AQ666" s="371"/>
      <c r="AR666" s="371"/>
      <c r="AS666" s="371"/>
      <c r="AT666" s="371"/>
      <c r="AU666" s="371"/>
      <c r="AV666" s="371"/>
      <c r="AW666" s="371"/>
      <c r="AX666" s="371"/>
    </row>
    <row r="667" spans="1:92" ht="18" customHeight="1">
      <c r="A667" s="153"/>
      <c r="B667" s="371"/>
      <c r="C667" s="371"/>
      <c r="D667" s="371"/>
      <c r="E667" s="371"/>
      <c r="F667" s="371"/>
      <c r="G667" s="295" t="s">
        <v>260</v>
      </c>
      <c r="H667" s="371"/>
      <c r="I667" s="371"/>
      <c r="J667" s="371"/>
      <c r="K667" s="371"/>
      <c r="L667" s="371"/>
      <c r="M667" s="371"/>
      <c r="N667" s="371"/>
      <c r="O667" s="371"/>
      <c r="P667" s="371"/>
      <c r="Q667" s="371"/>
      <c r="R667" s="371"/>
      <c r="S667" s="371"/>
      <c r="T667" s="371"/>
      <c r="U667" s="154"/>
      <c r="V667" s="154"/>
      <c r="W667" s="154"/>
      <c r="X667" s="371"/>
      <c r="Y667" s="155"/>
      <c r="Z667" s="155"/>
      <c r="AA667" s="368"/>
      <c r="AB667" s="368"/>
      <c r="AC667" s="368"/>
      <c r="AD667" s="368"/>
      <c r="AE667" s="367"/>
      <c r="AF667" s="367"/>
      <c r="AG667" s="367"/>
      <c r="AH667" s="371"/>
      <c r="AI667" s="371"/>
      <c r="AJ667" s="371"/>
      <c r="AK667" s="371"/>
      <c r="AL667" s="371"/>
      <c r="AM667" s="371"/>
      <c r="AN667" s="371"/>
      <c r="AO667" s="371"/>
      <c r="AP667" s="371"/>
      <c r="AQ667" s="371"/>
      <c r="AR667" s="371"/>
      <c r="AS667" s="371"/>
      <c r="AT667" s="371"/>
    </row>
    <row r="668" spans="1:92" ht="18" customHeight="1">
      <c r="A668" s="153"/>
      <c r="B668" s="371"/>
      <c r="C668" s="371"/>
      <c r="D668" s="371"/>
      <c r="E668" s="371"/>
      <c r="F668" s="371"/>
      <c r="G668" s="371" t="s">
        <v>259</v>
      </c>
      <c r="H668" s="371"/>
      <c r="I668" s="371"/>
      <c r="J668" s="371"/>
      <c r="K668" s="371"/>
      <c r="L668" s="371"/>
      <c r="M668" s="371"/>
      <c r="N668" s="371"/>
      <c r="O668" s="371"/>
      <c r="P668" s="371"/>
      <c r="Q668" s="371"/>
      <c r="R668" s="371"/>
      <c r="S668" s="371"/>
      <c r="T668" s="371"/>
      <c r="U668" s="154"/>
      <c r="V668" s="154"/>
      <c r="W668" s="154"/>
      <c r="X668" s="371"/>
      <c r="Y668" s="155"/>
      <c r="Z668" s="155"/>
      <c r="AA668" s="368"/>
      <c r="AB668" s="368"/>
      <c r="AC668" s="368"/>
      <c r="AD668" s="368"/>
      <c r="AE668" s="367"/>
      <c r="AF668" s="367"/>
      <c r="AG668" s="367"/>
      <c r="AH668" s="371"/>
      <c r="AI668" s="371"/>
      <c r="AJ668" s="371"/>
      <c r="AK668" s="371"/>
      <c r="AL668" s="371"/>
      <c r="AM668" s="371"/>
      <c r="AN668" s="371"/>
      <c r="AO668" s="371"/>
      <c r="AP668" s="371"/>
      <c r="AQ668" s="371"/>
      <c r="AR668" s="371"/>
      <c r="AS668" s="371"/>
      <c r="AT668" s="371"/>
    </row>
    <row r="669" spans="1:92" ht="18" customHeight="1">
      <c r="A669" s="153"/>
      <c r="B669" s="371"/>
      <c r="C669" s="371"/>
      <c r="D669" s="371"/>
      <c r="E669" s="371"/>
      <c r="F669" s="371"/>
      <c r="G669" s="371"/>
      <c r="H669" s="371"/>
      <c r="I669" s="392"/>
      <c r="J669" s="392"/>
      <c r="K669" s="392"/>
      <c r="L669" s="371"/>
      <c r="M669" s="371"/>
      <c r="N669" s="563" t="e">
        <f ca="1">G661</f>
        <v>#N/A</v>
      </c>
      <c r="O669" s="563"/>
      <c r="P669" s="563"/>
      <c r="Q669" s="563"/>
      <c r="R669" s="401">
        <f>L661</f>
        <v>0</v>
      </c>
      <c r="S669" s="401"/>
      <c r="T669" s="401"/>
      <c r="U669" s="371"/>
      <c r="V669" s="371"/>
      <c r="W669" s="154"/>
      <c r="X669" s="154"/>
      <c r="Y669" s="154"/>
      <c r="Z669" s="371"/>
      <c r="AA669" s="155"/>
      <c r="AB669" s="155"/>
      <c r="AC669" s="368"/>
      <c r="AD669" s="368"/>
      <c r="AE669" s="368"/>
      <c r="AF669" s="368"/>
      <c r="AG669" s="367"/>
      <c r="AH669" s="367"/>
      <c r="AI669" s="367"/>
      <c r="AJ669" s="371"/>
      <c r="AK669" s="371"/>
      <c r="AL669" s="371"/>
      <c r="AM669" s="371"/>
      <c r="AN669" s="371"/>
      <c r="AO669" s="371"/>
      <c r="AP669" s="371"/>
      <c r="AQ669" s="371"/>
      <c r="AR669" s="371"/>
      <c r="AS669" s="371"/>
      <c r="AT669" s="371"/>
      <c r="AU669" s="371"/>
      <c r="AV669" s="371"/>
    </row>
    <row r="670" spans="1:92" ht="18" customHeight="1">
      <c r="A670" s="153"/>
      <c r="B670" s="371"/>
      <c r="C670" s="371"/>
      <c r="D670" s="371"/>
      <c r="E670" s="371"/>
      <c r="F670" s="371"/>
      <c r="G670" s="392"/>
      <c r="H670" s="371"/>
      <c r="I670" s="144" t="s">
        <v>262</v>
      </c>
      <c r="J670" s="369" t="s">
        <v>261</v>
      </c>
      <c r="K670" s="371" t="s">
        <v>263</v>
      </c>
      <c r="L670" s="371"/>
      <c r="M670" s="371"/>
      <c r="N670" s="371"/>
      <c r="O670" s="371"/>
      <c r="P670" s="371"/>
      <c r="Q670" s="371"/>
      <c r="R670" s="371"/>
      <c r="S670" s="371"/>
      <c r="T670" s="371"/>
      <c r="U670" s="371"/>
      <c r="V670" s="154"/>
      <c r="W670" s="154"/>
      <c r="X670" s="154"/>
      <c r="Y670" s="371"/>
      <c r="Z670" s="155"/>
      <c r="AA670" s="155"/>
      <c r="AB670" s="368"/>
      <c r="AC670" s="368"/>
      <c r="AD670" s="368"/>
      <c r="AE670" s="368"/>
      <c r="AF670" s="367"/>
      <c r="AG670" s="367"/>
      <c r="AH670" s="367"/>
      <c r="AI670" s="371"/>
      <c r="AJ670" s="371"/>
      <c r="AK670" s="371"/>
      <c r="AL670" s="371"/>
      <c r="AM670" s="371"/>
      <c r="AN670" s="371"/>
      <c r="AO670" s="371"/>
      <c r="AP670" s="371"/>
      <c r="AQ670" s="371"/>
      <c r="AR670" s="371"/>
      <c r="AS670" s="371"/>
      <c r="AT670" s="371"/>
      <c r="AU670" s="371"/>
    </row>
    <row r="671" spans="1:92" ht="18" customHeight="1">
      <c r="A671" s="153"/>
      <c r="B671" s="371"/>
      <c r="C671" s="371"/>
      <c r="D671" s="371"/>
      <c r="E671" s="371"/>
      <c r="F671" s="371"/>
      <c r="G671" s="392"/>
      <c r="H671" s="371"/>
      <c r="I671" s="144" t="s">
        <v>264</v>
      </c>
      <c r="J671" s="369" t="s">
        <v>265</v>
      </c>
      <c r="K671" s="725" t="e">
        <f ca="1">OFFSET(표준압력!AB21,AX549,0)</f>
        <v>#N/A</v>
      </c>
      <c r="L671" s="725"/>
      <c r="M671" s="725"/>
      <c r="N671" s="725"/>
      <c r="O671" s="725"/>
      <c r="P671" s="725"/>
      <c r="Q671" s="725"/>
      <c r="R671" s="371"/>
      <c r="S671" s="371"/>
      <c r="T671" s="371"/>
      <c r="U671" s="371"/>
      <c r="V671" s="154"/>
      <c r="W671" s="154"/>
      <c r="X671" s="154"/>
      <c r="Y671" s="371"/>
      <c r="Z671" s="155"/>
      <c r="AA671" s="155"/>
      <c r="AB671" s="368"/>
      <c r="AC671" s="368"/>
      <c r="AD671" s="368"/>
      <c r="AE671" s="368"/>
      <c r="AF671" s="367"/>
      <c r="AG671" s="367"/>
      <c r="AH671" s="367"/>
      <c r="AI671" s="371"/>
      <c r="AJ671" s="371"/>
      <c r="AK671" s="371"/>
      <c r="AL671" s="371"/>
      <c r="AM671" s="371"/>
      <c r="AN671" s="371"/>
      <c r="AO671" s="371"/>
      <c r="AP671" s="371"/>
      <c r="AQ671" s="371"/>
      <c r="AR671" s="371"/>
      <c r="AS671" s="371"/>
      <c r="AT671" s="371"/>
      <c r="AU671" s="371"/>
    </row>
    <row r="672" spans="1:92" ht="18" customHeight="1">
      <c r="A672" s="153"/>
      <c r="B672" s="371"/>
      <c r="C672" s="371"/>
      <c r="D672" s="371"/>
      <c r="E672" s="371"/>
      <c r="F672" s="371"/>
      <c r="G672" s="392"/>
      <c r="H672" s="371"/>
      <c r="I672" s="144" t="s">
        <v>266</v>
      </c>
      <c r="J672" s="369" t="s">
        <v>261</v>
      </c>
      <c r="K672" s="725" t="e">
        <f ca="1">OFFSET(표준압력!AC21,AX549,0)</f>
        <v>#N/A</v>
      </c>
      <c r="L672" s="725"/>
      <c r="M672" s="725"/>
      <c r="N672" s="725"/>
      <c r="O672" s="725"/>
      <c r="P672" s="725"/>
      <c r="Q672" s="725"/>
      <c r="R672" s="371"/>
      <c r="S672" s="371"/>
      <c r="T672" s="371"/>
      <c r="U672" s="371"/>
      <c r="V672" s="154"/>
      <c r="W672" s="154"/>
      <c r="X672" s="154"/>
      <c r="Y672" s="371"/>
      <c r="Z672" s="155"/>
      <c r="AA672" s="155"/>
      <c r="AB672" s="368"/>
      <c r="AC672" s="368"/>
      <c r="AD672" s="368"/>
      <c r="AE672" s="368"/>
      <c r="AF672" s="367"/>
      <c r="AG672" s="367"/>
      <c r="AH672" s="367"/>
      <c r="AI672" s="371"/>
      <c r="AJ672" s="371"/>
      <c r="AK672" s="371"/>
      <c r="AL672" s="371"/>
      <c r="AM672" s="371"/>
      <c r="AN672" s="371"/>
      <c r="AO672" s="371"/>
      <c r="AP672" s="371"/>
      <c r="AQ672" s="371"/>
      <c r="AR672" s="371"/>
      <c r="AS672" s="371"/>
      <c r="AT672" s="371"/>
      <c r="AU672" s="371"/>
    </row>
    <row r="673" spans="1:47" ht="18" customHeight="1">
      <c r="A673" s="153"/>
      <c r="B673" s="371"/>
      <c r="C673" s="371"/>
      <c r="D673" s="371"/>
      <c r="E673" s="371"/>
      <c r="F673" s="371"/>
      <c r="G673" s="392"/>
      <c r="H673" s="371"/>
      <c r="I673" s="144" t="s">
        <v>267</v>
      </c>
      <c r="J673" s="369" t="s">
        <v>265</v>
      </c>
      <c r="K673" s="298" t="s">
        <v>268</v>
      </c>
      <c r="L673" s="298"/>
      <c r="M673" s="298"/>
      <c r="N673" s="298"/>
      <c r="O673" s="298"/>
      <c r="P673" s="298"/>
      <c r="Q673" s="298"/>
      <c r="R673" s="371"/>
      <c r="S673" s="371"/>
      <c r="T673" s="371"/>
      <c r="U673" s="371"/>
      <c r="V673" s="154"/>
      <c r="W673" s="154"/>
      <c r="X673" s="154"/>
      <c r="Y673" s="371"/>
      <c r="Z673" s="155"/>
      <c r="AA673" s="155"/>
      <c r="AB673" s="368"/>
      <c r="AC673" s="368"/>
      <c r="AD673" s="368"/>
      <c r="AE673" s="368"/>
      <c r="AF673" s="367"/>
      <c r="AG673" s="367"/>
      <c r="AH673" s="367"/>
      <c r="AI673" s="371"/>
      <c r="AJ673" s="371"/>
      <c r="AK673" s="371"/>
      <c r="AL673" s="371"/>
      <c r="AM673" s="371"/>
      <c r="AN673" s="371"/>
      <c r="AO673" s="371"/>
      <c r="AP673" s="371"/>
      <c r="AQ673" s="371"/>
      <c r="AR673" s="371"/>
      <c r="AS673" s="371"/>
      <c r="AT673" s="371"/>
      <c r="AU673" s="371"/>
    </row>
    <row r="674" spans="1:47" ht="18" customHeight="1">
      <c r="A674" s="153"/>
      <c r="B674" s="295" t="s">
        <v>1069</v>
      </c>
      <c r="C674" s="468"/>
      <c r="D674" s="468"/>
      <c r="E674" s="468"/>
      <c r="F674" s="468"/>
      <c r="G674" s="468"/>
      <c r="H674" s="468"/>
      <c r="I674" s="144"/>
      <c r="J674" s="466"/>
      <c r="K674" s="298"/>
      <c r="L674" s="298"/>
      <c r="M674" s="298"/>
      <c r="N674" s="298"/>
      <c r="O674" s="298"/>
      <c r="P674" s="298"/>
      <c r="Q674" s="298"/>
      <c r="R674" s="468"/>
      <c r="S674" s="468"/>
      <c r="T674" s="468"/>
      <c r="U674" s="468"/>
      <c r="V674" s="154"/>
      <c r="W674" s="154"/>
      <c r="X674" s="154"/>
      <c r="Y674" s="468"/>
      <c r="Z674" s="155"/>
      <c r="AA674" s="155"/>
      <c r="AB674" s="467"/>
      <c r="AC674" s="467"/>
      <c r="AD674" s="467"/>
      <c r="AE674" s="467"/>
      <c r="AF674" s="469"/>
      <c r="AG674" s="469"/>
      <c r="AH674" s="469"/>
      <c r="AI674" s="468"/>
      <c r="AJ674" s="468"/>
      <c r="AK674" s="468"/>
      <c r="AL674" s="468"/>
      <c r="AM674" s="468"/>
      <c r="AN674" s="468"/>
      <c r="AO674" s="468"/>
      <c r="AP674" s="468"/>
      <c r="AQ674" s="468"/>
      <c r="AR674" s="468"/>
      <c r="AS674" s="468"/>
      <c r="AT674" s="468"/>
      <c r="AU674" s="468"/>
    </row>
    <row r="675" spans="1:47" ht="18" customHeight="1">
      <c r="A675" s="153"/>
      <c r="B675" s="371" t="s">
        <v>269</v>
      </c>
      <c r="C675" s="371"/>
      <c r="D675" s="371"/>
      <c r="E675" s="371"/>
      <c r="F675" s="371"/>
      <c r="G675" s="371"/>
      <c r="H675" s="371"/>
      <c r="I675" s="371" t="e">
        <f ca="1">"표준기의 불확도 평가결과에서 계산된 측정불확도는 "&amp;TRIM(TEXT(AF549,"0.### ###"))&amp;" "&amp;AL549&amp;" 이고,"</f>
        <v>#N/A</v>
      </c>
      <c r="J675" s="371"/>
      <c r="K675" s="371"/>
      <c r="L675" s="371"/>
      <c r="M675" s="371"/>
      <c r="N675" s="371"/>
      <c r="O675" s="371"/>
      <c r="P675" s="371"/>
      <c r="Q675" s="371"/>
      <c r="R675" s="371"/>
      <c r="S675" s="371"/>
      <c r="T675" s="371"/>
      <c r="U675" s="156"/>
      <c r="V675" s="156"/>
      <c r="W675" s="156"/>
      <c r="X675" s="371"/>
      <c r="Y675" s="157"/>
      <c r="Z675" s="157"/>
      <c r="AA675" s="157"/>
      <c r="AB675" s="155"/>
      <c r="AC675" s="155"/>
      <c r="AD675" s="371"/>
      <c r="AE675" s="371"/>
      <c r="AF675" s="371"/>
      <c r="AG675" s="371"/>
      <c r="AH675" s="371"/>
      <c r="AI675" s="371"/>
      <c r="AJ675" s="371"/>
      <c r="AK675" s="371"/>
      <c r="AL675" s="371"/>
      <c r="AM675" s="371"/>
      <c r="AN675" s="371"/>
      <c r="AO675" s="371"/>
      <c r="AP675" s="371"/>
      <c r="AQ675" s="371"/>
      <c r="AR675" s="371"/>
      <c r="AS675" s="371"/>
      <c r="AT675" s="371"/>
    </row>
    <row r="676" spans="1:47" ht="18" customHeight="1">
      <c r="A676" s="153"/>
      <c r="B676" s="371"/>
      <c r="C676" s="371"/>
      <c r="D676" s="371"/>
      <c r="E676" s="371"/>
      <c r="F676" s="371"/>
      <c r="G676" s="371"/>
      <c r="H676" s="371"/>
      <c r="I676" s="371" t="e">
        <f ca="1">"표준기 압력값은 "&amp;TEXT(O677,"0.000000")&amp;" "&amp;L661&amp;" 이므로 아래와 같이 계산된다."</f>
        <v>#N/A</v>
      </c>
      <c r="K676" s="371"/>
      <c r="L676" s="371"/>
      <c r="M676" s="371"/>
      <c r="N676" s="371"/>
      <c r="O676" s="371"/>
      <c r="P676" s="371"/>
      <c r="Q676" s="371"/>
      <c r="R676" s="371"/>
      <c r="S676" s="371"/>
      <c r="T676" s="371"/>
      <c r="U676" s="156"/>
      <c r="V676" s="156"/>
      <c r="W676" s="156"/>
      <c r="X676" s="371"/>
      <c r="Y676" s="157"/>
      <c r="Z676" s="157"/>
      <c r="AA676" s="157"/>
      <c r="AB676" s="155"/>
      <c r="AC676" s="155"/>
      <c r="AD676" s="371"/>
      <c r="AE676" s="371"/>
      <c r="AF676" s="371"/>
      <c r="AG676" s="371"/>
      <c r="AH676" s="371"/>
      <c r="AI676" s="371"/>
      <c r="AJ676" s="371"/>
      <c r="AK676" s="371"/>
      <c r="AL676" s="371"/>
      <c r="AM676" s="371"/>
      <c r="AN676" s="371"/>
      <c r="AO676" s="371"/>
      <c r="AP676" s="371"/>
      <c r="AQ676" s="371"/>
      <c r="AR676" s="371"/>
      <c r="AS676" s="371"/>
      <c r="AT676" s="371"/>
    </row>
    <row r="677" spans="1:47" ht="18" customHeight="1">
      <c r="A677" s="153"/>
      <c r="B677" s="371"/>
      <c r="C677" s="371"/>
      <c r="D677" s="371"/>
      <c r="E677" s="371"/>
      <c r="F677" s="371"/>
      <c r="G677" s="371"/>
      <c r="H677" s="371"/>
      <c r="I677" s="371"/>
      <c r="J677" s="371"/>
      <c r="K677" s="371"/>
      <c r="L677" s="371"/>
      <c r="M677" s="371"/>
      <c r="N677" s="371"/>
      <c r="O677" s="561" t="e">
        <f ca="1">AE665</f>
        <v>#N/A</v>
      </c>
      <c r="P677" s="566"/>
      <c r="Q677" s="566"/>
      <c r="R677" s="566"/>
      <c r="S677" s="566"/>
      <c r="T677" s="561" t="s">
        <v>270</v>
      </c>
      <c r="U677" s="560" t="e">
        <f ca="1">AF549/100</f>
        <v>#N/A</v>
      </c>
      <c r="V677" s="560"/>
      <c r="W677" s="560"/>
      <c r="X677" s="560"/>
      <c r="Y677" s="560"/>
      <c r="Z677" s="561" t="s">
        <v>265</v>
      </c>
      <c r="AA677" s="562" t="e">
        <f ca="1">P651</f>
        <v>#N/A</v>
      </c>
      <c r="AB677" s="562"/>
      <c r="AC677" s="562"/>
      <c r="AD677" s="562"/>
      <c r="AE677" s="563">
        <f>U651</f>
        <v>0</v>
      </c>
      <c r="AF677" s="563"/>
      <c r="AG677" s="563"/>
      <c r="AH677" s="563"/>
      <c r="AI677" s="563"/>
      <c r="AJ677" s="371"/>
      <c r="AK677" s="371"/>
      <c r="AL677" s="371"/>
      <c r="AM677" s="371"/>
      <c r="AN677" s="371"/>
      <c r="AO677" s="371"/>
      <c r="AP677" s="371"/>
      <c r="AQ677" s="371"/>
      <c r="AR677" s="371"/>
      <c r="AS677" s="371"/>
    </row>
    <row r="678" spans="1:47" ht="18" customHeight="1">
      <c r="A678" s="153"/>
      <c r="B678" s="371"/>
      <c r="C678" s="371"/>
      <c r="D678" s="371"/>
      <c r="E678" s="371"/>
      <c r="F678" s="371"/>
      <c r="G678" s="371"/>
      <c r="H678" s="371"/>
      <c r="I678" s="371"/>
      <c r="J678" s="371"/>
      <c r="K678" s="371"/>
      <c r="L678" s="371"/>
      <c r="M678" s="371"/>
      <c r="N678" s="371"/>
      <c r="O678" s="566"/>
      <c r="P678" s="566"/>
      <c r="Q678" s="566"/>
      <c r="R678" s="566"/>
      <c r="S678" s="566"/>
      <c r="T678" s="561"/>
      <c r="U678" s="564">
        <f>AR549</f>
        <v>2</v>
      </c>
      <c r="V678" s="564"/>
      <c r="W678" s="564"/>
      <c r="X678" s="564"/>
      <c r="Y678" s="564"/>
      <c r="Z678" s="561"/>
      <c r="AA678" s="562"/>
      <c r="AB678" s="562"/>
      <c r="AC678" s="562"/>
      <c r="AD678" s="562"/>
      <c r="AE678" s="563"/>
      <c r="AF678" s="563"/>
      <c r="AG678" s="563"/>
      <c r="AH678" s="563"/>
      <c r="AI678" s="563"/>
      <c r="AJ678" s="371"/>
      <c r="AK678" s="371"/>
      <c r="AL678" s="371"/>
      <c r="AM678" s="371"/>
      <c r="AN678" s="371"/>
      <c r="AO678" s="371"/>
      <c r="AP678" s="371"/>
      <c r="AQ678" s="371"/>
      <c r="AR678" s="371"/>
      <c r="AS678" s="371"/>
    </row>
    <row r="679" spans="1:47" ht="18" customHeight="1">
      <c r="A679" s="153"/>
      <c r="B679" s="295" t="s">
        <v>1070</v>
      </c>
      <c r="C679" s="468"/>
      <c r="D679" s="468"/>
      <c r="E679" s="468"/>
      <c r="F679" s="468"/>
      <c r="H679" s="468"/>
      <c r="I679" s="468"/>
      <c r="J679" s="468"/>
      <c r="K679" s="468"/>
      <c r="L679" s="468"/>
      <c r="M679" s="468"/>
      <c r="N679" s="468"/>
      <c r="O679" s="468"/>
      <c r="P679" s="468"/>
      <c r="Q679" s="468"/>
      <c r="R679" s="468"/>
      <c r="S679" s="468"/>
      <c r="T679" s="468"/>
      <c r="U679" s="154"/>
      <c r="V679" s="154"/>
      <c r="W679" s="154"/>
      <c r="X679" s="468"/>
      <c r="Y679" s="155"/>
      <c r="Z679" s="155"/>
      <c r="AA679" s="467"/>
      <c r="AB679" s="467"/>
      <c r="AC679" s="467"/>
      <c r="AD679" s="467"/>
      <c r="AE679" s="469"/>
      <c r="AF679" s="469"/>
      <c r="AG679" s="469"/>
      <c r="AH679" s="468"/>
      <c r="AI679" s="468"/>
      <c r="AJ679" s="468"/>
      <c r="AK679" s="468"/>
      <c r="AL679" s="468"/>
      <c r="AM679" s="468"/>
      <c r="AN679" s="468"/>
      <c r="AO679" s="468"/>
      <c r="AP679" s="468"/>
      <c r="AQ679" s="468"/>
      <c r="AR679" s="468"/>
      <c r="AS679" s="468"/>
      <c r="AT679" s="468"/>
    </row>
    <row r="680" spans="1:47" ht="18" customHeight="1">
      <c r="A680" s="153"/>
      <c r="B680" s="468" t="s">
        <v>269</v>
      </c>
      <c r="C680" s="468"/>
      <c r="D680" s="468"/>
      <c r="E680" s="468"/>
      <c r="F680" s="468"/>
      <c r="G680" s="468"/>
      <c r="H680" s="468"/>
      <c r="I680" s="468" t="e">
        <f ca="1">"표준기의 교정성적서에서 측정불확도는 "&amp;TRIM(TEXT(AF549,"0.### ###"))&amp;" "&amp;AL549&amp;" 이다."</f>
        <v>#N/A</v>
      </c>
      <c r="J680" s="468"/>
      <c r="K680" s="468"/>
      <c r="L680" s="468"/>
      <c r="M680" s="468"/>
      <c r="N680" s="468"/>
      <c r="O680" s="468"/>
      <c r="P680" s="468"/>
      <c r="Q680" s="468"/>
      <c r="R680" s="468"/>
      <c r="S680" s="468"/>
      <c r="T680" s="468"/>
      <c r="U680" s="156"/>
      <c r="V680" s="156"/>
      <c r="W680" s="156"/>
      <c r="X680" s="468"/>
      <c r="Y680" s="157"/>
      <c r="Z680" s="157"/>
      <c r="AA680" s="157"/>
      <c r="AB680" s="155"/>
      <c r="AC680" s="155"/>
      <c r="AD680" s="468"/>
      <c r="AE680" s="468"/>
      <c r="AF680" s="468"/>
      <c r="AG680" s="468"/>
      <c r="AH680" s="468"/>
      <c r="AI680" s="468"/>
      <c r="AJ680" s="468"/>
      <c r="AK680" s="468"/>
      <c r="AL680" s="468"/>
      <c r="AM680" s="468"/>
      <c r="AN680" s="468"/>
      <c r="AO680" s="468"/>
      <c r="AP680" s="468"/>
      <c r="AQ680" s="468"/>
      <c r="AR680" s="468"/>
      <c r="AS680" s="468"/>
      <c r="AT680" s="468"/>
    </row>
    <row r="681" spans="1:47" ht="18" customHeight="1">
      <c r="A681" s="153"/>
      <c r="B681" s="468"/>
      <c r="C681" s="468"/>
      <c r="D681" s="468"/>
      <c r="E681" s="468"/>
      <c r="F681" s="468"/>
      <c r="G681" s="468"/>
      <c r="H681" s="468"/>
      <c r="I681" s="468" t="s">
        <v>1071</v>
      </c>
      <c r="K681" s="468"/>
      <c r="L681" s="468"/>
      <c r="M681" s="468"/>
      <c r="N681" s="468"/>
      <c r="O681" s="468"/>
      <c r="P681" s="468"/>
      <c r="Q681" s="468"/>
      <c r="R681" s="468"/>
      <c r="S681" s="468"/>
      <c r="T681" s="468"/>
      <c r="U681" s="156"/>
      <c r="V681" s="156"/>
      <c r="W681" s="156"/>
      <c r="X681" s="468"/>
      <c r="Y681" s="157"/>
      <c r="Z681" s="157"/>
      <c r="AA681" s="157"/>
      <c r="AB681" s="155"/>
      <c r="AC681" s="155"/>
      <c r="AD681" s="468"/>
      <c r="AE681" s="468"/>
      <c r="AF681" s="468"/>
      <c r="AG681" s="468"/>
      <c r="AH681" s="468"/>
      <c r="AI681" s="468"/>
      <c r="AJ681" s="468"/>
      <c r="AK681" s="468"/>
      <c r="AL681" s="468"/>
      <c r="AM681" s="468"/>
      <c r="AN681" s="468"/>
      <c r="AO681" s="468"/>
      <c r="AP681" s="468"/>
      <c r="AQ681" s="468"/>
      <c r="AR681" s="468"/>
      <c r="AS681" s="468"/>
      <c r="AT681" s="468"/>
    </row>
    <row r="682" spans="1:47" ht="18" customHeight="1">
      <c r="A682" s="153"/>
      <c r="B682" s="468"/>
      <c r="C682" s="468"/>
      <c r="D682" s="468"/>
      <c r="E682" s="468"/>
      <c r="F682" s="468"/>
      <c r="G682" s="468"/>
      <c r="H682" s="468"/>
      <c r="I682" s="468"/>
      <c r="J682" s="468"/>
      <c r="K682" s="468"/>
      <c r="L682" s="468"/>
      <c r="M682" s="560" t="e">
        <f ca="1">AF549</f>
        <v>#N/A</v>
      </c>
      <c r="N682" s="560"/>
      <c r="O682" s="560"/>
      <c r="P682" s="560"/>
      <c r="Q682" s="560"/>
      <c r="R682" s="561" t="s">
        <v>85</v>
      </c>
      <c r="S682" s="562" t="e">
        <f ca="1">P651</f>
        <v>#N/A</v>
      </c>
      <c r="T682" s="562"/>
      <c r="U682" s="562"/>
      <c r="V682" s="562"/>
      <c r="W682" s="563">
        <f>U651</f>
        <v>0</v>
      </c>
      <c r="X682" s="563"/>
      <c r="Y682" s="563"/>
      <c r="Z682" s="563"/>
      <c r="AA682" s="563"/>
      <c r="AB682" s="468"/>
      <c r="AC682" s="468"/>
      <c r="AD682" s="468"/>
      <c r="AE682" s="468"/>
      <c r="AF682" s="468"/>
      <c r="AG682" s="468"/>
      <c r="AH682" s="468"/>
      <c r="AI682" s="468"/>
      <c r="AJ682" s="468"/>
      <c r="AK682" s="468"/>
    </row>
    <row r="683" spans="1:47" ht="18" customHeight="1">
      <c r="A683" s="153"/>
      <c r="B683" s="468"/>
      <c r="C683" s="468"/>
      <c r="D683" s="468"/>
      <c r="E683" s="468"/>
      <c r="F683" s="468"/>
      <c r="G683" s="468"/>
      <c r="H683" s="468"/>
      <c r="I683" s="468"/>
      <c r="J683" s="468"/>
      <c r="K683" s="468"/>
      <c r="L683" s="468"/>
      <c r="M683" s="564">
        <f>AR549</f>
        <v>2</v>
      </c>
      <c r="N683" s="564"/>
      <c r="O683" s="564"/>
      <c r="P683" s="564"/>
      <c r="Q683" s="564"/>
      <c r="R683" s="561"/>
      <c r="S683" s="562"/>
      <c r="T683" s="562"/>
      <c r="U683" s="562"/>
      <c r="V683" s="562"/>
      <c r="W683" s="563"/>
      <c r="X683" s="563"/>
      <c r="Y683" s="563"/>
      <c r="Z683" s="563"/>
      <c r="AA683" s="563"/>
      <c r="AB683" s="468"/>
      <c r="AC683" s="468"/>
      <c r="AD683" s="468"/>
      <c r="AE683" s="468"/>
      <c r="AF683" s="468"/>
      <c r="AG683" s="468"/>
      <c r="AH683" s="468"/>
      <c r="AI683" s="468"/>
      <c r="AJ683" s="468"/>
      <c r="AK683" s="468"/>
    </row>
    <row r="684" spans="1:47" ht="18" customHeight="1">
      <c r="A684" s="153"/>
      <c r="B684" s="371" t="s">
        <v>272</v>
      </c>
      <c r="C684" s="371"/>
      <c r="D684" s="371"/>
      <c r="E684" s="371"/>
      <c r="F684" s="371"/>
      <c r="G684" s="371"/>
      <c r="H684" s="563" t="str">
        <f>X651</f>
        <v>정규</v>
      </c>
      <c r="I684" s="563"/>
      <c r="J684" s="563"/>
      <c r="K684" s="563"/>
      <c r="L684" s="563"/>
      <c r="M684" s="371"/>
      <c r="N684" s="371"/>
      <c r="O684" s="371"/>
      <c r="P684" s="371"/>
      <c r="Q684" s="371"/>
      <c r="R684" s="371"/>
      <c r="S684" s="371"/>
      <c r="T684" s="371"/>
      <c r="U684" s="371"/>
      <c r="V684" s="371"/>
      <c r="W684" s="371"/>
      <c r="X684" s="371"/>
      <c r="Y684" s="371"/>
      <c r="Z684" s="371"/>
      <c r="AA684" s="371"/>
      <c r="AB684" s="371"/>
      <c r="AC684" s="371"/>
      <c r="AD684" s="371"/>
      <c r="AE684" s="371"/>
      <c r="AF684" s="371"/>
      <c r="AG684" s="371"/>
      <c r="AH684" s="371"/>
      <c r="AI684" s="371"/>
      <c r="AJ684" s="371"/>
      <c r="AK684" s="371"/>
      <c r="AL684" s="371"/>
      <c r="AM684" s="371"/>
      <c r="AN684" s="371"/>
      <c r="AO684" s="371"/>
      <c r="AP684" s="371"/>
      <c r="AQ684" s="371"/>
      <c r="AR684" s="371"/>
      <c r="AS684" s="371"/>
      <c r="AT684" s="371"/>
    </row>
    <row r="685" spans="1:47" ht="18" customHeight="1">
      <c r="A685" s="153"/>
      <c r="B685" s="563" t="s">
        <v>273</v>
      </c>
      <c r="C685" s="563"/>
      <c r="D685" s="563"/>
      <c r="E685" s="563"/>
      <c r="F685" s="563"/>
      <c r="G685" s="563"/>
      <c r="H685" s="371"/>
      <c r="I685" s="371"/>
      <c r="J685" s="371"/>
      <c r="K685" s="371"/>
      <c r="L685" s="371"/>
      <c r="M685" s="371"/>
      <c r="N685" s="371"/>
      <c r="O685" s="371"/>
      <c r="P685" s="371"/>
      <c r="Q685" s="371"/>
      <c r="R685" s="371"/>
      <c r="S685" s="371"/>
      <c r="T685" s="371"/>
      <c r="U685" s="371"/>
      <c r="V685" s="371"/>
      <c r="W685" s="371"/>
      <c r="X685" s="371"/>
      <c r="Y685" s="371"/>
      <c r="Z685" s="371"/>
      <c r="AA685" s="371"/>
      <c r="AB685" s="371"/>
      <c r="AC685" s="371"/>
      <c r="AD685" s="371"/>
      <c r="AE685" s="371"/>
      <c r="AF685" s="371"/>
      <c r="AG685" s="371"/>
      <c r="AH685" s="371"/>
      <c r="AI685" s="371"/>
      <c r="AJ685" s="371"/>
      <c r="AK685" s="371"/>
      <c r="AL685" s="371"/>
      <c r="AM685" s="371"/>
      <c r="AN685" s="371"/>
      <c r="AO685" s="371"/>
      <c r="AP685" s="371"/>
      <c r="AQ685" s="371"/>
      <c r="AR685" s="371"/>
      <c r="AS685" s="371"/>
      <c r="AT685" s="371"/>
    </row>
    <row r="686" spans="1:47" ht="18" customHeight="1">
      <c r="A686" s="153"/>
      <c r="B686" s="563"/>
      <c r="C686" s="563"/>
      <c r="D686" s="563"/>
      <c r="E686" s="563"/>
      <c r="F686" s="563"/>
      <c r="G686" s="563"/>
      <c r="H686" s="371"/>
      <c r="I686" s="371"/>
      <c r="J686" s="371"/>
      <c r="K686" s="371"/>
      <c r="L686" s="371"/>
      <c r="M686" s="371"/>
      <c r="N686" s="371"/>
      <c r="O686" s="371"/>
      <c r="P686" s="371"/>
      <c r="Q686" s="371"/>
      <c r="R686" s="371"/>
      <c r="S686" s="371"/>
      <c r="T686" s="371"/>
      <c r="U686" s="371"/>
      <c r="V686" s="371"/>
      <c r="W686" s="371"/>
      <c r="X686" s="371"/>
      <c r="Y686" s="371"/>
      <c r="Z686" s="371"/>
      <c r="AH686" s="371"/>
      <c r="AI686" s="371"/>
      <c r="AJ686" s="371"/>
      <c r="AK686" s="371"/>
      <c r="AL686" s="371"/>
      <c r="AM686" s="371"/>
      <c r="AN686" s="371"/>
      <c r="AO686" s="371"/>
      <c r="AP686" s="371"/>
      <c r="AQ686" s="371"/>
      <c r="AR686" s="371"/>
      <c r="AS686" s="371"/>
      <c r="AT686" s="371"/>
    </row>
    <row r="687" spans="1:47" ht="18" customHeight="1">
      <c r="A687" s="153"/>
      <c r="B687" s="371" t="s">
        <v>274</v>
      </c>
      <c r="C687" s="371"/>
      <c r="D687" s="371"/>
      <c r="E687" s="371"/>
      <c r="F687" s="371"/>
      <c r="G687" s="371"/>
      <c r="H687" s="371"/>
      <c r="I687" s="371"/>
      <c r="J687" s="371"/>
      <c r="K687" s="158" t="s">
        <v>275</v>
      </c>
      <c r="L687" s="600" t="e">
        <f ca="1">AA677</f>
        <v>#N/A</v>
      </c>
      <c r="M687" s="600"/>
      <c r="N687" s="600"/>
      <c r="O687" s="600"/>
      <c r="P687" s="401">
        <f>AE677</f>
        <v>0</v>
      </c>
      <c r="Q687" s="401"/>
      <c r="R687" s="404"/>
      <c r="S687" s="159" t="s">
        <v>265</v>
      </c>
      <c r="T687" s="600" t="e">
        <f ca="1">1*L687</f>
        <v>#N/A</v>
      </c>
      <c r="U687" s="600"/>
      <c r="V687" s="600"/>
      <c r="W687" s="600"/>
      <c r="X687" s="401">
        <f>P687</f>
        <v>0</v>
      </c>
      <c r="Y687" s="401"/>
      <c r="Z687" s="367"/>
      <c r="AA687" s="299"/>
      <c r="AB687" s="371"/>
      <c r="AC687" s="371"/>
      <c r="AD687" s="371"/>
      <c r="AE687" s="371"/>
      <c r="AF687" s="371"/>
      <c r="AG687" s="371"/>
      <c r="AH687" s="371"/>
      <c r="AI687" s="371"/>
      <c r="AJ687" s="371"/>
      <c r="AK687" s="371"/>
      <c r="AL687" s="371"/>
      <c r="AM687" s="371"/>
      <c r="AN687" s="371"/>
      <c r="AO687" s="371"/>
      <c r="AP687" s="371"/>
      <c r="AQ687" s="371"/>
      <c r="AR687" s="371"/>
      <c r="AS687" s="371"/>
      <c r="AT687" s="371"/>
      <c r="AU687" s="371"/>
    </row>
    <row r="688" spans="1:47" ht="18" customHeight="1">
      <c r="A688" s="153"/>
      <c r="B688" s="371" t="s">
        <v>277</v>
      </c>
      <c r="C688" s="371"/>
      <c r="D688" s="371"/>
      <c r="E688" s="371"/>
      <c r="F688" s="371"/>
      <c r="G688" s="371"/>
      <c r="H688" s="160" t="s">
        <v>1010</v>
      </c>
      <c r="I688" s="400" t="s">
        <v>85</v>
      </c>
      <c r="J688" s="563" t="str">
        <f>AP651</f>
        <v>∞</v>
      </c>
      <c r="K688" s="563"/>
      <c r="L688" s="563"/>
      <c r="M688" s="563"/>
      <c r="N688" s="563"/>
      <c r="O688" s="371"/>
      <c r="P688" s="371"/>
      <c r="Q688" s="371"/>
      <c r="R688" s="371"/>
      <c r="S688" s="371"/>
      <c r="T688" s="371"/>
      <c r="U688" s="371"/>
      <c r="V688" s="371"/>
      <c r="W688" s="371"/>
      <c r="X688" s="371"/>
      <c r="Y688" s="371"/>
      <c r="Z688" s="371"/>
      <c r="AA688" s="371"/>
      <c r="AB688" s="371"/>
      <c r="AC688" s="371"/>
      <c r="AD688" s="371"/>
      <c r="AE688" s="371"/>
      <c r="AF688" s="371"/>
      <c r="AG688" s="371"/>
      <c r="AH688" s="371"/>
      <c r="AI688" s="371"/>
      <c r="AJ688" s="371"/>
      <c r="AK688" s="371"/>
      <c r="AL688" s="371"/>
      <c r="AM688" s="371"/>
      <c r="AN688" s="371"/>
      <c r="AO688" s="371"/>
      <c r="AP688" s="371"/>
      <c r="AQ688" s="371"/>
      <c r="AR688" s="371"/>
    </row>
    <row r="689" spans="1:49" ht="18" customHeight="1">
      <c r="A689" s="153"/>
      <c r="B689" s="371"/>
      <c r="C689" s="371"/>
      <c r="D689" s="371"/>
      <c r="E689" s="371"/>
      <c r="F689" s="371"/>
      <c r="G689" s="371"/>
      <c r="H689" s="371"/>
      <c r="I689" s="371"/>
      <c r="J689" s="371"/>
      <c r="K689" s="371"/>
      <c r="L689" s="371"/>
      <c r="M689" s="371"/>
      <c r="N689" s="371"/>
      <c r="O689" s="371"/>
      <c r="P689" s="371"/>
      <c r="Q689" s="371"/>
      <c r="R689" s="371"/>
      <c r="S689" s="371"/>
      <c r="T689" s="371"/>
      <c r="U689" s="371"/>
      <c r="V689" s="371"/>
      <c r="W689" s="371"/>
      <c r="X689" s="371"/>
      <c r="Y689" s="371"/>
      <c r="Z689" s="371"/>
      <c r="AA689" s="371"/>
      <c r="AB689" s="371"/>
      <c r="AC689" s="371"/>
      <c r="AD689" s="371"/>
      <c r="AE689" s="371"/>
      <c r="AF689" s="371"/>
      <c r="AG689" s="371"/>
      <c r="AH689" s="371"/>
      <c r="AI689" s="371"/>
      <c r="AJ689" s="371"/>
      <c r="AK689" s="371"/>
      <c r="AL689" s="371"/>
      <c r="AM689" s="371"/>
      <c r="AN689" s="371"/>
      <c r="AO689" s="371"/>
      <c r="AP689" s="371"/>
      <c r="AQ689" s="371"/>
      <c r="AR689" s="371"/>
      <c r="AS689" s="371"/>
      <c r="AT689" s="371"/>
    </row>
    <row r="690" spans="1:49" ht="18" customHeight="1">
      <c r="A690" s="153"/>
      <c r="B690" s="161" t="s">
        <v>1006</v>
      </c>
      <c r="C690" s="392"/>
      <c r="D690" s="392"/>
      <c r="E690" s="392"/>
      <c r="F690" s="392"/>
      <c r="G690" s="392"/>
      <c r="H690" s="392"/>
      <c r="I690" s="392"/>
      <c r="J690" s="392"/>
      <c r="K690" s="392"/>
      <c r="L690" s="392"/>
      <c r="M690" s="392"/>
      <c r="N690" s="392"/>
      <c r="O690" s="392"/>
      <c r="P690" s="398" t="s">
        <v>1005</v>
      </c>
      <c r="Q690" s="392"/>
      <c r="R690" s="392"/>
      <c r="S690" s="392"/>
      <c r="T690" s="392"/>
      <c r="U690" s="392"/>
      <c r="V690" s="392"/>
      <c r="W690" s="392"/>
      <c r="X690" s="392"/>
      <c r="Y690" s="392"/>
      <c r="Z690" s="392"/>
      <c r="AA690" s="392"/>
      <c r="AB690" s="392"/>
      <c r="AC690" s="392"/>
      <c r="AD690" s="392"/>
      <c r="AE690" s="392"/>
      <c r="AF690" s="392"/>
      <c r="AG690" s="392"/>
      <c r="AH690" s="392"/>
      <c r="AI690" s="392"/>
      <c r="AJ690" s="392"/>
      <c r="AK690" s="392"/>
      <c r="AL690" s="392"/>
      <c r="AM690" s="392"/>
      <c r="AN690" s="392"/>
      <c r="AO690" s="392"/>
      <c r="AP690" s="392"/>
      <c r="AQ690" s="392"/>
      <c r="AR690" s="392"/>
      <c r="AS690" s="392"/>
      <c r="AT690" s="392"/>
    </row>
    <row r="691" spans="1:49" ht="18" customHeight="1">
      <c r="A691" s="153"/>
      <c r="B691" s="392"/>
      <c r="C691" s="392" t="s">
        <v>1036</v>
      </c>
      <c r="D691" s="392"/>
      <c r="E691" s="392"/>
      <c r="F691" s="392"/>
      <c r="G691" s="392"/>
      <c r="H691" s="392"/>
      <c r="I691" s="392"/>
      <c r="J691" s="392"/>
      <c r="K691" s="392"/>
      <c r="L691" s="392"/>
      <c r="M691" s="392"/>
      <c r="N691" s="392"/>
      <c r="O691" s="392"/>
      <c r="P691" s="398"/>
      <c r="Q691" s="392"/>
      <c r="R691" s="392"/>
      <c r="S691" s="392"/>
      <c r="T691" s="392"/>
      <c r="U691" s="392"/>
      <c r="V691" s="392"/>
      <c r="W691" s="392"/>
      <c r="X691" s="392"/>
      <c r="Y691" s="392"/>
      <c r="Z691" s="392"/>
      <c r="AA691" s="392"/>
      <c r="AB691" s="392"/>
      <c r="AC691" s="392"/>
      <c r="AD691" s="392"/>
      <c r="AE691" s="392"/>
      <c r="AF691" s="392"/>
      <c r="AG691" s="392"/>
      <c r="AH691" s="392"/>
      <c r="AI691" s="392"/>
      <c r="AJ691" s="392"/>
      <c r="AK691" s="392"/>
      <c r="AL691" s="392"/>
      <c r="AM691" s="392"/>
      <c r="AN691" s="392"/>
      <c r="AO691" s="392"/>
      <c r="AP691" s="392"/>
      <c r="AQ691" s="392"/>
      <c r="AR691" s="392"/>
      <c r="AS691" s="392"/>
      <c r="AT691" s="392"/>
    </row>
    <row r="692" spans="1:49" ht="18" customHeight="1">
      <c r="A692" s="153"/>
      <c r="B692" s="371" t="s">
        <v>278</v>
      </c>
      <c r="C692" s="371"/>
      <c r="D692" s="371"/>
      <c r="E692" s="371"/>
      <c r="F692" s="371"/>
      <c r="G692" s="600" t="e">
        <f ca="1">I652</f>
        <v>#N/A</v>
      </c>
      <c r="H692" s="600"/>
      <c r="I692" s="600"/>
      <c r="J692" s="600"/>
      <c r="K692" s="600"/>
      <c r="L692" s="401">
        <f>M652</f>
        <v>0</v>
      </c>
      <c r="M692" s="401"/>
      <c r="N692" s="401"/>
      <c r="O692" s="401"/>
      <c r="P692" s="401"/>
      <c r="Q692" s="401"/>
      <c r="R692" s="371"/>
      <c r="S692" s="371"/>
      <c r="T692" s="371"/>
      <c r="U692" s="371"/>
      <c r="V692" s="371"/>
      <c r="W692" s="371"/>
      <c r="X692" s="371"/>
      <c r="Y692" s="371"/>
      <c r="Z692" s="371"/>
      <c r="AA692" s="371"/>
      <c r="AB692" s="371"/>
      <c r="AC692" s="371"/>
      <c r="AD692" s="371"/>
      <c r="AE692" s="371"/>
      <c r="AF692" s="371"/>
      <c r="AG692" s="371"/>
      <c r="AH692" s="371"/>
      <c r="AI692" s="371"/>
      <c r="AJ692" s="371"/>
      <c r="AK692" s="371"/>
      <c r="AL692" s="371"/>
      <c r="AM692" s="371"/>
      <c r="AN692" s="371"/>
      <c r="AO692" s="371"/>
      <c r="AP692" s="371"/>
      <c r="AQ692" s="371"/>
      <c r="AR692" s="371"/>
      <c r="AS692" s="371"/>
      <c r="AT692" s="371"/>
    </row>
    <row r="693" spans="1:49" ht="18" customHeight="1">
      <c r="A693" s="153"/>
      <c r="B693" s="563" t="s">
        <v>279</v>
      </c>
      <c r="C693" s="563"/>
      <c r="D693" s="563"/>
      <c r="E693" s="563"/>
      <c r="F693" s="563"/>
      <c r="G693" s="563"/>
      <c r="H693" s="563"/>
      <c r="I693" s="371"/>
      <c r="J693" s="371"/>
      <c r="K693" s="371"/>
      <c r="L693" s="371"/>
      <c r="M693" s="371"/>
      <c r="N693" s="371"/>
      <c r="O693" s="371"/>
      <c r="P693" s="371"/>
      <c r="Q693" s="371"/>
      <c r="R693" s="371"/>
      <c r="S693" s="371"/>
      <c r="T693" s="371"/>
      <c r="U693" s="156"/>
      <c r="V693" s="156"/>
      <c r="W693" s="156"/>
      <c r="X693" s="371"/>
      <c r="Y693" s="157"/>
      <c r="Z693" s="157"/>
      <c r="AA693" s="157"/>
      <c r="AB693" s="155"/>
      <c r="AC693" s="155"/>
      <c r="AD693" s="371"/>
      <c r="AE693" s="371"/>
      <c r="AF693" s="371"/>
      <c r="AG693" s="371"/>
      <c r="AH693" s="371"/>
      <c r="AI693" s="371"/>
      <c r="AJ693" s="371"/>
      <c r="AK693" s="371"/>
      <c r="AL693" s="371"/>
      <c r="AM693" s="371"/>
      <c r="AN693" s="371"/>
      <c r="AO693" s="371"/>
      <c r="AP693" s="371"/>
      <c r="AQ693" s="371"/>
      <c r="AR693" s="371"/>
      <c r="AS693" s="371"/>
      <c r="AT693" s="371"/>
    </row>
    <row r="694" spans="1:49" ht="18" customHeight="1">
      <c r="A694" s="153"/>
      <c r="B694" s="563"/>
      <c r="C694" s="563"/>
      <c r="D694" s="563"/>
      <c r="E694" s="563"/>
      <c r="F694" s="563"/>
      <c r="G694" s="563"/>
      <c r="H694" s="563"/>
      <c r="I694" s="371"/>
      <c r="J694" s="371"/>
      <c r="K694" s="371"/>
      <c r="L694" s="371"/>
      <c r="M694" s="371"/>
      <c r="N694" s="371"/>
      <c r="O694" s="371"/>
      <c r="P694" s="726"/>
      <c r="Q694" s="726"/>
      <c r="R694" s="371"/>
      <c r="S694" s="162"/>
      <c r="T694" s="163"/>
      <c r="U694" s="163"/>
      <c r="V694" s="163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  <c r="AH694" s="163"/>
      <c r="AI694" s="163"/>
      <c r="AQ694" s="371"/>
      <c r="AR694" s="371"/>
      <c r="AS694" s="371"/>
      <c r="AT694" s="371"/>
    </row>
    <row r="695" spans="1:49" ht="18" customHeight="1">
      <c r="A695" s="153"/>
      <c r="B695" s="371"/>
      <c r="C695" s="371"/>
      <c r="D695" s="371"/>
      <c r="E695" s="371"/>
      <c r="F695" s="371"/>
      <c r="G695" s="371"/>
      <c r="H695" s="371"/>
      <c r="I695" s="371"/>
      <c r="J695" s="371"/>
      <c r="K695" s="371"/>
      <c r="L695" s="603" t="e">
        <f ca="1">T713</f>
        <v>#N/A</v>
      </c>
      <c r="M695" s="603"/>
      <c r="N695" s="603"/>
      <c r="Q695" s="603" t="e">
        <f ca="1">T725</f>
        <v>#VALUE!</v>
      </c>
      <c r="R695" s="603"/>
      <c r="S695" s="603"/>
      <c r="V695" s="603" t="e">
        <f ca="1">T746</f>
        <v>#N/A</v>
      </c>
      <c r="W695" s="603"/>
      <c r="X695" s="603"/>
      <c r="Y695" s="371"/>
      <c r="AA695" s="603" t="e">
        <f ca="1">T760</f>
        <v>#N/A</v>
      </c>
      <c r="AB695" s="603"/>
      <c r="AC695" s="603"/>
      <c r="AD695" s="369"/>
      <c r="AE695" s="164" t="s">
        <v>265</v>
      </c>
      <c r="AF695" s="600" t="e">
        <f ca="1">P652</f>
        <v>#N/A</v>
      </c>
      <c r="AG695" s="600"/>
      <c r="AH695" s="600"/>
      <c r="AI695" s="600"/>
      <c r="AJ695" s="401">
        <f>U652</f>
        <v>0</v>
      </c>
      <c r="AK695" s="401"/>
      <c r="AQ695" s="367"/>
      <c r="AR695" s="299"/>
      <c r="AS695" s="371"/>
      <c r="AT695" s="371"/>
    </row>
    <row r="696" spans="1:49" ht="18" customHeight="1">
      <c r="A696" s="153"/>
      <c r="B696" s="371" t="s">
        <v>281</v>
      </c>
      <c r="C696" s="371"/>
      <c r="D696" s="371"/>
      <c r="E696" s="371"/>
      <c r="F696" s="371"/>
      <c r="G696" s="371"/>
      <c r="H696" s="563" t="str">
        <f>X652</f>
        <v>직사각형</v>
      </c>
      <c r="I696" s="563"/>
      <c r="J696" s="563"/>
      <c r="K696" s="563"/>
      <c r="L696" s="563"/>
      <c r="M696" s="371"/>
      <c r="Q696" s="371"/>
      <c r="R696" s="371"/>
      <c r="S696" s="371"/>
      <c r="T696" s="371"/>
      <c r="U696" s="371"/>
      <c r="V696" s="371"/>
      <c r="W696" s="371"/>
      <c r="X696" s="371"/>
      <c r="Y696" s="371"/>
      <c r="Z696" s="371"/>
      <c r="AA696" s="371"/>
      <c r="AB696" s="371"/>
      <c r="AC696" s="371"/>
      <c r="AD696" s="371"/>
      <c r="AE696" s="371"/>
      <c r="AF696" s="371"/>
      <c r="AG696" s="371"/>
      <c r="AH696" s="371"/>
      <c r="AI696" s="371"/>
      <c r="AJ696" s="371"/>
      <c r="AK696" s="371"/>
      <c r="AL696" s="371"/>
      <c r="AM696" s="371"/>
      <c r="AN696" s="371"/>
      <c r="AO696" s="371"/>
      <c r="AP696" s="371"/>
      <c r="AQ696" s="371"/>
      <c r="AR696" s="371"/>
      <c r="AS696" s="371"/>
      <c r="AT696" s="371"/>
    </row>
    <row r="697" spans="1:49" ht="18" customHeight="1">
      <c r="A697" s="153"/>
      <c r="B697" s="563" t="s">
        <v>282</v>
      </c>
      <c r="C697" s="563"/>
      <c r="D697" s="563"/>
      <c r="E697" s="563"/>
      <c r="F697" s="563"/>
      <c r="G697" s="563"/>
      <c r="H697" s="371"/>
      <c r="I697" s="371"/>
      <c r="J697" s="371"/>
      <c r="K697" s="371"/>
      <c r="L697" s="371"/>
      <c r="M697" s="371"/>
      <c r="N697" s="371"/>
      <c r="O697" s="371"/>
      <c r="P697" s="371"/>
      <c r="Q697" s="371"/>
      <c r="R697" s="371"/>
      <c r="S697" s="371"/>
      <c r="T697" s="371"/>
      <c r="U697" s="371"/>
      <c r="V697" s="371"/>
      <c r="W697" s="371"/>
      <c r="X697" s="371"/>
      <c r="Y697" s="371"/>
      <c r="Z697" s="371"/>
      <c r="AA697" s="371"/>
      <c r="AB697" s="371"/>
      <c r="AC697" s="371"/>
      <c r="AD697" s="371"/>
      <c r="AE697" s="371"/>
      <c r="AF697" s="371"/>
      <c r="AG697" s="371"/>
      <c r="AH697" s="371"/>
      <c r="AI697" s="371"/>
      <c r="AJ697" s="371"/>
      <c r="AK697" s="371"/>
      <c r="AL697" s="371"/>
      <c r="AM697" s="371"/>
      <c r="AN697" s="371"/>
      <c r="AO697" s="371"/>
      <c r="AP697" s="371"/>
      <c r="AQ697" s="371"/>
      <c r="AR697" s="371"/>
      <c r="AS697" s="371"/>
      <c r="AT697" s="371"/>
    </row>
    <row r="698" spans="1:49" ht="18" customHeight="1">
      <c r="A698" s="153"/>
      <c r="B698" s="563"/>
      <c r="C698" s="563"/>
      <c r="D698" s="563"/>
      <c r="E698" s="563"/>
      <c r="F698" s="563"/>
      <c r="G698" s="563"/>
      <c r="H698" s="371"/>
      <c r="I698" s="371"/>
      <c r="J698" s="371"/>
      <c r="K698" s="371"/>
      <c r="L698" s="371"/>
      <c r="M698" s="371"/>
      <c r="N698" s="371"/>
      <c r="O698" s="371"/>
      <c r="P698" s="371"/>
      <c r="Q698" s="371"/>
      <c r="R698" s="371"/>
      <c r="S698" s="371"/>
      <c r="T698" s="371"/>
      <c r="U698" s="371"/>
      <c r="V698" s="371"/>
      <c r="W698" s="371"/>
      <c r="Y698" s="299"/>
      <c r="Z698" s="299"/>
      <c r="AA698" s="299"/>
      <c r="AB698" s="299"/>
      <c r="AC698" s="299"/>
      <c r="AD698" s="299"/>
      <c r="AE698" s="371"/>
      <c r="AF698" s="371"/>
      <c r="AG698" s="371"/>
      <c r="AH698" s="371"/>
      <c r="AI698" s="371"/>
      <c r="AJ698" s="371"/>
      <c r="AK698" s="371"/>
      <c r="AL698" s="371"/>
      <c r="AM698" s="371"/>
      <c r="AN698" s="371"/>
      <c r="AO698" s="371"/>
      <c r="AP698" s="371"/>
      <c r="AQ698" s="371"/>
      <c r="AR698" s="371"/>
      <c r="AS698" s="371"/>
      <c r="AT698" s="371"/>
    </row>
    <row r="699" spans="1:49" ht="18" customHeight="1">
      <c r="A699" s="153"/>
      <c r="B699" s="371" t="s">
        <v>283</v>
      </c>
      <c r="C699" s="371"/>
      <c r="D699" s="371"/>
      <c r="E699" s="371"/>
      <c r="F699" s="371"/>
      <c r="G699" s="371"/>
      <c r="H699" s="371"/>
      <c r="I699" s="371"/>
      <c r="J699" s="396" t="s">
        <v>1008</v>
      </c>
      <c r="K699" s="561">
        <v>-1</v>
      </c>
      <c r="L699" s="561"/>
      <c r="M699" s="396" t="s">
        <v>1008</v>
      </c>
      <c r="N699" s="600" t="e">
        <f ca="1">AF695</f>
        <v>#N/A</v>
      </c>
      <c r="O699" s="600"/>
      <c r="P699" s="600"/>
      <c r="Q699" s="600"/>
      <c r="R699" s="401">
        <f>AJ695</f>
        <v>0</v>
      </c>
      <c r="S699" s="401"/>
      <c r="T699" s="404"/>
      <c r="U699" s="159" t="s">
        <v>1009</v>
      </c>
      <c r="V699" s="600" t="e">
        <f ca="1">1*N699</f>
        <v>#N/A</v>
      </c>
      <c r="W699" s="600"/>
      <c r="X699" s="600"/>
      <c r="Y699" s="600"/>
      <c r="Z699" s="401">
        <f>R699</f>
        <v>0</v>
      </c>
      <c r="AA699" s="401"/>
      <c r="AB699" s="367"/>
      <c r="AC699" s="299"/>
      <c r="AD699" s="299"/>
      <c r="AE699" s="371"/>
      <c r="AF699" s="371"/>
      <c r="AG699" s="371"/>
      <c r="AH699" s="371"/>
      <c r="AI699" s="371"/>
      <c r="AJ699" s="371"/>
      <c r="AK699" s="371"/>
      <c r="AL699" s="371"/>
      <c r="AM699" s="371"/>
      <c r="AN699" s="371"/>
      <c r="AO699" s="371"/>
      <c r="AP699" s="371"/>
      <c r="AQ699" s="371"/>
      <c r="AR699" s="371"/>
      <c r="AS699" s="371"/>
      <c r="AT699" s="371"/>
      <c r="AU699" s="371"/>
      <c r="AV699" s="371"/>
      <c r="AW699" s="371"/>
    </row>
    <row r="700" spans="1:49" ht="18" customHeight="1">
      <c r="A700" s="153"/>
      <c r="B700" s="563" t="s">
        <v>284</v>
      </c>
      <c r="C700" s="563"/>
      <c r="D700" s="563"/>
      <c r="E700" s="563"/>
      <c r="F700" s="563"/>
      <c r="G700" s="563"/>
      <c r="H700" s="392"/>
      <c r="I700" s="392"/>
      <c r="J700" s="392"/>
      <c r="K700" s="160"/>
      <c r="O700" s="598" t="e">
        <f ca="1">V699</f>
        <v>#N/A</v>
      </c>
      <c r="P700" s="599"/>
      <c r="Q700" s="599"/>
      <c r="R700" s="599"/>
      <c r="S700" s="599"/>
      <c r="T700" s="599"/>
      <c r="U700" s="599"/>
      <c r="V700" s="599"/>
      <c r="W700" s="599"/>
      <c r="X700" s="599"/>
      <c r="Y700" s="599"/>
      <c r="Z700" s="599"/>
      <c r="AA700" s="599"/>
      <c r="AB700" s="599"/>
      <c r="AC700" s="599"/>
      <c r="AD700" s="599"/>
      <c r="AE700" s="599"/>
      <c r="AF700" s="599"/>
      <c r="AG700" s="599"/>
      <c r="AH700" s="599"/>
      <c r="AI700" s="599"/>
      <c r="AJ700" s="599"/>
      <c r="AK700" s="599"/>
      <c r="AL700" s="561" t="s">
        <v>85</v>
      </c>
      <c r="AM700" s="736" t="e">
        <f ca="1">AP652</f>
        <v>#N/A</v>
      </c>
      <c r="AN700" s="736"/>
      <c r="AO700" s="736"/>
      <c r="AP700" s="736"/>
      <c r="AQ700" s="736"/>
      <c r="AR700" s="371"/>
      <c r="AS700" s="371"/>
      <c r="AT700" s="371"/>
    </row>
    <row r="701" spans="1:49" ht="18" customHeight="1">
      <c r="A701" s="153"/>
      <c r="B701" s="563"/>
      <c r="C701" s="563"/>
      <c r="D701" s="563"/>
      <c r="E701" s="563"/>
      <c r="F701" s="563"/>
      <c r="G701" s="563"/>
      <c r="H701" s="392"/>
      <c r="I701" s="392"/>
      <c r="J701" s="392"/>
      <c r="K701" s="160"/>
      <c r="L701" s="392"/>
      <c r="M701" s="392"/>
      <c r="N701" s="392"/>
      <c r="O701" s="598" t="e">
        <f ca="1">L695</f>
        <v>#N/A</v>
      </c>
      <c r="P701" s="599"/>
      <c r="Q701" s="599"/>
      <c r="R701" s="599"/>
      <c r="S701" s="599"/>
      <c r="T701" s="561" t="s">
        <v>1012</v>
      </c>
      <c r="U701" s="598" t="e">
        <f ca="1">Q695</f>
        <v>#VALUE!</v>
      </c>
      <c r="V701" s="599"/>
      <c r="W701" s="599"/>
      <c r="X701" s="599"/>
      <c r="Y701" s="599"/>
      <c r="Z701" s="561" t="s">
        <v>1012</v>
      </c>
      <c r="AA701" s="598" t="e">
        <f ca="1">V695</f>
        <v>#N/A</v>
      </c>
      <c r="AB701" s="599"/>
      <c r="AC701" s="599"/>
      <c r="AD701" s="599"/>
      <c r="AE701" s="599"/>
      <c r="AF701" s="561" t="s">
        <v>1012</v>
      </c>
      <c r="AG701" s="598" t="e">
        <f ca="1">AA695</f>
        <v>#N/A</v>
      </c>
      <c r="AH701" s="599"/>
      <c r="AI701" s="599"/>
      <c r="AJ701" s="599"/>
      <c r="AK701" s="599"/>
      <c r="AL701" s="561"/>
      <c r="AM701" s="736"/>
      <c r="AN701" s="736"/>
      <c r="AO701" s="736"/>
      <c r="AP701" s="736"/>
      <c r="AQ701" s="736"/>
      <c r="AR701" s="392"/>
      <c r="AS701" s="392"/>
      <c r="AT701" s="392"/>
    </row>
    <row r="702" spans="1:49" ht="18" customHeight="1">
      <c r="A702" s="153"/>
      <c r="B702" s="392"/>
      <c r="C702" s="392"/>
      <c r="D702" s="392"/>
      <c r="E702" s="392"/>
      <c r="F702" s="392"/>
      <c r="G702" s="392"/>
      <c r="H702" s="392"/>
      <c r="I702" s="392"/>
      <c r="J702" s="392"/>
      <c r="K702" s="160"/>
      <c r="L702" s="392"/>
      <c r="M702" s="392"/>
      <c r="N702" s="392"/>
      <c r="O702" s="564" t="str">
        <f>AP653</f>
        <v>∞</v>
      </c>
      <c r="P702" s="564"/>
      <c r="Q702" s="564"/>
      <c r="R702" s="564"/>
      <c r="S702" s="564"/>
      <c r="T702" s="561"/>
      <c r="U702" s="564">
        <f>AP654</f>
        <v>12.5</v>
      </c>
      <c r="V702" s="564"/>
      <c r="W702" s="564"/>
      <c r="X702" s="564"/>
      <c r="Y702" s="564"/>
      <c r="Z702" s="561"/>
      <c r="AA702" s="564">
        <f>AP655</f>
        <v>12.5</v>
      </c>
      <c r="AB702" s="564"/>
      <c r="AC702" s="564"/>
      <c r="AD702" s="564"/>
      <c r="AE702" s="564"/>
      <c r="AF702" s="561"/>
      <c r="AG702" s="564">
        <f>AP656</f>
        <v>12.5</v>
      </c>
      <c r="AH702" s="564"/>
      <c r="AI702" s="564"/>
      <c r="AJ702" s="564"/>
      <c r="AK702" s="564"/>
      <c r="AL702" s="392"/>
      <c r="AM702" s="392"/>
      <c r="AN702" s="392"/>
      <c r="AO702" s="392"/>
      <c r="AP702" s="392"/>
      <c r="AQ702" s="392"/>
      <c r="AR702" s="392"/>
      <c r="AS702" s="392"/>
      <c r="AT702" s="392"/>
    </row>
    <row r="703" spans="1:49" ht="18" customHeight="1">
      <c r="A703" s="153"/>
      <c r="B703" s="371"/>
      <c r="C703" s="371"/>
      <c r="D703" s="371"/>
      <c r="E703" s="371"/>
      <c r="F703" s="371"/>
      <c r="G703" s="371"/>
      <c r="H703" s="371"/>
      <c r="I703" s="371"/>
      <c r="J703" s="371"/>
      <c r="K703" s="371"/>
      <c r="L703" s="371"/>
      <c r="M703" s="371"/>
      <c r="N703" s="371"/>
      <c r="O703" s="371"/>
      <c r="P703" s="371"/>
      <c r="Q703" s="371"/>
      <c r="R703" s="371"/>
      <c r="S703" s="371"/>
      <c r="T703" s="371"/>
      <c r="U703" s="371"/>
      <c r="V703" s="371"/>
      <c r="W703" s="371"/>
      <c r="X703" s="371"/>
      <c r="Y703" s="371"/>
      <c r="Z703" s="371"/>
      <c r="AA703" s="371"/>
      <c r="AB703" s="371"/>
      <c r="AC703" s="371"/>
      <c r="AD703" s="371"/>
      <c r="AE703" s="371"/>
      <c r="AF703" s="371"/>
      <c r="AG703" s="371"/>
      <c r="AH703" s="371"/>
      <c r="AI703" s="371"/>
      <c r="AJ703" s="371"/>
      <c r="AK703" s="371"/>
      <c r="AL703" s="371"/>
      <c r="AM703" s="371"/>
      <c r="AN703" s="371"/>
      <c r="AO703" s="371"/>
      <c r="AP703" s="371"/>
      <c r="AQ703" s="371"/>
      <c r="AR703" s="371"/>
      <c r="AS703" s="371"/>
      <c r="AT703" s="371"/>
    </row>
    <row r="704" spans="1:49" ht="18" customHeight="1">
      <c r="A704" s="153"/>
      <c r="B704" s="161" t="s">
        <v>1014</v>
      </c>
      <c r="C704" s="392"/>
      <c r="D704" s="392"/>
      <c r="E704" s="392"/>
      <c r="F704" s="392"/>
      <c r="G704" s="392"/>
      <c r="H704" s="392"/>
      <c r="I704" s="392"/>
      <c r="J704" s="392"/>
      <c r="K704" s="392"/>
      <c r="L704" s="392"/>
      <c r="M704" s="392"/>
      <c r="N704" s="392"/>
      <c r="P704" s="398" t="s">
        <v>1013</v>
      </c>
      <c r="Q704" s="392"/>
      <c r="R704" s="392"/>
      <c r="S704" s="392"/>
      <c r="T704" s="392"/>
      <c r="U704" s="392"/>
      <c r="V704" s="392"/>
      <c r="W704" s="392"/>
      <c r="X704" s="392"/>
      <c r="Y704" s="392"/>
      <c r="Z704" s="392"/>
      <c r="AA704" s="392"/>
      <c r="AB704" s="392"/>
      <c r="AC704" s="392"/>
      <c r="AD704" s="392"/>
      <c r="AE704" s="392"/>
      <c r="AF704" s="392"/>
      <c r="AG704" s="392"/>
      <c r="AH704" s="392"/>
      <c r="AI704" s="392"/>
      <c r="AJ704" s="392"/>
      <c r="AK704" s="392"/>
      <c r="AL704" s="392"/>
      <c r="AM704" s="392"/>
      <c r="AN704" s="392"/>
      <c r="AO704" s="392"/>
      <c r="AP704" s="392"/>
      <c r="AQ704" s="392"/>
      <c r="AR704" s="392"/>
      <c r="AS704" s="392"/>
      <c r="AT704" s="392"/>
    </row>
    <row r="705" spans="1:47" ht="18" customHeight="1">
      <c r="A705" s="153"/>
      <c r="B705" s="371" t="s">
        <v>285</v>
      </c>
      <c r="C705" s="371"/>
      <c r="D705" s="371"/>
      <c r="E705" s="371"/>
      <c r="F705" s="371"/>
      <c r="G705" s="601">
        <f>I639</f>
        <v>0</v>
      </c>
      <c r="H705" s="601"/>
      <c r="I705" s="601"/>
      <c r="J705" s="601"/>
      <c r="K705" s="601"/>
      <c r="L705" s="401"/>
      <c r="M705" s="401"/>
      <c r="N705" s="401"/>
      <c r="O705" s="401"/>
      <c r="P705" s="401"/>
      <c r="Q705" s="401"/>
      <c r="R705" s="371"/>
      <c r="S705" s="371"/>
      <c r="T705" s="371"/>
      <c r="U705" s="371"/>
      <c r="V705" s="371"/>
      <c r="W705" s="371"/>
      <c r="X705" s="371"/>
      <c r="Y705" s="371"/>
      <c r="Z705" s="371"/>
      <c r="AA705" s="371"/>
      <c r="AB705" s="371"/>
      <c r="AC705" s="371"/>
      <c r="AD705" s="371"/>
      <c r="AE705" s="371"/>
      <c r="AF705" s="371"/>
      <c r="AG705" s="371"/>
      <c r="AH705" s="371"/>
      <c r="AI705" s="371"/>
      <c r="AJ705" s="371"/>
      <c r="AK705" s="371"/>
      <c r="AL705" s="371"/>
      <c r="AM705" s="371"/>
      <c r="AN705" s="371"/>
      <c r="AO705" s="371"/>
      <c r="AP705" s="371"/>
      <c r="AQ705" s="371"/>
      <c r="AR705" s="371"/>
      <c r="AS705" s="371"/>
      <c r="AT705" s="371"/>
    </row>
    <row r="706" spans="1:47" ht="18" customHeight="1">
      <c r="A706" s="153"/>
      <c r="B706" s="371" t="s">
        <v>286</v>
      </c>
      <c r="C706" s="371"/>
      <c r="D706" s="371"/>
      <c r="E706" s="371"/>
      <c r="F706" s="371"/>
      <c r="G706" s="371"/>
      <c r="H706" s="371"/>
      <c r="I706" s="371" t="e">
        <f ca="1">"※ 압력계의 분해능은 "&amp;H549&amp;" "&amp;N549&amp;" 이고, 분해능의 반범위를 직사각형 확률분포로 적용하여"</f>
        <v>#N/A</v>
      </c>
      <c r="J706" s="371"/>
      <c r="K706" s="371"/>
      <c r="L706" s="371"/>
      <c r="M706" s="371"/>
      <c r="N706" s="371"/>
      <c r="O706" s="371"/>
      <c r="P706" s="371"/>
      <c r="Q706" s="371"/>
      <c r="R706" s="371"/>
      <c r="S706" s="371"/>
      <c r="T706" s="371"/>
      <c r="U706" s="156"/>
      <c r="V706" s="156"/>
      <c r="W706" s="156"/>
      <c r="X706" s="371"/>
      <c r="Y706" s="157"/>
      <c r="Z706" s="157"/>
      <c r="AA706" s="157"/>
      <c r="AB706" s="155"/>
      <c r="AC706" s="155"/>
      <c r="AD706" s="371"/>
      <c r="AE706" s="371"/>
      <c r="AF706" s="371"/>
      <c r="AG706" s="371"/>
      <c r="AH706" s="371"/>
      <c r="AI706" s="371"/>
      <c r="AJ706" s="371"/>
      <c r="AK706" s="371"/>
      <c r="AL706" s="371"/>
      <c r="AM706" s="371"/>
      <c r="AN706" s="371"/>
      <c r="AO706" s="371"/>
      <c r="AP706" s="371"/>
      <c r="AQ706" s="371"/>
      <c r="AR706" s="371"/>
      <c r="AS706" s="371"/>
      <c r="AT706" s="371"/>
    </row>
    <row r="707" spans="1:47" ht="18" customHeight="1">
      <c r="A707" s="153"/>
      <c r="B707" s="371"/>
      <c r="C707" s="371"/>
      <c r="D707" s="371"/>
      <c r="E707" s="371"/>
      <c r="F707" s="371"/>
      <c r="G707" s="371"/>
      <c r="H707" s="371"/>
      <c r="I707" s="371"/>
      <c r="J707" s="371" t="s">
        <v>86</v>
      </c>
      <c r="K707" s="371"/>
      <c r="L707" s="371"/>
      <c r="M707" s="371"/>
      <c r="N707" s="371"/>
      <c r="O707" s="371"/>
      <c r="P707" s="371"/>
      <c r="Q707" s="371"/>
      <c r="R707" s="371"/>
      <c r="S707" s="371"/>
      <c r="T707" s="371"/>
      <c r="U707" s="156"/>
      <c r="V707" s="156"/>
      <c r="W707" s="156"/>
      <c r="X707" s="371"/>
      <c r="Y707" s="157"/>
      <c r="Z707" s="157"/>
      <c r="AA707" s="157"/>
      <c r="AB707" s="155"/>
      <c r="AC707" s="155"/>
      <c r="AD707" s="371"/>
      <c r="AE707" s="371"/>
      <c r="AF707" s="371"/>
      <c r="AG707" s="371"/>
      <c r="AH707" s="371"/>
      <c r="AI707" s="371"/>
      <c r="AJ707" s="371"/>
      <c r="AK707" s="371"/>
      <c r="AL707" s="371"/>
      <c r="AM707" s="371"/>
      <c r="AN707" s="371"/>
      <c r="AO707" s="371"/>
      <c r="AP707" s="371"/>
      <c r="AQ707" s="371"/>
      <c r="AR707" s="371"/>
      <c r="AS707" s="371"/>
      <c r="AT707" s="371"/>
    </row>
    <row r="708" spans="1:47" ht="18" customHeight="1">
      <c r="A708" s="153"/>
      <c r="B708" s="371"/>
      <c r="C708" s="371"/>
      <c r="D708" s="371"/>
      <c r="E708" s="371"/>
      <c r="F708" s="371"/>
      <c r="G708" s="371"/>
      <c r="H708" s="371"/>
      <c r="I708" s="371"/>
      <c r="J708" s="371"/>
      <c r="K708" s="371"/>
      <c r="L708" s="371"/>
      <c r="M708" s="371"/>
      <c r="N708" s="371"/>
      <c r="O708" s="599" t="e">
        <f ca="1">H549</f>
        <v>#N/A</v>
      </c>
      <c r="P708" s="599"/>
      <c r="Q708" s="599"/>
      <c r="R708" s="599"/>
      <c r="S708" s="561" t="s">
        <v>265</v>
      </c>
      <c r="T708" s="562" t="e">
        <f ca="1">P653</f>
        <v>#N/A</v>
      </c>
      <c r="U708" s="562"/>
      <c r="V708" s="562"/>
      <c r="W708" s="562"/>
      <c r="X708" s="563">
        <f>N549</f>
        <v>0</v>
      </c>
      <c r="Y708" s="563"/>
      <c r="Z708" s="563"/>
      <c r="AA708" s="563"/>
      <c r="AB708" s="563"/>
      <c r="AC708" s="371"/>
      <c r="AD708" s="371"/>
      <c r="AE708" s="371"/>
      <c r="AF708" s="371"/>
      <c r="AG708" s="371"/>
      <c r="AH708" s="371"/>
      <c r="AI708" s="371"/>
      <c r="AJ708" s="371"/>
      <c r="AK708" s="166"/>
      <c r="AL708" s="371"/>
      <c r="AM708" s="371"/>
      <c r="AN708" s="371"/>
      <c r="AO708" s="371"/>
      <c r="AP708" s="371"/>
      <c r="AQ708" s="371"/>
      <c r="AR708" s="371"/>
      <c r="AS708" s="371"/>
    </row>
    <row r="709" spans="1:47" ht="18" customHeight="1">
      <c r="A709" s="153"/>
      <c r="B709" s="371"/>
      <c r="C709" s="371"/>
      <c r="D709" s="371"/>
      <c r="E709" s="371"/>
      <c r="F709" s="371"/>
      <c r="G709" s="371"/>
      <c r="H709" s="371"/>
      <c r="I709" s="371"/>
      <c r="J709" s="371"/>
      <c r="K709" s="371"/>
      <c r="L709" s="371"/>
      <c r="M709" s="371"/>
      <c r="N709" s="371"/>
      <c r="O709" s="167"/>
      <c r="P709" s="167"/>
      <c r="Q709" s="167"/>
      <c r="R709" s="167"/>
      <c r="S709" s="561"/>
      <c r="T709" s="562"/>
      <c r="U709" s="562"/>
      <c r="V709" s="562"/>
      <c r="W709" s="562"/>
      <c r="X709" s="563"/>
      <c r="Y709" s="563"/>
      <c r="Z709" s="563"/>
      <c r="AA709" s="563"/>
      <c r="AB709" s="563"/>
      <c r="AC709" s="371"/>
      <c r="AD709" s="371"/>
      <c r="AE709" s="371"/>
      <c r="AF709" s="371"/>
      <c r="AG709" s="371"/>
      <c r="AH709" s="371"/>
      <c r="AI709" s="371"/>
      <c r="AJ709" s="371"/>
      <c r="AK709" s="371"/>
      <c r="AL709" s="371"/>
      <c r="AM709" s="371"/>
      <c r="AN709" s="371"/>
      <c r="AO709" s="371"/>
      <c r="AP709" s="371"/>
      <c r="AQ709" s="371"/>
      <c r="AR709" s="371"/>
      <c r="AS709" s="371"/>
    </row>
    <row r="710" spans="1:47" ht="18" customHeight="1">
      <c r="A710" s="153"/>
      <c r="B710" s="371" t="s">
        <v>287</v>
      </c>
      <c r="C710" s="371"/>
      <c r="D710" s="371"/>
      <c r="E710" s="371"/>
      <c r="F710" s="371"/>
      <c r="G710" s="371"/>
      <c r="H710" s="563" t="str">
        <f>X653</f>
        <v>직사각형</v>
      </c>
      <c r="I710" s="563"/>
      <c r="J710" s="563"/>
      <c r="K710" s="563"/>
      <c r="L710" s="563"/>
      <c r="M710" s="371"/>
      <c r="N710" s="371"/>
      <c r="O710" s="371"/>
      <c r="P710" s="371"/>
      <c r="Q710" s="371"/>
      <c r="R710" s="371"/>
      <c r="S710" s="371"/>
      <c r="T710" s="371"/>
      <c r="U710" s="371"/>
      <c r="V710" s="371"/>
      <c r="W710" s="371"/>
      <c r="X710" s="371"/>
      <c r="Y710" s="371"/>
      <c r="Z710" s="371"/>
      <c r="AA710" s="371"/>
      <c r="AB710" s="371"/>
      <c r="AC710" s="155"/>
      <c r="AD710" s="371"/>
      <c r="AE710" s="371"/>
      <c r="AF710" s="371"/>
      <c r="AG710" s="371"/>
      <c r="AH710" s="371"/>
      <c r="AI710" s="371"/>
      <c r="AJ710" s="371"/>
      <c r="AK710" s="371"/>
      <c r="AL710" s="371"/>
      <c r="AM710" s="371"/>
      <c r="AN710" s="371"/>
      <c r="AO710" s="371"/>
      <c r="AP710" s="371"/>
      <c r="AQ710" s="371"/>
      <c r="AR710" s="371"/>
      <c r="AS710" s="371"/>
      <c r="AT710" s="371"/>
    </row>
    <row r="711" spans="1:47" ht="18" customHeight="1">
      <c r="A711" s="153"/>
      <c r="B711" s="563" t="s">
        <v>288</v>
      </c>
      <c r="C711" s="563"/>
      <c r="D711" s="563"/>
      <c r="E711" s="563"/>
      <c r="F711" s="563"/>
      <c r="G711" s="563"/>
      <c r="H711" s="371"/>
      <c r="I711" s="371"/>
      <c r="J711" s="371"/>
      <c r="K711" s="371"/>
      <c r="L711" s="371"/>
      <c r="M711" s="371"/>
      <c r="N711" s="371"/>
      <c r="O711" s="371"/>
      <c r="P711" s="371"/>
      <c r="Q711" s="371"/>
      <c r="R711" s="371"/>
      <c r="S711" s="371"/>
      <c r="T711" s="371"/>
      <c r="U711" s="371"/>
      <c r="V711" s="371"/>
      <c r="W711" s="371"/>
      <c r="X711" s="371"/>
      <c r="Y711" s="371"/>
      <c r="Z711" s="371"/>
      <c r="AA711" s="371"/>
      <c r="AB711" s="371"/>
      <c r="AC711" s="371"/>
      <c r="AD711" s="371"/>
      <c r="AE711" s="371"/>
      <c r="AF711" s="371"/>
      <c r="AG711" s="371"/>
      <c r="AH711" s="371"/>
      <c r="AI711" s="371"/>
      <c r="AJ711" s="371"/>
      <c r="AK711" s="371"/>
      <c r="AL711" s="371"/>
      <c r="AM711" s="371"/>
      <c r="AN711" s="371"/>
      <c r="AO711" s="371"/>
      <c r="AP711" s="371"/>
      <c r="AQ711" s="371"/>
      <c r="AR711" s="371"/>
      <c r="AS711" s="371"/>
      <c r="AT711" s="371"/>
    </row>
    <row r="712" spans="1:47" ht="18" customHeight="1">
      <c r="A712" s="153"/>
      <c r="B712" s="563"/>
      <c r="C712" s="563"/>
      <c r="D712" s="563"/>
      <c r="E712" s="563"/>
      <c r="F712" s="563"/>
      <c r="G712" s="563"/>
      <c r="H712" s="371"/>
      <c r="I712" s="371"/>
      <c r="J712" s="371"/>
      <c r="K712" s="371"/>
      <c r="L712" s="371"/>
      <c r="M712" s="371"/>
      <c r="N712" s="371"/>
      <c r="O712" s="371"/>
      <c r="P712" s="371"/>
      <c r="Q712" s="371"/>
      <c r="R712" s="371"/>
      <c r="S712" s="371"/>
      <c r="T712" s="371"/>
      <c r="U712" s="371"/>
      <c r="V712" s="371"/>
      <c r="W712" s="371"/>
      <c r="X712" s="371"/>
      <c r="Y712" s="371"/>
      <c r="Z712" s="371"/>
      <c r="AA712" s="371"/>
      <c r="AB712" s="371"/>
      <c r="AC712" s="371"/>
      <c r="AD712" s="371"/>
      <c r="AE712" s="371"/>
      <c r="AF712" s="371"/>
      <c r="AG712" s="371"/>
      <c r="AH712" s="371"/>
      <c r="AI712" s="371"/>
      <c r="AJ712" s="371"/>
      <c r="AK712" s="371"/>
      <c r="AL712" s="371"/>
      <c r="AM712" s="371"/>
      <c r="AN712" s="371"/>
      <c r="AO712" s="371"/>
      <c r="AP712" s="371"/>
      <c r="AQ712" s="371"/>
      <c r="AR712" s="371"/>
      <c r="AS712" s="371"/>
      <c r="AT712" s="371"/>
    </row>
    <row r="713" spans="1:47" ht="18" customHeight="1">
      <c r="A713" s="153"/>
      <c r="B713" s="371" t="s">
        <v>289</v>
      </c>
      <c r="C713" s="371"/>
      <c r="D713" s="371"/>
      <c r="E713" s="371"/>
      <c r="F713" s="371"/>
      <c r="G713" s="371"/>
      <c r="H713" s="371"/>
      <c r="I713" s="371"/>
      <c r="J713" s="396">
        <v>1</v>
      </c>
      <c r="K713" s="396" t="s">
        <v>270</v>
      </c>
      <c r="L713" s="600" t="e">
        <f ca="1">T708</f>
        <v>#N/A</v>
      </c>
      <c r="M713" s="600"/>
      <c r="N713" s="600"/>
      <c r="O713" s="600"/>
      <c r="P713" s="401">
        <f>X708</f>
        <v>0</v>
      </c>
      <c r="Q713" s="401"/>
      <c r="R713" s="404"/>
      <c r="S713" s="159" t="s">
        <v>265</v>
      </c>
      <c r="T713" s="600" t="e">
        <f ca="1">1*L713</f>
        <v>#N/A</v>
      </c>
      <c r="U713" s="600"/>
      <c r="V713" s="600"/>
      <c r="W713" s="600"/>
      <c r="X713" s="401">
        <f>P713</f>
        <v>0</v>
      </c>
      <c r="Y713" s="401"/>
      <c r="Z713" s="367"/>
      <c r="AA713" s="299"/>
      <c r="AB713" s="371"/>
      <c r="AC713" s="371"/>
      <c r="AD713" s="371"/>
      <c r="AE713" s="371"/>
      <c r="AF713" s="371"/>
      <c r="AG713" s="371"/>
      <c r="AH713" s="371"/>
      <c r="AI713" s="371"/>
      <c r="AJ713" s="371"/>
      <c r="AK713" s="371"/>
      <c r="AL713" s="371"/>
      <c r="AM713" s="371"/>
      <c r="AN713" s="371"/>
      <c r="AO713" s="371"/>
      <c r="AP713" s="371"/>
      <c r="AQ713" s="371"/>
      <c r="AR713" s="371"/>
      <c r="AS713" s="371"/>
      <c r="AT713" s="371"/>
      <c r="AU713" s="371"/>
    </row>
    <row r="714" spans="1:47" ht="18" customHeight="1">
      <c r="A714" s="153"/>
      <c r="B714" s="371" t="s">
        <v>290</v>
      </c>
      <c r="C714" s="371"/>
      <c r="D714" s="371"/>
      <c r="E714" s="371"/>
      <c r="F714" s="371"/>
      <c r="G714" s="371"/>
      <c r="H714" s="392"/>
      <c r="I714" s="160" t="s">
        <v>1015</v>
      </c>
      <c r="J714" s="400" t="s">
        <v>85</v>
      </c>
      <c r="K714" s="563" t="str">
        <f>AP653</f>
        <v>∞</v>
      </c>
      <c r="L714" s="563"/>
      <c r="M714" s="563"/>
      <c r="N714" s="563"/>
      <c r="O714" s="563"/>
      <c r="P714" s="371"/>
      <c r="Q714" s="371"/>
      <c r="R714" s="371"/>
      <c r="S714" s="371"/>
      <c r="T714" s="371"/>
      <c r="U714" s="371"/>
      <c r="V714" s="371"/>
      <c r="W714" s="371"/>
      <c r="X714" s="371"/>
      <c r="Y714" s="371"/>
      <c r="Z714" s="371"/>
      <c r="AA714" s="371"/>
      <c r="AB714" s="371"/>
      <c r="AC714" s="371"/>
      <c r="AD714" s="371"/>
      <c r="AE714" s="371"/>
      <c r="AF714" s="371"/>
      <c r="AG714" s="371"/>
      <c r="AH714" s="371"/>
      <c r="AI714" s="371"/>
      <c r="AJ714" s="371"/>
      <c r="AK714" s="371"/>
      <c r="AL714" s="371"/>
      <c r="AM714" s="371"/>
      <c r="AN714" s="371"/>
      <c r="AO714" s="371"/>
      <c r="AP714" s="371"/>
      <c r="AQ714" s="371"/>
      <c r="AR714" s="371"/>
      <c r="AS714" s="371"/>
    </row>
    <row r="715" spans="1:47" s="371" customFormat="1" ht="18" customHeight="1">
      <c r="A715" s="153"/>
      <c r="K715" s="160"/>
    </row>
    <row r="716" spans="1:47" ht="18" customHeight="1">
      <c r="A716" s="153"/>
      <c r="B716" s="161" t="s">
        <v>1018</v>
      </c>
      <c r="C716" s="392"/>
      <c r="D716" s="392"/>
      <c r="E716" s="392"/>
      <c r="F716" s="392"/>
      <c r="G716" s="392"/>
      <c r="H716" s="392"/>
      <c r="I716" s="392"/>
      <c r="J716" s="392"/>
      <c r="K716" s="392"/>
      <c r="L716" s="392"/>
      <c r="M716" s="392"/>
      <c r="N716" s="392"/>
      <c r="O716" s="392"/>
      <c r="P716" s="392"/>
      <c r="Q716" s="398" t="s">
        <v>1017</v>
      </c>
      <c r="R716" s="392"/>
      <c r="S716" s="392"/>
      <c r="T716" s="392"/>
      <c r="U716" s="392"/>
      <c r="V716" s="392"/>
      <c r="W716" s="392"/>
      <c r="X716" s="392"/>
      <c r="Y716" s="392"/>
      <c r="Z716" s="392"/>
      <c r="AA716" s="392"/>
      <c r="AB716" s="392"/>
      <c r="AC716" s="392"/>
      <c r="AD716" s="392"/>
      <c r="AE716" s="392"/>
      <c r="AF716" s="392"/>
      <c r="AG716" s="392"/>
      <c r="AH716" s="392"/>
      <c r="AI716" s="392"/>
      <c r="AJ716" s="392"/>
      <c r="AK716" s="392"/>
      <c r="AL716" s="392"/>
      <c r="AM716" s="392"/>
      <c r="AN716" s="392"/>
      <c r="AO716" s="392"/>
      <c r="AP716" s="392"/>
      <c r="AQ716" s="392"/>
      <c r="AR716" s="392"/>
      <c r="AS716" s="392"/>
      <c r="AT716" s="392"/>
    </row>
    <row r="717" spans="1:47" ht="18" customHeight="1">
      <c r="A717" s="153"/>
      <c r="B717" s="161"/>
      <c r="C717" s="392" t="s">
        <v>1038</v>
      </c>
      <c r="D717" s="392"/>
      <c r="E717" s="392"/>
      <c r="F717" s="392"/>
      <c r="G717" s="392"/>
      <c r="H717" s="392"/>
      <c r="I717" s="392"/>
      <c r="J717" s="392"/>
      <c r="K717" s="392"/>
      <c r="L717" s="392"/>
      <c r="M717" s="392"/>
      <c r="N717" s="392"/>
      <c r="O717" s="156"/>
      <c r="P717" s="156"/>
      <c r="Q717" s="156"/>
      <c r="R717" s="392"/>
      <c r="S717" s="157"/>
      <c r="T717" s="157"/>
      <c r="U717" s="157"/>
      <c r="V717" s="155"/>
      <c r="W717" s="155"/>
      <c r="X717" s="392"/>
      <c r="Y717" s="392"/>
      <c r="Z717" s="392"/>
      <c r="AA717" s="392"/>
      <c r="AB717" s="392"/>
      <c r="AC717" s="392"/>
      <c r="AD717" s="392"/>
      <c r="AE717" s="392"/>
      <c r="AF717" s="392"/>
      <c r="AG717" s="392"/>
      <c r="AH717" s="392"/>
      <c r="AI717" s="392"/>
      <c r="AJ717" s="392"/>
      <c r="AK717" s="392"/>
      <c r="AL717" s="392"/>
      <c r="AM717" s="392"/>
      <c r="AN717" s="392"/>
      <c r="AO717" s="392"/>
      <c r="AP717" s="392"/>
      <c r="AQ717" s="392"/>
      <c r="AR717" s="392"/>
      <c r="AS717" s="392"/>
      <c r="AT717" s="392"/>
    </row>
    <row r="718" spans="1:47" ht="18" customHeight="1">
      <c r="A718" s="153"/>
      <c r="B718" s="153"/>
      <c r="C718" s="161"/>
      <c r="D718" s="392"/>
      <c r="E718" s="392"/>
      <c r="F718" s="392"/>
      <c r="G718" s="392"/>
      <c r="H718" s="392"/>
      <c r="I718" s="392"/>
      <c r="J718" s="392"/>
      <c r="K718" s="392"/>
      <c r="L718" s="392"/>
      <c r="M718" s="392"/>
      <c r="N718" s="392"/>
      <c r="O718" s="156"/>
      <c r="P718" s="156"/>
      <c r="Q718" s="156"/>
      <c r="R718" s="392"/>
      <c r="S718" s="157"/>
      <c r="X718" s="600" t="e">
        <f ca="1">T549</f>
        <v>#VALUE!</v>
      </c>
      <c r="Y718" s="600"/>
      <c r="Z718" s="600"/>
      <c r="AA718" s="600"/>
      <c r="AB718" s="401">
        <f>N549</f>
        <v>0</v>
      </c>
      <c r="AC718" s="401"/>
      <c r="AD718" s="401"/>
      <c r="AE718" s="392"/>
      <c r="AF718" s="392"/>
      <c r="AG718" s="392"/>
      <c r="AH718" s="392"/>
      <c r="AI718" s="392"/>
      <c r="AJ718" s="392"/>
      <c r="AK718" s="392"/>
      <c r="AL718" s="392"/>
      <c r="AM718" s="392"/>
      <c r="AN718" s="392"/>
      <c r="AO718" s="392"/>
      <c r="AP718" s="392"/>
      <c r="AQ718" s="392"/>
      <c r="AR718" s="392"/>
      <c r="AS718" s="392"/>
      <c r="AT718" s="392"/>
      <c r="AU718" s="392"/>
    </row>
    <row r="719" spans="1:47" ht="18" customHeight="1">
      <c r="A719" s="153"/>
      <c r="B719" s="371" t="s">
        <v>291</v>
      </c>
      <c r="C719" s="371"/>
      <c r="D719" s="371"/>
      <c r="E719" s="371"/>
      <c r="F719" s="371"/>
      <c r="G719" s="601">
        <f>I653</f>
        <v>0</v>
      </c>
      <c r="H719" s="601"/>
      <c r="I719" s="601"/>
      <c r="J719" s="601"/>
      <c r="K719" s="601"/>
      <c r="L719" s="602"/>
      <c r="M719" s="602"/>
      <c r="N719" s="602"/>
      <c r="O719" s="602"/>
      <c r="P719" s="602"/>
      <c r="Q719" s="602"/>
      <c r="R719" s="371"/>
      <c r="S719" s="371"/>
      <c r="T719" s="371"/>
      <c r="U719" s="371"/>
      <c r="V719" s="371"/>
      <c r="W719" s="371"/>
      <c r="X719" s="371"/>
      <c r="Y719" s="371"/>
      <c r="Z719" s="371"/>
      <c r="AA719" s="371"/>
      <c r="AB719" s="371"/>
      <c r="AC719" s="371"/>
      <c r="AD719" s="371"/>
      <c r="AE719" s="371"/>
      <c r="AF719" s="371"/>
      <c r="AG719" s="371"/>
      <c r="AH719" s="371"/>
      <c r="AI719" s="371"/>
      <c r="AJ719" s="371"/>
      <c r="AK719" s="371"/>
      <c r="AL719" s="371"/>
      <c r="AM719" s="371"/>
      <c r="AN719" s="371"/>
      <c r="AO719" s="371"/>
      <c r="AP719" s="371"/>
      <c r="AQ719" s="371"/>
      <c r="AR719" s="371"/>
      <c r="AS719" s="371"/>
      <c r="AT719" s="371"/>
    </row>
    <row r="720" spans="1:47" ht="18" customHeight="1">
      <c r="A720" s="153"/>
      <c r="B720" s="563" t="s">
        <v>292</v>
      </c>
      <c r="C720" s="563"/>
      <c r="D720" s="563"/>
      <c r="E720" s="563"/>
      <c r="F720" s="563"/>
      <c r="G720" s="563"/>
      <c r="H720" s="563"/>
      <c r="I720" s="371"/>
      <c r="J720" s="371"/>
      <c r="K720" s="371"/>
      <c r="L720" s="371"/>
      <c r="M720" s="371"/>
      <c r="N720" s="371"/>
      <c r="O720" s="598" t="e">
        <f ca="1">X718</f>
        <v>#VALUE!</v>
      </c>
      <c r="P720" s="598"/>
      <c r="Q720" s="598"/>
      <c r="R720" s="598"/>
      <c r="S720" s="561" t="s">
        <v>265</v>
      </c>
      <c r="T720" s="562" t="e">
        <f ca="1">P654</f>
        <v>#VALUE!</v>
      </c>
      <c r="U720" s="562"/>
      <c r="V720" s="562"/>
      <c r="W720" s="562"/>
      <c r="X720" s="563">
        <f>V654</f>
        <v>0</v>
      </c>
      <c r="Y720" s="563"/>
      <c r="Z720" s="563"/>
      <c r="AA720" s="563"/>
      <c r="AB720" s="563"/>
      <c r="AC720" s="371"/>
      <c r="AD720" s="371"/>
      <c r="AE720" s="371"/>
      <c r="AF720" s="371"/>
      <c r="AG720" s="157"/>
      <c r="AH720" s="371"/>
      <c r="AI720" s="371"/>
      <c r="AJ720" s="371"/>
      <c r="AK720" s="166"/>
      <c r="AL720" s="371"/>
      <c r="AM720" s="371"/>
      <c r="AN720" s="371"/>
      <c r="AO720" s="371"/>
      <c r="AP720" s="371"/>
      <c r="AQ720" s="371"/>
      <c r="AR720" s="371"/>
      <c r="AS720" s="371"/>
    </row>
    <row r="721" spans="1:47" ht="18" customHeight="1">
      <c r="A721" s="153"/>
      <c r="B721" s="563"/>
      <c r="C721" s="563"/>
      <c r="D721" s="563"/>
      <c r="E721" s="563"/>
      <c r="F721" s="563"/>
      <c r="G721" s="563"/>
      <c r="H721" s="563"/>
      <c r="I721" s="371"/>
      <c r="J721" s="371"/>
      <c r="K721" s="371"/>
      <c r="L721" s="371"/>
      <c r="M721" s="371"/>
      <c r="N721" s="371"/>
      <c r="O721" s="167"/>
      <c r="P721" s="167"/>
      <c r="Q721" s="167"/>
      <c r="R721" s="167"/>
      <c r="S721" s="561"/>
      <c r="T721" s="562"/>
      <c r="U721" s="562"/>
      <c r="V721" s="562"/>
      <c r="W721" s="562"/>
      <c r="X721" s="563"/>
      <c r="Y721" s="563"/>
      <c r="Z721" s="563"/>
      <c r="AA721" s="563"/>
      <c r="AB721" s="563"/>
      <c r="AC721" s="371"/>
      <c r="AD721" s="371"/>
      <c r="AE721" s="371"/>
      <c r="AF721" s="371"/>
      <c r="AG721" s="157"/>
      <c r="AH721" s="371"/>
      <c r="AI721" s="371"/>
      <c r="AJ721" s="371"/>
      <c r="AK721" s="371"/>
      <c r="AL721" s="371"/>
      <c r="AM721" s="371"/>
      <c r="AN721" s="371"/>
      <c r="AO721" s="371"/>
      <c r="AP721" s="371"/>
      <c r="AQ721" s="371"/>
      <c r="AR721" s="371"/>
      <c r="AS721" s="371"/>
    </row>
    <row r="722" spans="1:47" ht="18" customHeight="1">
      <c r="A722" s="153"/>
      <c r="B722" s="371" t="s">
        <v>293</v>
      </c>
      <c r="C722" s="371"/>
      <c r="D722" s="371"/>
      <c r="E722" s="371"/>
      <c r="F722" s="371"/>
      <c r="G722" s="371"/>
      <c r="H722" s="563" t="str">
        <f>X654</f>
        <v>직사각형</v>
      </c>
      <c r="I722" s="563"/>
      <c r="J722" s="563"/>
      <c r="K722" s="563"/>
      <c r="L722" s="563"/>
      <c r="M722" s="371"/>
      <c r="N722" s="371"/>
      <c r="O722" s="371"/>
      <c r="P722" s="371"/>
      <c r="Q722" s="371"/>
      <c r="R722" s="371"/>
      <c r="S722" s="371"/>
      <c r="T722" s="371"/>
      <c r="U722" s="371"/>
      <c r="V722" s="371"/>
      <c r="W722" s="371"/>
      <c r="X722" s="371"/>
      <c r="Y722" s="371"/>
      <c r="Z722" s="371"/>
      <c r="AA722" s="371"/>
      <c r="AB722" s="371"/>
      <c r="AC722" s="371"/>
      <c r="AD722" s="371"/>
      <c r="AE722" s="371"/>
      <c r="AF722" s="371"/>
      <c r="AG722" s="371"/>
      <c r="AH722" s="157"/>
      <c r="AI722" s="371"/>
      <c r="AJ722" s="371"/>
      <c r="AK722" s="371"/>
      <c r="AL722" s="371"/>
      <c r="AM722" s="371"/>
      <c r="AN722" s="371"/>
      <c r="AO722" s="371"/>
      <c r="AP722" s="371"/>
      <c r="AQ722" s="371"/>
      <c r="AR722" s="371"/>
      <c r="AS722" s="371"/>
      <c r="AT722" s="371"/>
    </row>
    <row r="723" spans="1:47" ht="18" customHeight="1">
      <c r="A723" s="153"/>
      <c r="B723" s="563" t="s">
        <v>294</v>
      </c>
      <c r="C723" s="563"/>
      <c r="D723" s="563"/>
      <c r="E723" s="563"/>
      <c r="F723" s="563"/>
      <c r="G723" s="563"/>
      <c r="H723" s="371"/>
      <c r="I723" s="371"/>
      <c r="J723" s="371"/>
      <c r="K723" s="371"/>
      <c r="L723" s="371"/>
      <c r="M723" s="371"/>
      <c r="N723" s="371"/>
      <c r="O723" s="371"/>
      <c r="P723" s="371"/>
      <c r="Q723" s="371"/>
      <c r="R723" s="371"/>
      <c r="S723" s="371"/>
      <c r="T723" s="371"/>
      <c r="U723" s="371"/>
      <c r="V723" s="371"/>
      <c r="W723" s="371"/>
      <c r="X723" s="371"/>
      <c r="Y723" s="371"/>
      <c r="Z723" s="371"/>
      <c r="AA723" s="371"/>
      <c r="AB723" s="371"/>
      <c r="AC723" s="371"/>
      <c r="AD723" s="371"/>
      <c r="AE723" s="371"/>
      <c r="AF723" s="371"/>
      <c r="AG723" s="371"/>
      <c r="AH723" s="371"/>
      <c r="AI723" s="371"/>
      <c r="AJ723" s="371"/>
      <c r="AK723" s="371"/>
      <c r="AL723" s="371"/>
      <c r="AM723" s="371"/>
      <c r="AN723" s="371"/>
      <c r="AO723" s="371"/>
      <c r="AP723" s="371"/>
      <c r="AQ723" s="371"/>
      <c r="AR723" s="371"/>
      <c r="AS723" s="371"/>
      <c r="AT723" s="371"/>
    </row>
    <row r="724" spans="1:47" ht="18" customHeight="1">
      <c r="A724" s="153"/>
      <c r="B724" s="563"/>
      <c r="C724" s="563"/>
      <c r="D724" s="563"/>
      <c r="E724" s="563"/>
      <c r="F724" s="563"/>
      <c r="G724" s="563"/>
      <c r="H724" s="371"/>
      <c r="I724" s="371"/>
      <c r="J724" s="371"/>
      <c r="K724" s="371"/>
      <c r="L724" s="371"/>
      <c r="M724" s="371"/>
      <c r="N724" s="371"/>
      <c r="O724" s="371"/>
      <c r="P724" s="371"/>
      <c r="Q724" s="371"/>
      <c r="R724" s="371"/>
      <c r="S724" s="371"/>
      <c r="T724" s="371"/>
      <c r="U724" s="371"/>
      <c r="V724" s="371"/>
      <c r="W724" s="371"/>
      <c r="X724" s="371"/>
      <c r="Y724" s="371"/>
      <c r="Z724" s="371"/>
      <c r="AA724" s="371"/>
      <c r="AB724" s="371"/>
      <c r="AC724" s="371"/>
      <c r="AD724" s="371"/>
      <c r="AE724" s="371"/>
      <c r="AF724" s="371"/>
      <c r="AG724" s="371"/>
      <c r="AH724" s="371"/>
      <c r="AI724" s="371"/>
      <c r="AJ724" s="371"/>
      <c r="AK724" s="371"/>
      <c r="AL724" s="371"/>
      <c r="AM724" s="371"/>
      <c r="AN724" s="371"/>
      <c r="AO724" s="371"/>
      <c r="AP724" s="371"/>
      <c r="AQ724" s="371"/>
      <c r="AR724" s="371"/>
      <c r="AS724" s="371"/>
      <c r="AT724" s="371"/>
    </row>
    <row r="725" spans="1:47" ht="18" customHeight="1">
      <c r="A725" s="153"/>
      <c r="B725" s="371" t="s">
        <v>87</v>
      </c>
      <c r="C725" s="371"/>
      <c r="D725" s="371"/>
      <c r="E725" s="371"/>
      <c r="F725" s="371"/>
      <c r="G725" s="371"/>
      <c r="H725" s="371"/>
      <c r="I725" s="371"/>
      <c r="J725" s="396">
        <v>1</v>
      </c>
      <c r="K725" s="396" t="s">
        <v>270</v>
      </c>
      <c r="L725" s="600" t="e">
        <f ca="1">T720</f>
        <v>#VALUE!</v>
      </c>
      <c r="M725" s="600"/>
      <c r="N725" s="600"/>
      <c r="O725" s="600"/>
      <c r="P725" s="401">
        <f>X720</f>
        <v>0</v>
      </c>
      <c r="Q725" s="401"/>
      <c r="R725" s="404"/>
      <c r="S725" s="159" t="s">
        <v>265</v>
      </c>
      <c r="T725" s="600" t="e">
        <f ca="1">1*L725</f>
        <v>#VALUE!</v>
      </c>
      <c r="U725" s="600"/>
      <c r="V725" s="600"/>
      <c r="W725" s="600"/>
      <c r="X725" s="401">
        <f>P725</f>
        <v>0</v>
      </c>
      <c r="Y725" s="401"/>
      <c r="Z725" s="367"/>
      <c r="AA725" s="299"/>
      <c r="AB725" s="371"/>
      <c r="AC725" s="371"/>
      <c r="AD725" s="371"/>
      <c r="AE725" s="371"/>
      <c r="AF725" s="371"/>
      <c r="AG725" s="371"/>
      <c r="AH725" s="371"/>
      <c r="AI725" s="371"/>
      <c r="AJ725" s="371"/>
      <c r="AK725" s="371"/>
      <c r="AL725" s="371"/>
      <c r="AM725" s="371"/>
      <c r="AN725" s="371"/>
      <c r="AO725" s="371"/>
      <c r="AP725" s="371"/>
      <c r="AQ725" s="371"/>
      <c r="AR725" s="371"/>
      <c r="AS725" s="371"/>
      <c r="AT725" s="371"/>
      <c r="AU725" s="371"/>
    </row>
    <row r="726" spans="1:47" ht="18" customHeight="1">
      <c r="A726" s="153"/>
      <c r="B726" s="563" t="s">
        <v>295</v>
      </c>
      <c r="C726" s="563"/>
      <c r="D726" s="563"/>
      <c r="E726" s="563"/>
      <c r="F726" s="563"/>
      <c r="G726" s="563"/>
      <c r="H726" s="371"/>
      <c r="I726" s="371"/>
      <c r="J726" s="371"/>
      <c r="K726" s="160"/>
      <c r="Q726" s="371"/>
      <c r="R726" s="371"/>
      <c r="S726" s="371"/>
      <c r="U726" s="601">
        <f>AP654</f>
        <v>12.5</v>
      </c>
      <c r="V726" s="601"/>
      <c r="W726" s="601"/>
      <c r="X726" s="601"/>
      <c r="Y726" s="601"/>
      <c r="Z726" s="371"/>
      <c r="AA726" s="371"/>
      <c r="AB726" s="371"/>
      <c r="AC726" s="371"/>
      <c r="AD726" s="371"/>
      <c r="AE726" s="371"/>
      <c r="AF726" s="371"/>
      <c r="AG726" s="371"/>
      <c r="AH726" s="371"/>
      <c r="AI726" s="371"/>
      <c r="AJ726" s="371"/>
      <c r="AK726" s="371"/>
      <c r="AL726" s="371"/>
      <c r="AM726" s="371"/>
      <c r="AN726" s="371"/>
      <c r="AO726" s="371"/>
      <c r="AP726" s="371"/>
      <c r="AQ726" s="371"/>
      <c r="AR726" s="371"/>
      <c r="AS726" s="371"/>
      <c r="AT726" s="371"/>
    </row>
    <row r="727" spans="1:47" ht="18" customHeight="1">
      <c r="A727" s="153"/>
      <c r="B727" s="563"/>
      <c r="C727" s="563"/>
      <c r="D727" s="563"/>
      <c r="E727" s="563"/>
      <c r="F727" s="563"/>
      <c r="G727" s="563"/>
      <c r="H727" s="371"/>
      <c r="I727" s="371"/>
      <c r="J727" s="371"/>
      <c r="K727" s="160"/>
      <c r="L727" s="371"/>
      <c r="M727" s="371"/>
      <c r="N727" s="371"/>
      <c r="O727" s="371"/>
      <c r="P727" s="371"/>
      <c r="Q727" s="371"/>
      <c r="R727" s="371"/>
      <c r="S727" s="371"/>
      <c r="U727" s="601"/>
      <c r="V727" s="601"/>
      <c r="W727" s="601"/>
      <c r="X727" s="601"/>
      <c r="Y727" s="601"/>
      <c r="Z727" s="371"/>
      <c r="AA727" s="371"/>
      <c r="AB727" s="371"/>
      <c r="AC727" s="371"/>
      <c r="AD727" s="371"/>
      <c r="AE727" s="371"/>
      <c r="AF727" s="371"/>
      <c r="AG727" s="371"/>
      <c r="AH727" s="371"/>
      <c r="AI727" s="371"/>
      <c r="AJ727" s="371"/>
      <c r="AK727" s="371"/>
      <c r="AL727" s="371"/>
      <c r="AM727" s="371"/>
      <c r="AN727" s="371"/>
      <c r="AO727" s="371"/>
      <c r="AP727" s="371"/>
      <c r="AQ727" s="371"/>
      <c r="AR727" s="371"/>
      <c r="AS727" s="371"/>
      <c r="AT727" s="371"/>
    </row>
    <row r="728" spans="1:47" ht="18" customHeight="1">
      <c r="A728" s="153"/>
      <c r="B728" s="392"/>
      <c r="C728" s="392"/>
      <c r="D728" s="392"/>
      <c r="E728" s="392"/>
      <c r="F728" s="392"/>
      <c r="G728" s="392"/>
      <c r="H728" s="392"/>
      <c r="I728" s="392"/>
      <c r="J728" s="392"/>
      <c r="K728" s="160"/>
      <c r="L728" s="392"/>
      <c r="M728" s="392"/>
      <c r="N728" s="392"/>
      <c r="O728" s="392"/>
      <c r="P728" s="392"/>
      <c r="Q728" s="392"/>
      <c r="R728" s="392"/>
      <c r="S728" s="392"/>
      <c r="U728" s="397"/>
      <c r="V728" s="397"/>
      <c r="W728" s="397"/>
      <c r="X728" s="397"/>
      <c r="Y728" s="397"/>
      <c r="Z728" s="392"/>
      <c r="AA728" s="392"/>
      <c r="AB728" s="392"/>
      <c r="AC728" s="392"/>
      <c r="AD728" s="392"/>
      <c r="AE728" s="392"/>
      <c r="AF728" s="392"/>
      <c r="AG728" s="392"/>
      <c r="AH728" s="392"/>
      <c r="AI728" s="392"/>
      <c r="AJ728" s="392"/>
      <c r="AK728" s="392"/>
      <c r="AL728" s="392"/>
      <c r="AM728" s="392"/>
      <c r="AN728" s="392"/>
      <c r="AO728" s="392"/>
      <c r="AP728" s="392"/>
      <c r="AQ728" s="392"/>
      <c r="AR728" s="392"/>
      <c r="AS728" s="392"/>
      <c r="AT728" s="392"/>
    </row>
    <row r="729" spans="1:47" ht="18" customHeight="1">
      <c r="A729" s="153"/>
      <c r="B729" s="153" t="s">
        <v>1020</v>
      </c>
      <c r="C729" s="392"/>
      <c r="D729" s="392"/>
      <c r="E729" s="392"/>
      <c r="F729" s="392"/>
      <c r="G729" s="392"/>
      <c r="H729" s="392"/>
      <c r="I729" s="392"/>
      <c r="J729" s="392"/>
      <c r="K729" s="392"/>
      <c r="L729" s="392"/>
      <c r="M729" s="392"/>
      <c r="N729" s="392"/>
      <c r="O729" s="392"/>
      <c r="P729" s="398" t="s">
        <v>1019</v>
      </c>
      <c r="Q729" s="392"/>
      <c r="R729" s="392"/>
      <c r="S729" s="392"/>
      <c r="T729" s="392"/>
      <c r="U729" s="392"/>
      <c r="V729" s="392"/>
      <c r="AB729" s="392"/>
      <c r="AC729" s="392"/>
      <c r="AD729" s="392"/>
      <c r="AE729" s="392"/>
      <c r="AF729" s="392"/>
      <c r="AG729" s="392"/>
      <c r="AH729" s="392"/>
      <c r="AI729" s="392"/>
      <c r="AJ729" s="392"/>
      <c r="AK729" s="392"/>
      <c r="AL729" s="392"/>
      <c r="AM729" s="392"/>
      <c r="AN729" s="392"/>
      <c r="AO729" s="392"/>
      <c r="AP729" s="392"/>
      <c r="AQ729" s="392"/>
      <c r="AR729" s="392"/>
      <c r="AS729" s="392"/>
      <c r="AT729" s="392"/>
    </row>
    <row r="730" spans="1:47" ht="18" customHeight="1">
      <c r="A730" s="153"/>
      <c r="B730" s="153"/>
      <c r="C730" s="371" t="s">
        <v>1034</v>
      </c>
      <c r="D730" s="392"/>
      <c r="E730" s="392"/>
      <c r="F730" s="392"/>
      <c r="G730" s="392"/>
      <c r="H730" s="392"/>
      <c r="I730" s="392"/>
      <c r="J730" s="392"/>
      <c r="K730" s="392"/>
      <c r="L730" s="392"/>
      <c r="M730" s="392"/>
      <c r="N730" s="392"/>
      <c r="O730" s="392"/>
      <c r="P730" s="392"/>
      <c r="Q730" s="392"/>
      <c r="R730" s="392"/>
      <c r="S730" s="392"/>
      <c r="T730" s="392"/>
      <c r="U730" s="392"/>
      <c r="V730" s="392"/>
      <c r="W730" s="392"/>
      <c r="X730" s="392"/>
      <c r="Y730" s="392"/>
      <c r="Z730" s="392"/>
      <c r="AA730" s="392"/>
      <c r="AB730" s="392"/>
      <c r="AC730" s="392"/>
      <c r="AD730" s="392"/>
      <c r="AE730" s="392"/>
      <c r="AF730" s="392"/>
      <c r="AG730" s="392"/>
      <c r="AH730" s="392"/>
      <c r="AI730" s="392"/>
      <c r="AJ730" s="392"/>
      <c r="AK730" s="392"/>
      <c r="AL730" s="392"/>
      <c r="AM730" s="392"/>
      <c r="AN730" s="392"/>
      <c r="AO730" s="392"/>
      <c r="AP730" s="392"/>
      <c r="AQ730" s="392"/>
      <c r="AR730" s="392"/>
      <c r="AS730" s="392"/>
      <c r="AT730" s="392"/>
    </row>
    <row r="731" spans="1:47" ht="18" customHeight="1">
      <c r="A731" s="153"/>
      <c r="B731" s="153"/>
      <c r="C731" s="371" t="s">
        <v>298</v>
      </c>
      <c r="D731" s="392"/>
      <c r="E731" s="392"/>
      <c r="F731" s="392"/>
      <c r="G731" s="392"/>
      <c r="H731" s="392"/>
      <c r="I731" s="392"/>
      <c r="J731" s="392"/>
      <c r="K731" s="392"/>
      <c r="L731" s="392"/>
      <c r="M731" s="392"/>
      <c r="N731" s="392"/>
      <c r="O731" s="392"/>
      <c r="P731" s="392"/>
      <c r="Q731" s="392"/>
      <c r="R731" s="392"/>
      <c r="S731" s="392"/>
      <c r="T731" s="392"/>
      <c r="U731" s="392"/>
      <c r="V731" s="392"/>
      <c r="W731" s="392"/>
      <c r="X731" s="392"/>
      <c r="Y731" s="392"/>
      <c r="Z731" s="392"/>
      <c r="AA731" s="392"/>
      <c r="AB731" s="392"/>
      <c r="AC731" s="392"/>
      <c r="AD731" s="392"/>
      <c r="AE731" s="392"/>
      <c r="AF731" s="392"/>
      <c r="AG731" s="392"/>
      <c r="AH731" s="392"/>
      <c r="AI731" s="392"/>
      <c r="AJ731" s="392"/>
      <c r="AK731" s="392"/>
      <c r="AL731" s="392"/>
      <c r="AM731" s="392"/>
      <c r="AN731" s="392"/>
      <c r="AO731" s="392"/>
      <c r="AP731" s="392"/>
      <c r="AQ731" s="392"/>
      <c r="AR731" s="392"/>
      <c r="AS731" s="392"/>
      <c r="AT731" s="392"/>
    </row>
    <row r="732" spans="1:47" ht="18" customHeight="1">
      <c r="A732" s="153"/>
      <c r="B732" s="153"/>
      <c r="C732" s="371" t="s">
        <v>299</v>
      </c>
      <c r="D732" s="371"/>
      <c r="E732" s="371"/>
      <c r="F732" s="371"/>
      <c r="G732" s="371"/>
      <c r="H732" s="371"/>
      <c r="I732" s="371"/>
      <c r="J732" s="371"/>
      <c r="K732" s="371"/>
      <c r="L732" s="371"/>
      <c r="M732" s="392"/>
      <c r="N732" s="392"/>
      <c r="O732" s="392"/>
      <c r="P732" s="392"/>
      <c r="Q732" s="392"/>
      <c r="R732" s="392"/>
      <c r="S732" s="392"/>
      <c r="T732" s="392"/>
      <c r="U732" s="392"/>
      <c r="V732" s="392"/>
      <c r="W732" s="392"/>
      <c r="X732" s="392"/>
      <c r="Y732" s="392"/>
      <c r="Z732" s="392"/>
      <c r="AA732" s="392"/>
      <c r="AB732" s="392"/>
      <c r="AC732" s="392"/>
      <c r="AD732" s="392"/>
      <c r="AE732" s="392"/>
      <c r="AF732" s="392"/>
      <c r="AG732" s="392"/>
      <c r="AH732" s="392"/>
      <c r="AI732" s="392"/>
      <c r="AJ732" s="392"/>
      <c r="AK732" s="392"/>
      <c r="AL732" s="392"/>
      <c r="AM732" s="392"/>
      <c r="AN732" s="392"/>
      <c r="AO732" s="392"/>
      <c r="AP732" s="392"/>
      <c r="AQ732" s="392"/>
      <c r="AR732" s="392"/>
      <c r="AS732" s="392"/>
      <c r="AT732" s="392"/>
    </row>
    <row r="733" spans="1:47" ht="18" customHeight="1">
      <c r="A733" s="153"/>
      <c r="B733" s="153"/>
      <c r="C733" s="371"/>
      <c r="D733" s="371"/>
      <c r="E733" s="371"/>
      <c r="F733" s="371"/>
      <c r="G733" s="371"/>
      <c r="H733" s="371"/>
      <c r="I733" s="371"/>
      <c r="J733" s="371"/>
      <c r="K733" s="371"/>
      <c r="L733" s="371"/>
      <c r="M733" s="392"/>
      <c r="N733" s="392"/>
      <c r="O733" s="392"/>
      <c r="P733" s="392"/>
      <c r="Q733" s="392"/>
      <c r="R733" s="392"/>
      <c r="S733" s="392"/>
      <c r="T733" s="392"/>
      <c r="U733" s="392"/>
      <c r="V733" s="392"/>
      <c r="W733" s="392"/>
      <c r="X733" s="392"/>
      <c r="Y733" s="392"/>
      <c r="Z733" s="392"/>
      <c r="AA733" s="392"/>
      <c r="AB733" s="392"/>
      <c r="AC733" s="392"/>
      <c r="AD733" s="392"/>
      <c r="AE733" s="392"/>
      <c r="AF733" s="392"/>
      <c r="AG733" s="392"/>
      <c r="AH733" s="392"/>
      <c r="AI733" s="392"/>
      <c r="AJ733" s="392"/>
      <c r="AK733" s="392"/>
      <c r="AL733" s="392"/>
      <c r="AM733" s="392"/>
      <c r="AN733" s="392"/>
      <c r="AO733" s="392"/>
      <c r="AP733" s="392"/>
      <c r="AQ733" s="392"/>
      <c r="AR733" s="392"/>
      <c r="AS733" s="392"/>
      <c r="AT733" s="392"/>
    </row>
    <row r="734" spans="1:47" ht="18" customHeight="1">
      <c r="A734" s="153"/>
      <c r="B734" s="153"/>
      <c r="C734" s="371"/>
      <c r="D734" s="392"/>
      <c r="E734" s="371"/>
      <c r="F734" s="369" t="s">
        <v>85</v>
      </c>
      <c r="G734" s="600" t="e">
        <f ca="1">AK644</f>
        <v>#N/A</v>
      </c>
      <c r="H734" s="600"/>
      <c r="I734" s="600"/>
      <c r="J734" s="600"/>
      <c r="K734" s="401">
        <f>AK643</f>
        <v>0</v>
      </c>
      <c r="L734" s="401"/>
      <c r="M734" s="367"/>
      <c r="N734" s="392"/>
      <c r="O734" s="392"/>
      <c r="P734" s="392"/>
      <c r="Q734" s="392"/>
      <c r="R734" s="392"/>
      <c r="S734" s="392"/>
      <c r="T734" s="392"/>
      <c r="U734" s="392"/>
      <c r="V734" s="392"/>
      <c r="W734" s="392"/>
      <c r="X734" s="392"/>
      <c r="Y734" s="392"/>
      <c r="Z734" s="392"/>
      <c r="AA734" s="392"/>
      <c r="AB734" s="392"/>
      <c r="AC734" s="392"/>
      <c r="AD734" s="392"/>
      <c r="AE734" s="392"/>
      <c r="AF734" s="392"/>
      <c r="AG734" s="392"/>
      <c r="AH734" s="392"/>
      <c r="AI734" s="392"/>
      <c r="AJ734" s="392"/>
      <c r="AK734" s="392"/>
      <c r="AL734" s="392"/>
      <c r="AM734" s="392"/>
      <c r="AN734" s="392"/>
      <c r="AO734" s="392"/>
      <c r="AP734" s="392"/>
      <c r="AQ734" s="392"/>
      <c r="AR734" s="392"/>
      <c r="AS734" s="392"/>
      <c r="AT734" s="392"/>
      <c r="AU734" s="392"/>
    </row>
    <row r="735" spans="1:47" ht="18" customHeight="1">
      <c r="A735" s="153"/>
      <c r="B735" s="153"/>
      <c r="C735" s="371" t="s">
        <v>300</v>
      </c>
      <c r="D735" s="371"/>
      <c r="E735" s="371"/>
      <c r="F735" s="371"/>
      <c r="G735" s="371"/>
      <c r="H735" s="371"/>
      <c r="I735" s="371"/>
      <c r="J735" s="371"/>
      <c r="K735" s="371"/>
      <c r="L735" s="371"/>
      <c r="M735" s="392"/>
      <c r="N735" s="392"/>
      <c r="O735" s="392"/>
      <c r="P735" s="392"/>
      <c r="Q735" s="392"/>
      <c r="R735" s="392"/>
      <c r="S735" s="392"/>
      <c r="T735" s="392"/>
      <c r="U735" s="392"/>
      <c r="V735" s="392"/>
      <c r="W735" s="392"/>
      <c r="X735" s="392"/>
      <c r="Y735" s="392"/>
      <c r="Z735" s="392"/>
      <c r="AA735" s="392"/>
      <c r="AB735" s="392"/>
      <c r="AC735" s="392"/>
      <c r="AD735" s="392"/>
      <c r="AE735" s="392"/>
      <c r="AF735" s="392"/>
      <c r="AG735" s="392"/>
      <c r="AH735" s="392"/>
      <c r="AI735" s="392"/>
      <c r="AJ735" s="392"/>
      <c r="AK735" s="392"/>
      <c r="AL735" s="392"/>
      <c r="AM735" s="392"/>
      <c r="AN735" s="392"/>
      <c r="AO735" s="392"/>
      <c r="AP735" s="392"/>
      <c r="AQ735" s="392"/>
      <c r="AR735" s="392"/>
      <c r="AS735" s="392"/>
      <c r="AT735" s="392"/>
    </row>
    <row r="736" spans="1:47" ht="18" customHeight="1">
      <c r="A736" s="153"/>
      <c r="B736" s="153"/>
      <c r="C736" s="371"/>
      <c r="D736" s="371"/>
      <c r="E736" s="371"/>
      <c r="F736" s="371"/>
      <c r="G736" s="371"/>
      <c r="H736" s="371"/>
      <c r="I736" s="371"/>
      <c r="J736" s="371"/>
      <c r="K736" s="371"/>
      <c r="L736" s="371"/>
      <c r="M736" s="392"/>
      <c r="N736" s="392"/>
      <c r="O736" s="392"/>
      <c r="P736" s="392"/>
      <c r="Q736" s="392"/>
      <c r="R736" s="392"/>
      <c r="S736" s="392"/>
      <c r="T736" s="392"/>
      <c r="U736" s="392"/>
      <c r="V736" s="392"/>
      <c r="W736" s="392"/>
      <c r="X736" s="392"/>
      <c r="Y736" s="392"/>
      <c r="Z736" s="392"/>
      <c r="AA736" s="392"/>
      <c r="AB736" s="392"/>
      <c r="AC736" s="392"/>
      <c r="AD736" s="392"/>
      <c r="AE736" s="392"/>
      <c r="AF736" s="392"/>
      <c r="AG736" s="392"/>
      <c r="AH736" s="392"/>
      <c r="AI736" s="392"/>
      <c r="AJ736" s="392"/>
      <c r="AK736" s="392"/>
      <c r="AL736" s="392"/>
      <c r="AM736" s="392"/>
      <c r="AN736" s="392"/>
      <c r="AO736" s="392"/>
      <c r="AP736" s="392"/>
      <c r="AQ736" s="392"/>
      <c r="AR736" s="392"/>
      <c r="AS736" s="392"/>
      <c r="AT736" s="392"/>
    </row>
    <row r="737" spans="1:48" ht="18" customHeight="1">
      <c r="A737" s="153"/>
      <c r="B737" s="153"/>
      <c r="C737" s="371"/>
      <c r="D737" s="392"/>
      <c r="E737" s="371"/>
      <c r="F737" s="369" t="s">
        <v>265</v>
      </c>
      <c r="G737" s="600" t="e">
        <f ca="1">AK645</f>
        <v>#N/A</v>
      </c>
      <c r="H737" s="600"/>
      <c r="I737" s="600"/>
      <c r="J737" s="600"/>
      <c r="K737" s="401">
        <f>AK643</f>
        <v>0</v>
      </c>
      <c r="L737" s="401"/>
      <c r="M737" s="371"/>
      <c r="N737" s="392"/>
      <c r="O737" s="392"/>
      <c r="P737" s="392"/>
      <c r="Q737" s="392"/>
      <c r="R737" s="392"/>
      <c r="S737" s="392"/>
      <c r="T737" s="392"/>
      <c r="U737" s="392"/>
      <c r="V737" s="392"/>
      <c r="W737" s="392"/>
      <c r="X737" s="392"/>
      <c r="Y737" s="392"/>
      <c r="Z737" s="392"/>
      <c r="AA737" s="392"/>
      <c r="AB737" s="392"/>
      <c r="AC737" s="392"/>
      <c r="AD737" s="392"/>
      <c r="AE737" s="392"/>
      <c r="AF737" s="392"/>
      <c r="AG737" s="392"/>
      <c r="AH737" s="392"/>
      <c r="AI737" s="392"/>
      <c r="AJ737" s="392"/>
      <c r="AK737" s="392"/>
      <c r="AL737" s="392"/>
      <c r="AM737" s="392"/>
      <c r="AN737" s="392"/>
      <c r="AO737" s="392"/>
      <c r="AP737" s="392"/>
      <c r="AQ737" s="392"/>
      <c r="AR737" s="392"/>
      <c r="AS737" s="392"/>
      <c r="AT737" s="392"/>
      <c r="AU737" s="392"/>
    </row>
    <row r="738" spans="1:48" ht="18" customHeight="1">
      <c r="A738" s="153"/>
      <c r="B738" s="153"/>
      <c r="C738" s="371" t="s">
        <v>1039</v>
      </c>
      <c r="D738" s="371"/>
      <c r="E738" s="369"/>
      <c r="F738" s="165"/>
      <c r="G738" s="165"/>
      <c r="H738" s="165"/>
      <c r="I738" s="371"/>
      <c r="J738" s="371"/>
      <c r="K738" s="371"/>
      <c r="L738" s="371"/>
      <c r="M738" s="371"/>
      <c r="N738" s="371"/>
      <c r="O738" s="156"/>
      <c r="P738" s="156"/>
      <c r="Q738" s="156"/>
      <c r="R738" s="371"/>
      <c r="S738" s="157"/>
      <c r="T738" s="165"/>
      <c r="U738" s="165"/>
      <c r="V738" s="165"/>
      <c r="W738" s="165"/>
      <c r="X738" s="392"/>
      <c r="Y738" s="392"/>
      <c r="Z738" s="392"/>
      <c r="AA738" s="392"/>
      <c r="AB738" s="392"/>
      <c r="AC738" s="392"/>
      <c r="AD738" s="392"/>
      <c r="AE738" s="392"/>
      <c r="AF738" s="392"/>
      <c r="AG738" s="392"/>
      <c r="AH738" s="392"/>
      <c r="AI738" s="392"/>
      <c r="AJ738" s="392"/>
      <c r="AK738" s="392"/>
      <c r="AL738" s="392"/>
      <c r="AM738" s="392"/>
      <c r="AN738" s="392"/>
      <c r="AO738" s="392"/>
      <c r="AP738" s="392"/>
      <c r="AQ738" s="392"/>
      <c r="AR738" s="392"/>
      <c r="AS738" s="392"/>
      <c r="AT738" s="392"/>
    </row>
    <row r="739" spans="1:48" ht="18" customHeight="1">
      <c r="A739" s="153"/>
      <c r="B739" s="153"/>
      <c r="C739" s="371"/>
      <c r="D739" s="371"/>
      <c r="E739" s="369"/>
      <c r="F739" s="165"/>
      <c r="G739" s="165"/>
      <c r="H739" s="165"/>
      <c r="I739" s="165"/>
      <c r="J739" s="371"/>
      <c r="K739" s="371"/>
      <c r="L739" s="401"/>
      <c r="M739" s="371"/>
      <c r="N739" s="600" t="e">
        <f ca="1">MAX(G734,G737)</f>
        <v>#N/A</v>
      </c>
      <c r="O739" s="600"/>
      <c r="P739" s="600"/>
      <c r="Q739" s="600"/>
      <c r="R739" s="401">
        <f>K734</f>
        <v>0</v>
      </c>
      <c r="S739" s="401"/>
      <c r="T739" s="371"/>
      <c r="U739" s="371"/>
      <c r="V739" s="371"/>
      <c r="W739" s="156"/>
      <c r="X739" s="371"/>
      <c r="Y739" s="157"/>
      <c r="Z739" s="392"/>
      <c r="AA739" s="392"/>
      <c r="AB739" s="392"/>
      <c r="AC739" s="392"/>
      <c r="AD739" s="392"/>
      <c r="AE739" s="392"/>
      <c r="AF739" s="392"/>
      <c r="AG739" s="392"/>
      <c r="AH739" s="392"/>
      <c r="AI739" s="392"/>
      <c r="AJ739" s="392"/>
      <c r="AK739" s="392"/>
      <c r="AL739" s="392"/>
      <c r="AM739" s="392"/>
      <c r="AN739" s="392"/>
      <c r="AO739" s="392"/>
      <c r="AP739" s="392"/>
      <c r="AQ739" s="392"/>
      <c r="AR739" s="392"/>
      <c r="AS739" s="392"/>
      <c r="AT739" s="392"/>
      <c r="AU739" s="392"/>
      <c r="AV739" s="392"/>
    </row>
    <row r="740" spans="1:48" ht="18" customHeight="1">
      <c r="A740" s="153"/>
      <c r="B740" s="371" t="s">
        <v>296</v>
      </c>
      <c r="C740" s="371"/>
      <c r="D740" s="371"/>
      <c r="E740" s="371"/>
      <c r="F740" s="371"/>
      <c r="G740" s="601">
        <f>I684</f>
        <v>0</v>
      </c>
      <c r="H740" s="601"/>
      <c r="I740" s="601"/>
      <c r="J740" s="601"/>
      <c r="K740" s="601"/>
      <c r="L740" s="401"/>
      <c r="M740" s="401"/>
      <c r="N740" s="401"/>
      <c r="O740" s="401"/>
      <c r="P740" s="401"/>
      <c r="Q740" s="401"/>
      <c r="R740" s="371"/>
      <c r="S740" s="371"/>
      <c r="T740" s="371"/>
      <c r="U740" s="371"/>
      <c r="V740" s="371"/>
      <c r="W740" s="371"/>
      <c r="X740" s="371"/>
      <c r="Y740" s="371"/>
      <c r="Z740" s="371"/>
      <c r="AA740" s="371"/>
      <c r="AB740" s="371"/>
      <c r="AC740" s="371"/>
      <c r="AD740" s="371"/>
      <c r="AE740" s="371"/>
      <c r="AF740" s="371"/>
      <c r="AG740" s="371"/>
      <c r="AH740" s="371"/>
      <c r="AI740" s="371"/>
      <c r="AJ740" s="371"/>
      <c r="AK740" s="371"/>
      <c r="AL740" s="371"/>
      <c r="AM740" s="371"/>
      <c r="AN740" s="371"/>
      <c r="AO740" s="371"/>
      <c r="AP740" s="371"/>
      <c r="AQ740" s="371"/>
      <c r="AR740" s="371"/>
      <c r="AS740" s="371"/>
      <c r="AT740" s="371"/>
    </row>
    <row r="741" spans="1:48" ht="18" customHeight="1">
      <c r="A741" s="153"/>
      <c r="B741" s="563" t="s">
        <v>297</v>
      </c>
      <c r="C741" s="563"/>
      <c r="D741" s="563"/>
      <c r="E741" s="563"/>
      <c r="F741" s="563"/>
      <c r="G741" s="563"/>
      <c r="H741" s="563"/>
      <c r="I741" s="392"/>
      <c r="J741" s="392"/>
      <c r="K741" s="392"/>
      <c r="L741" s="392"/>
      <c r="M741" s="392"/>
      <c r="N741" s="392"/>
      <c r="O741" s="598" t="e">
        <f ca="1">N739</f>
        <v>#N/A</v>
      </c>
      <c r="P741" s="598"/>
      <c r="Q741" s="598"/>
      <c r="R741" s="598"/>
      <c r="S741" s="561" t="s">
        <v>265</v>
      </c>
      <c r="T741" s="562" t="e">
        <f ca="1">P655</f>
        <v>#N/A</v>
      </c>
      <c r="U741" s="562"/>
      <c r="V741" s="562"/>
      <c r="W741" s="562"/>
      <c r="X741" s="563">
        <f>V655</f>
        <v>0</v>
      </c>
      <c r="Y741" s="563"/>
      <c r="Z741" s="563"/>
      <c r="AA741" s="563"/>
      <c r="AB741" s="563"/>
      <c r="AC741" s="371"/>
      <c r="AD741" s="371"/>
      <c r="AE741" s="371"/>
      <c r="AF741" s="371"/>
      <c r="AG741" s="157"/>
      <c r="AH741" s="371"/>
      <c r="AI741" s="371"/>
      <c r="AJ741" s="371"/>
      <c r="AK741" s="371"/>
      <c r="AL741" s="371"/>
      <c r="AM741" s="371"/>
      <c r="AN741" s="168"/>
      <c r="AO741" s="168"/>
      <c r="AP741" s="371"/>
      <c r="AQ741" s="371"/>
      <c r="AR741" s="371"/>
    </row>
    <row r="742" spans="1:48" ht="18" customHeight="1">
      <c r="A742" s="153"/>
      <c r="B742" s="563"/>
      <c r="C742" s="563"/>
      <c r="D742" s="563"/>
      <c r="E742" s="563"/>
      <c r="F742" s="563"/>
      <c r="G742" s="563"/>
      <c r="H742" s="563"/>
      <c r="I742" s="392"/>
      <c r="J742" s="392"/>
      <c r="K742" s="392"/>
      <c r="L742" s="392"/>
      <c r="M742" s="392"/>
      <c r="N742" s="392"/>
      <c r="O742" s="167"/>
      <c r="P742" s="167"/>
      <c r="Q742" s="167"/>
      <c r="R742" s="167"/>
      <c r="S742" s="561"/>
      <c r="T742" s="562"/>
      <c r="U742" s="562"/>
      <c r="V742" s="562"/>
      <c r="W742" s="562"/>
      <c r="X742" s="563"/>
      <c r="Y742" s="563"/>
      <c r="Z742" s="563"/>
      <c r="AA742" s="563"/>
      <c r="AB742" s="563"/>
      <c r="AC742" s="371"/>
      <c r="AD742" s="371"/>
      <c r="AE742" s="371"/>
      <c r="AF742" s="371"/>
      <c r="AG742" s="157"/>
      <c r="AH742" s="371"/>
      <c r="AI742" s="371"/>
      <c r="AJ742" s="371"/>
      <c r="AK742" s="371"/>
      <c r="AL742" s="371"/>
      <c r="AM742" s="371"/>
      <c r="AN742" s="168"/>
      <c r="AO742" s="168"/>
      <c r="AP742" s="371"/>
      <c r="AQ742" s="371"/>
      <c r="AR742" s="371"/>
    </row>
    <row r="743" spans="1:48" ht="18" customHeight="1">
      <c r="A743" s="153"/>
      <c r="B743" s="371" t="s">
        <v>302</v>
      </c>
      <c r="C743" s="371"/>
      <c r="D743" s="371"/>
      <c r="E743" s="371"/>
      <c r="F743" s="371"/>
      <c r="G743" s="371"/>
      <c r="H743" s="563" t="str">
        <f>X655</f>
        <v>직사각형</v>
      </c>
      <c r="I743" s="563"/>
      <c r="J743" s="563"/>
      <c r="K743" s="563"/>
      <c r="L743" s="563"/>
      <c r="M743" s="371"/>
      <c r="N743" s="371"/>
      <c r="O743" s="371"/>
      <c r="P743" s="371"/>
      <c r="Q743" s="371"/>
      <c r="R743" s="371"/>
      <c r="S743" s="371"/>
      <c r="T743" s="371"/>
      <c r="U743" s="371"/>
      <c r="V743" s="371"/>
      <c r="W743" s="371"/>
      <c r="X743" s="371"/>
      <c r="Y743" s="371"/>
      <c r="Z743" s="371"/>
      <c r="AA743" s="371"/>
      <c r="AB743" s="371"/>
      <c r="AC743" s="371"/>
      <c r="AD743" s="371"/>
      <c r="AE743" s="371"/>
      <c r="AF743" s="371"/>
      <c r="AG743" s="371"/>
      <c r="AH743" s="371"/>
      <c r="AI743" s="371"/>
      <c r="AJ743" s="371"/>
      <c r="AK743" s="371"/>
      <c r="AL743" s="371"/>
      <c r="AM743" s="371"/>
      <c r="AN743" s="371"/>
      <c r="AO743" s="371"/>
      <c r="AP743" s="371"/>
      <c r="AQ743" s="371"/>
      <c r="AR743" s="371"/>
      <c r="AS743" s="371"/>
      <c r="AT743" s="371"/>
    </row>
    <row r="744" spans="1:48" ht="18" customHeight="1">
      <c r="A744" s="153"/>
      <c r="B744" s="563" t="s">
        <v>303</v>
      </c>
      <c r="C744" s="563"/>
      <c r="D744" s="563"/>
      <c r="E744" s="563"/>
      <c r="F744" s="563"/>
      <c r="G744" s="563"/>
      <c r="H744" s="371"/>
      <c r="I744" s="371"/>
      <c r="J744" s="371"/>
      <c r="K744" s="371"/>
      <c r="L744" s="371"/>
      <c r="M744" s="371"/>
      <c r="N744" s="371"/>
      <c r="O744" s="371"/>
      <c r="P744" s="371"/>
      <c r="Q744" s="371"/>
      <c r="R744" s="371"/>
      <c r="S744" s="371"/>
      <c r="T744" s="371"/>
      <c r="U744" s="371"/>
      <c r="V744" s="371"/>
      <c r="W744" s="371"/>
      <c r="X744" s="371"/>
      <c r="Y744" s="371"/>
      <c r="Z744" s="371"/>
      <c r="AA744" s="371"/>
      <c r="AB744" s="371"/>
      <c r="AC744" s="371"/>
      <c r="AD744" s="371"/>
      <c r="AE744" s="371"/>
      <c r="AF744" s="371"/>
      <c r="AG744" s="371"/>
      <c r="AH744" s="371"/>
      <c r="AI744" s="371"/>
      <c r="AJ744" s="371"/>
      <c r="AK744" s="371"/>
      <c r="AL744" s="371"/>
      <c r="AM744" s="371"/>
      <c r="AN744" s="371"/>
      <c r="AO744" s="371"/>
      <c r="AP744" s="371"/>
      <c r="AQ744" s="371"/>
      <c r="AR744" s="371"/>
      <c r="AS744" s="371"/>
      <c r="AT744" s="371"/>
    </row>
    <row r="745" spans="1:48" ht="18" customHeight="1">
      <c r="A745" s="153"/>
      <c r="B745" s="563"/>
      <c r="C745" s="563"/>
      <c r="D745" s="563"/>
      <c r="E745" s="563"/>
      <c r="F745" s="563"/>
      <c r="G745" s="563"/>
      <c r="H745" s="371"/>
      <c r="I745" s="371"/>
      <c r="J745" s="371"/>
      <c r="K745" s="371"/>
      <c r="L745" s="371"/>
      <c r="M745" s="371"/>
      <c r="N745" s="371"/>
      <c r="O745" s="371"/>
      <c r="P745" s="371"/>
      <c r="Q745" s="371"/>
      <c r="R745" s="371"/>
      <c r="S745" s="371"/>
      <c r="T745" s="371"/>
      <c r="U745" s="371"/>
      <c r="V745" s="371"/>
      <c r="W745" s="371"/>
      <c r="X745" s="371"/>
      <c r="Y745" s="371"/>
      <c r="Z745" s="371"/>
      <c r="AA745" s="371"/>
      <c r="AB745" s="371"/>
      <c r="AC745" s="371"/>
      <c r="AD745" s="371"/>
      <c r="AE745" s="371"/>
      <c r="AF745" s="371"/>
      <c r="AG745" s="371"/>
      <c r="AH745" s="371"/>
      <c r="AI745" s="371"/>
      <c r="AJ745" s="371"/>
      <c r="AK745" s="371"/>
      <c r="AL745" s="371"/>
      <c r="AM745" s="371"/>
      <c r="AN745" s="371"/>
      <c r="AO745" s="371"/>
      <c r="AP745" s="371"/>
      <c r="AQ745" s="371"/>
      <c r="AR745" s="371"/>
      <c r="AS745" s="371"/>
      <c r="AT745" s="371"/>
    </row>
    <row r="746" spans="1:48" ht="18" customHeight="1">
      <c r="A746" s="153"/>
      <c r="B746" s="371" t="s">
        <v>304</v>
      </c>
      <c r="C746" s="371"/>
      <c r="D746" s="371"/>
      <c r="E746" s="371"/>
      <c r="F746" s="371"/>
      <c r="G746" s="371"/>
      <c r="H746" s="371"/>
      <c r="I746" s="371"/>
      <c r="J746" s="396">
        <v>1</v>
      </c>
      <c r="K746" s="396" t="s">
        <v>270</v>
      </c>
      <c r="L746" s="600" t="e">
        <f ca="1">T741</f>
        <v>#N/A</v>
      </c>
      <c r="M746" s="600"/>
      <c r="N746" s="600"/>
      <c r="O746" s="600"/>
      <c r="P746" s="401">
        <f>X741</f>
        <v>0</v>
      </c>
      <c r="Q746" s="401"/>
      <c r="R746" s="404"/>
      <c r="S746" s="159" t="s">
        <v>265</v>
      </c>
      <c r="T746" s="600" t="e">
        <f ca="1">1*L746</f>
        <v>#N/A</v>
      </c>
      <c r="U746" s="600"/>
      <c r="V746" s="600"/>
      <c r="W746" s="600"/>
      <c r="X746" s="401">
        <f>P746</f>
        <v>0</v>
      </c>
      <c r="Y746" s="401"/>
      <c r="Z746" s="367"/>
      <c r="AA746" s="299"/>
      <c r="AB746" s="371"/>
      <c r="AC746" s="371"/>
      <c r="AD746" s="371"/>
      <c r="AE746" s="371"/>
      <c r="AF746" s="371"/>
      <c r="AG746" s="371"/>
      <c r="AH746" s="371"/>
      <c r="AI746" s="371"/>
      <c r="AJ746" s="371"/>
      <c r="AK746" s="371"/>
      <c r="AL746" s="371"/>
      <c r="AM746" s="371"/>
      <c r="AN746" s="371"/>
      <c r="AO746" s="371"/>
      <c r="AP746" s="371"/>
      <c r="AQ746" s="371"/>
      <c r="AR746" s="371"/>
      <c r="AS746" s="371"/>
      <c r="AT746" s="371"/>
      <c r="AU746" s="371"/>
    </row>
    <row r="747" spans="1:48" ht="18" customHeight="1">
      <c r="A747" s="153"/>
      <c r="B747" s="601" t="s">
        <v>305</v>
      </c>
      <c r="C747" s="601"/>
      <c r="D747" s="601"/>
      <c r="E747" s="601"/>
      <c r="F747" s="601"/>
      <c r="G747" s="601"/>
      <c r="H747" s="397"/>
      <c r="I747" s="392"/>
      <c r="J747" s="392"/>
      <c r="K747" s="392"/>
      <c r="L747" s="160"/>
      <c r="R747" s="392"/>
      <c r="S747" s="392"/>
      <c r="T747" s="392"/>
      <c r="U747" s="601">
        <f>AP655</f>
        <v>12.5</v>
      </c>
      <c r="V747" s="601"/>
      <c r="W747" s="601"/>
      <c r="X747" s="601"/>
      <c r="Y747" s="601"/>
      <c r="Z747" s="371"/>
      <c r="AA747" s="371"/>
      <c r="AB747" s="371"/>
      <c r="AC747" s="371"/>
      <c r="AD747" s="371"/>
      <c r="AE747" s="371"/>
      <c r="AF747" s="371"/>
      <c r="AG747" s="371"/>
      <c r="AH747" s="371"/>
      <c r="AI747" s="371"/>
      <c r="AJ747" s="371"/>
      <c r="AK747" s="371"/>
      <c r="AL747" s="371"/>
      <c r="AM747" s="371"/>
      <c r="AN747" s="371"/>
      <c r="AO747" s="371"/>
      <c r="AP747" s="371"/>
      <c r="AQ747" s="371"/>
      <c r="AR747" s="371"/>
      <c r="AS747" s="371"/>
      <c r="AT747" s="371"/>
    </row>
    <row r="748" spans="1:48" ht="18" customHeight="1">
      <c r="A748" s="153"/>
      <c r="B748" s="601"/>
      <c r="C748" s="601"/>
      <c r="D748" s="601"/>
      <c r="E748" s="601"/>
      <c r="F748" s="601"/>
      <c r="G748" s="601"/>
      <c r="H748" s="397"/>
      <c r="I748" s="392"/>
      <c r="J748" s="392"/>
      <c r="K748" s="392"/>
      <c r="L748" s="392"/>
      <c r="M748" s="392"/>
      <c r="N748" s="392"/>
      <c r="O748" s="392"/>
      <c r="P748" s="392"/>
      <c r="Q748" s="392"/>
      <c r="R748" s="392"/>
      <c r="S748" s="392"/>
      <c r="T748" s="392"/>
      <c r="U748" s="601"/>
      <c r="V748" s="601"/>
      <c r="W748" s="601"/>
      <c r="X748" s="601"/>
      <c r="Y748" s="601"/>
      <c r="Z748" s="392"/>
      <c r="AA748" s="392"/>
      <c r="AB748" s="392"/>
      <c r="AC748" s="392"/>
      <c r="AD748" s="392"/>
      <c r="AE748" s="392"/>
      <c r="AF748" s="392"/>
      <c r="AG748" s="392"/>
      <c r="AH748" s="392"/>
      <c r="AI748" s="392"/>
      <c r="AJ748" s="392"/>
      <c r="AK748" s="392"/>
      <c r="AL748" s="392"/>
      <c r="AM748" s="392"/>
      <c r="AN748" s="392"/>
      <c r="AO748" s="392"/>
      <c r="AP748" s="392"/>
      <c r="AQ748" s="392"/>
      <c r="AR748" s="392"/>
      <c r="AS748" s="392"/>
      <c r="AT748" s="392"/>
    </row>
    <row r="749" spans="1:48" ht="18" customHeight="1">
      <c r="A749" s="153"/>
      <c r="B749" s="371"/>
      <c r="C749" s="371"/>
      <c r="D749" s="371"/>
      <c r="E749" s="371"/>
      <c r="F749" s="371"/>
      <c r="G749" s="371"/>
      <c r="H749" s="371"/>
      <c r="I749" s="371"/>
      <c r="J749" s="371"/>
      <c r="K749" s="371"/>
      <c r="L749" s="371"/>
      <c r="M749" s="371"/>
      <c r="N749" s="371"/>
      <c r="O749" s="371"/>
      <c r="P749" s="371"/>
      <c r="Q749" s="371"/>
      <c r="R749" s="371"/>
      <c r="S749" s="371"/>
      <c r="T749" s="371"/>
      <c r="U749" s="371"/>
      <c r="V749" s="371"/>
      <c r="W749" s="371"/>
      <c r="X749" s="371"/>
      <c r="Y749" s="371"/>
      <c r="Z749" s="371"/>
      <c r="AA749" s="371"/>
      <c r="AB749" s="371"/>
      <c r="AC749" s="371"/>
      <c r="AD749" s="371"/>
      <c r="AE749" s="371"/>
      <c r="AF749" s="371"/>
      <c r="AG749" s="371"/>
      <c r="AH749" s="371"/>
      <c r="AI749" s="371"/>
      <c r="AJ749" s="371"/>
      <c r="AK749" s="371"/>
      <c r="AL749" s="371"/>
      <c r="AM749" s="371"/>
    </row>
    <row r="750" spans="1:48" ht="18" customHeight="1">
      <c r="A750" s="153"/>
      <c r="B750" s="161" t="s">
        <v>1024</v>
      </c>
      <c r="C750" s="392"/>
      <c r="D750" s="392"/>
      <c r="E750" s="392"/>
      <c r="F750" s="392"/>
      <c r="G750" s="392"/>
      <c r="H750" s="392"/>
      <c r="I750" s="392"/>
      <c r="J750" s="392"/>
      <c r="K750" s="392"/>
      <c r="L750" s="392"/>
      <c r="M750" s="392"/>
      <c r="N750" s="392"/>
      <c r="O750" s="392"/>
      <c r="P750" s="392"/>
      <c r="Q750" s="392"/>
      <c r="R750" s="398" t="s">
        <v>1023</v>
      </c>
      <c r="S750" s="392"/>
      <c r="T750" s="392"/>
      <c r="U750" s="392"/>
      <c r="V750" s="392"/>
      <c r="W750" s="392"/>
      <c r="X750" s="392"/>
      <c r="Y750" s="392"/>
      <c r="Z750" s="392"/>
      <c r="AA750" s="392"/>
      <c r="AB750" s="392"/>
      <c r="AC750" s="392"/>
      <c r="AD750" s="392"/>
      <c r="AE750" s="392"/>
    </row>
    <row r="751" spans="1:48" ht="18" customHeight="1">
      <c r="A751" s="153"/>
      <c r="B751" s="392" t="s">
        <v>308</v>
      </c>
      <c r="C751" s="392"/>
      <c r="D751" s="392"/>
      <c r="E751" s="392"/>
      <c r="F751" s="392"/>
      <c r="G751" s="392"/>
      <c r="H751" s="392"/>
      <c r="I751" s="392"/>
      <c r="J751" s="392"/>
      <c r="K751" s="392"/>
      <c r="L751" s="392"/>
      <c r="M751" s="392"/>
      <c r="N751" s="156"/>
      <c r="O751" s="156"/>
      <c r="P751" s="156"/>
      <c r="Q751" s="392"/>
      <c r="R751" s="157"/>
      <c r="S751" s="157"/>
      <c r="T751" s="157"/>
      <c r="U751" s="155"/>
      <c r="V751" s="155"/>
      <c r="AD751" s="392"/>
      <c r="AE751" s="392"/>
    </row>
    <row r="752" spans="1:48" ht="18" customHeight="1">
      <c r="A752" s="153"/>
      <c r="B752" s="392"/>
      <c r="C752" s="392"/>
      <c r="D752" s="392"/>
      <c r="E752" s="392"/>
      <c r="F752" s="392"/>
      <c r="G752" s="392"/>
      <c r="H752" s="392"/>
      <c r="I752" s="392"/>
      <c r="J752" s="392"/>
      <c r="K752" s="392"/>
      <c r="L752" s="392"/>
      <c r="M752" s="392"/>
      <c r="N752" s="156"/>
      <c r="O752" s="156"/>
      <c r="P752" s="156"/>
      <c r="Q752" s="392"/>
      <c r="R752" s="157"/>
      <c r="S752" s="157"/>
      <c r="W752" s="562" t="e">
        <f ca="1">Z549</f>
        <v>#N/A</v>
      </c>
      <c r="X752" s="562"/>
      <c r="Y752" s="562"/>
      <c r="Z752" s="562"/>
      <c r="AA752" s="563">
        <f>Calcu_ADJ!I74</f>
        <v>0</v>
      </c>
      <c r="AB752" s="563"/>
      <c r="AC752" s="563"/>
      <c r="AD752" s="563"/>
      <c r="AE752" s="563"/>
    </row>
    <row r="753" spans="1:47" ht="18" customHeight="1">
      <c r="A753" s="153"/>
      <c r="B753" s="392"/>
      <c r="C753" s="392"/>
      <c r="D753" s="392"/>
      <c r="E753" s="392"/>
      <c r="F753" s="392"/>
      <c r="G753" s="392"/>
      <c r="H753" s="392"/>
      <c r="I753" s="392"/>
      <c r="J753" s="392"/>
      <c r="K753" s="392"/>
      <c r="L753" s="392"/>
      <c r="M753" s="392"/>
      <c r="N753" s="156"/>
      <c r="O753" s="156"/>
      <c r="P753" s="156"/>
      <c r="Q753" s="392"/>
      <c r="R753" s="157"/>
      <c r="S753" s="157"/>
      <c r="W753" s="562"/>
      <c r="X753" s="562"/>
      <c r="Y753" s="562"/>
      <c r="Z753" s="562"/>
      <c r="AA753" s="563"/>
      <c r="AB753" s="563"/>
      <c r="AC753" s="563"/>
      <c r="AD753" s="563"/>
      <c r="AE753" s="563"/>
    </row>
    <row r="754" spans="1:47" ht="18" customHeight="1">
      <c r="A754" s="153"/>
      <c r="B754" s="371" t="s">
        <v>306</v>
      </c>
      <c r="C754" s="371"/>
      <c r="D754" s="371"/>
      <c r="E754" s="371"/>
      <c r="F754" s="371"/>
      <c r="G754" s="601">
        <f>I700</f>
        <v>0</v>
      </c>
      <c r="H754" s="601"/>
      <c r="I754" s="601"/>
      <c r="J754" s="601"/>
      <c r="K754" s="601"/>
      <c r="L754" s="401"/>
      <c r="M754" s="401"/>
      <c r="N754" s="401"/>
      <c r="O754" s="401"/>
      <c r="P754" s="401"/>
      <c r="Q754" s="401"/>
      <c r="R754" s="371"/>
      <c r="S754" s="371"/>
      <c r="T754" s="371"/>
      <c r="U754" s="371"/>
      <c r="V754" s="371"/>
      <c r="W754" s="371"/>
      <c r="X754" s="371"/>
      <c r="Y754" s="371"/>
      <c r="Z754" s="371"/>
      <c r="AA754" s="371"/>
      <c r="AB754" s="371"/>
      <c r="AC754" s="371"/>
      <c r="AD754" s="371"/>
      <c r="AE754" s="371"/>
      <c r="AF754" s="371"/>
      <c r="AG754" s="371"/>
      <c r="AH754" s="371"/>
      <c r="AI754" s="371"/>
      <c r="AJ754" s="371"/>
      <c r="AK754" s="371"/>
      <c r="AL754" s="371"/>
      <c r="AM754" s="371"/>
      <c r="AN754" s="371"/>
      <c r="AO754" s="371"/>
      <c r="AP754" s="371"/>
      <c r="AQ754" s="371"/>
      <c r="AR754" s="371"/>
      <c r="AS754" s="371"/>
      <c r="AT754" s="371"/>
    </row>
    <row r="755" spans="1:47" ht="18" customHeight="1">
      <c r="A755" s="153"/>
      <c r="B755" s="563" t="s">
        <v>307</v>
      </c>
      <c r="C755" s="563"/>
      <c r="D755" s="563"/>
      <c r="E755" s="563"/>
      <c r="F755" s="563"/>
      <c r="G755" s="563"/>
      <c r="H755" s="563"/>
      <c r="I755" s="392"/>
      <c r="J755" s="392"/>
      <c r="K755" s="392"/>
      <c r="L755" s="392"/>
      <c r="M755" s="392"/>
      <c r="N755" s="392"/>
      <c r="O755" s="598" t="e">
        <f ca="1">ABS(W752)</f>
        <v>#N/A</v>
      </c>
      <c r="P755" s="598"/>
      <c r="Q755" s="598"/>
      <c r="R755" s="598"/>
      <c r="S755" s="561" t="s">
        <v>265</v>
      </c>
      <c r="T755" s="562" t="e">
        <f ca="1">P656</f>
        <v>#N/A</v>
      </c>
      <c r="U755" s="562"/>
      <c r="V755" s="562"/>
      <c r="W755" s="562"/>
      <c r="X755" s="563">
        <f>V656</f>
        <v>0</v>
      </c>
      <c r="Y755" s="563"/>
      <c r="Z755" s="563"/>
      <c r="AA755" s="563"/>
      <c r="AB755" s="563"/>
      <c r="AC755" s="371"/>
      <c r="AD755" s="371"/>
      <c r="AE755" s="371"/>
      <c r="AF755" s="371"/>
      <c r="AG755" s="371"/>
      <c r="AH755" s="371"/>
      <c r="AI755" s="371"/>
      <c r="AJ755" s="371"/>
      <c r="AK755" s="371"/>
      <c r="AL755" s="168"/>
      <c r="AM755" s="168"/>
      <c r="AN755" s="371"/>
      <c r="AO755" s="168"/>
      <c r="AP755" s="371"/>
      <c r="AQ755" s="371"/>
      <c r="AR755" s="371"/>
    </row>
    <row r="756" spans="1:47" ht="18" customHeight="1">
      <c r="A756" s="153"/>
      <c r="B756" s="563"/>
      <c r="C756" s="563"/>
      <c r="D756" s="563"/>
      <c r="E756" s="563"/>
      <c r="F756" s="563"/>
      <c r="G756" s="563"/>
      <c r="H756" s="563"/>
      <c r="I756" s="392"/>
      <c r="J756" s="392"/>
      <c r="K756" s="392"/>
      <c r="L756" s="392"/>
      <c r="M756" s="392"/>
      <c r="N756" s="392"/>
      <c r="O756" s="167"/>
      <c r="P756" s="167"/>
      <c r="Q756" s="167"/>
      <c r="R756" s="167"/>
      <c r="S756" s="561"/>
      <c r="T756" s="562"/>
      <c r="U756" s="562"/>
      <c r="V756" s="562"/>
      <c r="W756" s="562"/>
      <c r="X756" s="563"/>
      <c r="Y756" s="563"/>
      <c r="Z756" s="563"/>
      <c r="AA756" s="563"/>
      <c r="AB756" s="563"/>
      <c r="AC756" s="371"/>
      <c r="AD756" s="371"/>
      <c r="AE756" s="371"/>
      <c r="AF756" s="371"/>
      <c r="AG756" s="371"/>
      <c r="AH756" s="371"/>
      <c r="AI756" s="371"/>
      <c r="AJ756" s="371"/>
      <c r="AK756" s="371"/>
      <c r="AL756" s="168"/>
      <c r="AM756" s="168"/>
      <c r="AN756" s="371"/>
      <c r="AO756" s="168"/>
      <c r="AP756" s="371"/>
      <c r="AQ756" s="371"/>
      <c r="AR756" s="371"/>
    </row>
    <row r="757" spans="1:47" ht="18" customHeight="1">
      <c r="A757" s="153"/>
      <c r="B757" s="371" t="s">
        <v>309</v>
      </c>
      <c r="C757" s="371"/>
      <c r="D757" s="371"/>
      <c r="E757" s="371"/>
      <c r="F757" s="371"/>
      <c r="G757" s="371"/>
      <c r="H757" s="563" t="str">
        <f>X656</f>
        <v>직사각형</v>
      </c>
      <c r="I757" s="563"/>
      <c r="J757" s="563"/>
      <c r="K757" s="563"/>
      <c r="L757" s="563"/>
      <c r="M757" s="371"/>
      <c r="N757" s="371"/>
      <c r="O757" s="371"/>
      <c r="P757" s="371"/>
      <c r="Q757" s="371"/>
      <c r="R757" s="371"/>
      <c r="S757" s="371"/>
      <c r="T757" s="371"/>
      <c r="U757" s="371"/>
      <c r="V757" s="371"/>
      <c r="W757" s="371"/>
      <c r="X757" s="371"/>
      <c r="Y757" s="371"/>
      <c r="Z757" s="371"/>
      <c r="AA757" s="371"/>
      <c r="AB757" s="371"/>
      <c r="AC757" s="371"/>
      <c r="AD757" s="371"/>
      <c r="AE757" s="371"/>
      <c r="AF757" s="371"/>
      <c r="AG757" s="371"/>
      <c r="AH757" s="371"/>
      <c r="AI757" s="371"/>
      <c r="AJ757" s="371"/>
      <c r="AK757" s="371"/>
      <c r="AL757" s="371"/>
      <c r="AM757" s="371"/>
      <c r="AN757" s="371"/>
      <c r="AO757" s="371"/>
      <c r="AP757" s="371"/>
      <c r="AQ757" s="371"/>
      <c r="AR757" s="371"/>
      <c r="AS757" s="371"/>
      <c r="AT757" s="371"/>
    </row>
    <row r="758" spans="1:47" ht="18" customHeight="1">
      <c r="A758" s="153"/>
      <c r="B758" s="563" t="s">
        <v>310</v>
      </c>
      <c r="C758" s="563"/>
      <c r="D758" s="563"/>
      <c r="E758" s="563"/>
      <c r="F758" s="563"/>
      <c r="G758" s="563"/>
      <c r="H758" s="371"/>
      <c r="I758" s="371"/>
      <c r="J758" s="371"/>
      <c r="K758" s="371"/>
      <c r="L758" s="371"/>
      <c r="M758" s="371"/>
      <c r="N758" s="371"/>
      <c r="O758" s="371"/>
      <c r="P758" s="371"/>
      <c r="Q758" s="371"/>
      <c r="R758" s="371"/>
      <c r="S758" s="371"/>
      <c r="T758" s="371"/>
      <c r="U758" s="371"/>
      <c r="V758" s="371"/>
      <c r="W758" s="371"/>
      <c r="X758" s="371"/>
      <c r="Y758" s="371"/>
      <c r="Z758" s="371"/>
      <c r="AA758" s="371"/>
      <c r="AB758" s="371"/>
      <c r="AC758" s="371"/>
      <c r="AD758" s="371"/>
      <c r="AE758" s="371"/>
      <c r="AF758" s="371"/>
      <c r="AG758" s="371"/>
      <c r="AH758" s="371"/>
      <c r="AI758" s="371"/>
      <c r="AJ758" s="371"/>
      <c r="AK758" s="371"/>
      <c r="AL758" s="371"/>
      <c r="AM758" s="371"/>
      <c r="AN758" s="371"/>
      <c r="AO758" s="371"/>
      <c r="AP758" s="371"/>
      <c r="AQ758" s="371"/>
      <c r="AR758" s="371"/>
      <c r="AS758" s="371"/>
      <c r="AT758" s="371"/>
    </row>
    <row r="759" spans="1:47" ht="18" customHeight="1">
      <c r="A759" s="153"/>
      <c r="B759" s="563"/>
      <c r="C759" s="563"/>
      <c r="D759" s="563"/>
      <c r="E759" s="563"/>
      <c r="F759" s="563"/>
      <c r="G759" s="563"/>
      <c r="H759" s="371"/>
      <c r="I759" s="371"/>
      <c r="J759" s="371"/>
      <c r="K759" s="371"/>
      <c r="L759" s="371"/>
      <c r="M759" s="371"/>
      <c r="N759" s="371"/>
      <c r="O759" s="371"/>
      <c r="P759" s="371"/>
      <c r="Q759" s="371"/>
      <c r="R759" s="371"/>
      <c r="S759" s="371"/>
      <c r="T759" s="371"/>
      <c r="U759" s="371"/>
      <c r="V759" s="371"/>
      <c r="W759" s="371"/>
      <c r="X759" s="371"/>
      <c r="Y759" s="371"/>
      <c r="Z759" s="371"/>
      <c r="AA759" s="371"/>
      <c r="AB759" s="371"/>
      <c r="AC759" s="371"/>
      <c r="AD759" s="371"/>
      <c r="AE759" s="371"/>
      <c r="AF759" s="371"/>
      <c r="AG759" s="371"/>
      <c r="AH759" s="371"/>
      <c r="AI759" s="371"/>
      <c r="AJ759" s="371"/>
      <c r="AK759" s="371"/>
      <c r="AL759" s="371"/>
      <c r="AM759" s="371"/>
      <c r="AN759" s="371"/>
      <c r="AO759" s="371"/>
      <c r="AP759" s="371"/>
      <c r="AQ759" s="371"/>
      <c r="AR759" s="371"/>
      <c r="AS759" s="371"/>
      <c r="AT759" s="371"/>
    </row>
    <row r="760" spans="1:47" ht="18" customHeight="1">
      <c r="A760" s="153"/>
      <c r="B760" s="371" t="s">
        <v>311</v>
      </c>
      <c r="C760" s="371"/>
      <c r="D760" s="371"/>
      <c r="E760" s="371"/>
      <c r="F760" s="371"/>
      <c r="G760" s="371"/>
      <c r="H760" s="371"/>
      <c r="I760" s="371"/>
      <c r="J760" s="396">
        <v>1</v>
      </c>
      <c r="K760" s="396" t="s">
        <v>270</v>
      </c>
      <c r="L760" s="600" t="e">
        <f ca="1">T755</f>
        <v>#N/A</v>
      </c>
      <c r="M760" s="600"/>
      <c r="N760" s="600"/>
      <c r="O760" s="600"/>
      <c r="P760" s="401">
        <f>X755</f>
        <v>0</v>
      </c>
      <c r="Q760" s="401"/>
      <c r="R760" s="404"/>
      <c r="S760" s="159" t="s">
        <v>265</v>
      </c>
      <c r="T760" s="600" t="e">
        <f ca="1">1*L760</f>
        <v>#N/A</v>
      </c>
      <c r="U760" s="600"/>
      <c r="V760" s="600"/>
      <c r="W760" s="600"/>
      <c r="X760" s="401">
        <f>P760</f>
        <v>0</v>
      </c>
      <c r="Y760" s="401"/>
      <c r="Z760" s="367"/>
      <c r="AA760" s="299"/>
      <c r="AB760" s="371"/>
      <c r="AC760" s="371"/>
      <c r="AD760" s="371"/>
      <c r="AE760" s="371"/>
      <c r="AF760" s="371"/>
      <c r="AG760" s="371"/>
      <c r="AH760" s="371"/>
      <c r="AI760" s="371"/>
      <c r="AJ760" s="371"/>
      <c r="AK760" s="371"/>
      <c r="AL760" s="371"/>
      <c r="AM760" s="371"/>
      <c r="AN760" s="371"/>
      <c r="AO760" s="371"/>
      <c r="AP760" s="371"/>
      <c r="AQ760" s="371"/>
      <c r="AR760" s="371"/>
      <c r="AS760" s="371"/>
      <c r="AT760" s="371"/>
      <c r="AU760" s="371"/>
    </row>
    <row r="761" spans="1:47" ht="18" customHeight="1">
      <c r="A761" s="153"/>
      <c r="B761" s="563" t="s">
        <v>312</v>
      </c>
      <c r="C761" s="563"/>
      <c r="D761" s="563"/>
      <c r="E761" s="563"/>
      <c r="F761" s="563"/>
      <c r="G761" s="563"/>
      <c r="H761" s="392"/>
      <c r="I761" s="392"/>
      <c r="J761" s="392"/>
      <c r="K761" s="392"/>
      <c r="L761" s="160"/>
      <c r="R761" s="392"/>
      <c r="S761" s="392"/>
      <c r="T761" s="392"/>
      <c r="U761" s="601">
        <f>AP656</f>
        <v>12.5</v>
      </c>
      <c r="V761" s="601"/>
      <c r="W761" s="601"/>
      <c r="X761" s="601"/>
      <c r="Y761" s="601"/>
      <c r="Z761" s="371"/>
      <c r="AA761" s="371"/>
      <c r="AB761" s="371"/>
      <c r="AC761" s="371"/>
      <c r="AD761" s="371"/>
      <c r="AE761" s="371"/>
      <c r="AF761" s="371"/>
      <c r="AG761" s="371"/>
      <c r="AH761" s="371"/>
      <c r="AI761" s="371"/>
      <c r="AJ761" s="371"/>
      <c r="AK761" s="371"/>
      <c r="AL761" s="371"/>
      <c r="AM761" s="371"/>
      <c r="AN761" s="371"/>
      <c r="AO761" s="371"/>
      <c r="AP761" s="371"/>
      <c r="AQ761" s="371"/>
      <c r="AR761" s="371"/>
      <c r="AS761" s="371"/>
      <c r="AT761" s="371"/>
    </row>
    <row r="762" spans="1:47" ht="18" customHeight="1">
      <c r="A762" s="153"/>
      <c r="B762" s="563"/>
      <c r="C762" s="563"/>
      <c r="D762" s="563"/>
      <c r="E762" s="563"/>
      <c r="F762" s="563"/>
      <c r="G762" s="563"/>
      <c r="H762" s="392"/>
      <c r="I762" s="392"/>
      <c r="J762" s="392"/>
      <c r="K762" s="392"/>
      <c r="L762" s="392"/>
      <c r="M762" s="392"/>
      <c r="N762" s="392"/>
      <c r="O762" s="392"/>
      <c r="P762" s="392"/>
      <c r="Q762" s="392"/>
      <c r="R762" s="392"/>
      <c r="S762" s="392"/>
      <c r="T762" s="392"/>
      <c r="U762" s="601"/>
      <c r="V762" s="601"/>
      <c r="W762" s="601"/>
      <c r="X762" s="601"/>
      <c r="Y762" s="601"/>
      <c r="Z762" s="392"/>
      <c r="AA762" s="392"/>
      <c r="AB762" s="392"/>
      <c r="AC762" s="392"/>
      <c r="AD762" s="392"/>
      <c r="AE762" s="392"/>
      <c r="AF762" s="392"/>
      <c r="AG762" s="392"/>
      <c r="AH762" s="392"/>
      <c r="AI762" s="392"/>
      <c r="AJ762" s="392"/>
      <c r="AK762" s="392"/>
      <c r="AL762" s="392"/>
      <c r="AM762" s="392"/>
      <c r="AN762" s="392"/>
      <c r="AO762" s="392"/>
      <c r="AP762" s="392"/>
      <c r="AQ762" s="392"/>
      <c r="AR762" s="392"/>
      <c r="AS762" s="392"/>
      <c r="AT762" s="392"/>
    </row>
    <row r="763" spans="1:47" ht="18" customHeight="1">
      <c r="A763" s="153"/>
      <c r="B763" s="153"/>
      <c r="C763" s="371"/>
      <c r="D763" s="371"/>
      <c r="E763" s="371"/>
      <c r="F763" s="371"/>
      <c r="G763" s="371"/>
      <c r="H763" s="371"/>
      <c r="I763" s="371"/>
      <c r="J763" s="371"/>
      <c r="K763" s="371"/>
      <c r="L763" s="371"/>
      <c r="M763" s="371"/>
      <c r="N763" s="371"/>
      <c r="O763" s="371"/>
      <c r="P763" s="371"/>
      <c r="Q763" s="371"/>
      <c r="R763" s="371"/>
      <c r="S763" s="371"/>
      <c r="T763" s="371"/>
      <c r="U763" s="371"/>
      <c r="V763" s="371"/>
      <c r="W763" s="371"/>
      <c r="X763" s="371"/>
      <c r="Y763" s="371"/>
      <c r="Z763" s="371"/>
      <c r="AA763" s="371"/>
      <c r="AB763" s="371"/>
      <c r="AC763" s="371"/>
      <c r="AD763" s="371"/>
      <c r="AE763" s="371"/>
      <c r="AF763" s="371"/>
      <c r="AG763" s="371"/>
      <c r="AH763" s="371"/>
      <c r="AI763" s="371"/>
      <c r="AJ763" s="371"/>
      <c r="AK763" s="371"/>
      <c r="AL763" s="371"/>
      <c r="AM763" s="371"/>
      <c r="AN763" s="371"/>
      <c r="AO763" s="371"/>
      <c r="AP763" s="371"/>
      <c r="AQ763" s="371"/>
      <c r="AR763" s="371"/>
      <c r="AS763" s="371"/>
      <c r="AT763" s="371"/>
    </row>
    <row r="764" spans="1:47" s="170" customFormat="1" ht="18" customHeight="1">
      <c r="A764" s="153" t="s">
        <v>313</v>
      </c>
      <c r="B764" s="363"/>
      <c r="C764" s="363"/>
      <c r="D764" s="363"/>
      <c r="E764" s="363"/>
      <c r="F764" s="363"/>
      <c r="G764" s="363"/>
      <c r="H764" s="363"/>
      <c r="I764" s="363"/>
      <c r="J764" s="363"/>
      <c r="K764" s="363"/>
      <c r="L764" s="363"/>
      <c r="M764" s="363"/>
      <c r="N764" s="363"/>
      <c r="O764" s="363"/>
      <c r="P764" s="363"/>
      <c r="Q764" s="363"/>
      <c r="R764" s="363"/>
      <c r="S764" s="363"/>
      <c r="T764" s="363"/>
      <c r="U764" s="16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363"/>
      <c r="AJ764" s="149"/>
      <c r="AK764" s="149"/>
      <c r="AL764" s="149"/>
      <c r="AM764" s="149"/>
      <c r="AN764" s="149"/>
      <c r="AO764" s="363"/>
      <c r="AP764" s="363"/>
      <c r="AQ764" s="363"/>
      <c r="AR764" s="363"/>
      <c r="AS764" s="363"/>
      <c r="AT764" s="363"/>
    </row>
    <row r="765" spans="1:47" s="170" customFormat="1" ht="18" customHeight="1">
      <c r="A765" s="394"/>
      <c r="B765" s="394"/>
      <c r="C765" s="394"/>
      <c r="D765" s="394"/>
      <c r="E765" s="394"/>
      <c r="F765" s="394"/>
      <c r="G765" s="394"/>
      <c r="H765" s="394"/>
      <c r="I765" s="394"/>
      <c r="J765" s="394"/>
      <c r="K765" s="394"/>
      <c r="L765" s="394"/>
      <c r="M765" s="394"/>
      <c r="N765" s="394"/>
      <c r="O765" s="394"/>
      <c r="P765" s="394"/>
      <c r="Q765" s="394"/>
      <c r="R765" s="394"/>
      <c r="S765" s="394"/>
      <c r="T765" s="394"/>
      <c r="U765" s="394"/>
      <c r="V765" s="394"/>
      <c r="W765" s="394"/>
      <c r="X765" s="394"/>
      <c r="Y765" s="394"/>
      <c r="Z765" s="394"/>
      <c r="AA765" s="394"/>
      <c r="AB765" s="394"/>
      <c r="AC765" s="394"/>
      <c r="AD765" s="394"/>
      <c r="AE765" s="394"/>
      <c r="AF765" s="394"/>
      <c r="AG765" s="149"/>
      <c r="AH765" s="394"/>
      <c r="AI765" s="394"/>
      <c r="AJ765" s="394"/>
      <c r="AK765" s="394"/>
      <c r="AL765" s="394"/>
      <c r="AM765" s="394"/>
      <c r="AN765" s="394"/>
      <c r="AO765" s="394"/>
      <c r="AP765" s="394"/>
      <c r="AQ765" s="394"/>
      <c r="AR765" s="394"/>
      <c r="AS765" s="394"/>
      <c r="AT765" s="394"/>
    </row>
    <row r="766" spans="1:47" s="170" customFormat="1" ht="18" customHeight="1">
      <c r="A766" s="149"/>
      <c r="B766" s="149"/>
      <c r="C766" s="149"/>
      <c r="D766" s="394" t="s">
        <v>85</v>
      </c>
      <c r="E766" s="149"/>
      <c r="F766" s="735" t="e">
        <f ca="1">T687</f>
        <v>#N/A</v>
      </c>
      <c r="G766" s="735"/>
      <c r="H766" s="735"/>
      <c r="I766" s="735"/>
      <c r="J766" s="735"/>
      <c r="K766" s="186"/>
      <c r="L766" s="730" t="s">
        <v>280</v>
      </c>
      <c r="M766" s="730"/>
      <c r="N766" s="735" t="e">
        <f ca="1">V699</f>
        <v>#N/A</v>
      </c>
      <c r="O766" s="735"/>
      <c r="P766" s="735"/>
      <c r="Q766" s="735"/>
      <c r="R766" s="735"/>
      <c r="S766" s="186"/>
      <c r="T766" s="149"/>
      <c r="U766" s="171"/>
      <c r="V766" s="171"/>
      <c r="W766" s="149"/>
      <c r="X766" s="172"/>
      <c r="Y766" s="186"/>
      <c r="Z766" s="186"/>
      <c r="AA766" s="186"/>
      <c r="AB766" s="186"/>
      <c r="AC766" s="186"/>
      <c r="AD766" s="171"/>
      <c r="AE766" s="171"/>
      <c r="AF766" s="171"/>
      <c r="AG766" s="171"/>
      <c r="AH766" s="171"/>
      <c r="AI766" s="171"/>
      <c r="AJ766" s="172"/>
      <c r="AK766" s="171"/>
      <c r="AL766" s="171"/>
      <c r="AM766" s="171"/>
      <c r="AN766" s="171"/>
      <c r="AO766" s="171"/>
      <c r="AP766" s="171"/>
      <c r="AQ766" s="171"/>
      <c r="AR766" s="173"/>
      <c r="AS766" s="149"/>
    </row>
    <row r="767" spans="1:47" s="174" customFormat="1" ht="18" customHeight="1">
      <c r="A767" s="149"/>
      <c r="B767" s="149"/>
      <c r="C767" s="149"/>
      <c r="D767" s="394" t="s">
        <v>85</v>
      </c>
      <c r="E767" s="149"/>
      <c r="F767" s="735" t="e">
        <f ca="1">SQRT(SUMSQ(F766,N766))</f>
        <v>#N/A</v>
      </c>
      <c r="G767" s="735"/>
      <c r="H767" s="735"/>
      <c r="I767" s="735"/>
      <c r="J767" s="735"/>
      <c r="K767" s="186"/>
      <c r="L767" s="149"/>
      <c r="M767" s="394"/>
      <c r="N767" s="394"/>
      <c r="O767" s="394"/>
      <c r="P767" s="394"/>
      <c r="Q767" s="394"/>
      <c r="R767" s="394"/>
      <c r="S767" s="394"/>
      <c r="T767" s="394"/>
      <c r="U767" s="394"/>
      <c r="V767" s="394"/>
      <c r="W767" s="394"/>
      <c r="X767" s="149"/>
      <c r="Y767" s="149"/>
      <c r="Z767" s="149"/>
      <c r="AA767" s="149"/>
      <c r="AB767" s="149"/>
      <c r="AC767" s="149"/>
      <c r="AD767" s="394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</row>
    <row r="768" spans="1:47" s="149" customFormat="1" ht="18" customHeight="1">
      <c r="E768" s="394"/>
      <c r="F768" s="175"/>
      <c r="G768" s="175"/>
      <c r="H768" s="175"/>
      <c r="I768" s="175"/>
    </row>
    <row r="769" spans="1:55" s="149" customFormat="1" ht="18" customHeight="1">
      <c r="C769" s="176" t="s">
        <v>1040</v>
      </c>
      <c r="D769" s="394" t="s">
        <v>85</v>
      </c>
      <c r="E769" s="728" t="e">
        <f ca="1">F767</f>
        <v>#N/A</v>
      </c>
      <c r="F769" s="728"/>
      <c r="G769" s="728"/>
      <c r="H769" s="728"/>
      <c r="I769" s="562">
        <f>AM657</f>
        <v>0</v>
      </c>
      <c r="J769" s="562"/>
      <c r="K769" s="395"/>
      <c r="L769" s="395"/>
      <c r="O769" s="393"/>
      <c r="P769" s="299"/>
      <c r="Q769" s="392"/>
      <c r="R769" s="392"/>
      <c r="S769" s="392"/>
      <c r="T769" s="392"/>
      <c r="U769" s="392"/>
      <c r="AM769" s="177"/>
      <c r="AN769" s="177"/>
      <c r="AO769" s="177"/>
      <c r="AP769" s="177"/>
      <c r="AQ769" s="177"/>
      <c r="AR769" s="177"/>
    </row>
    <row r="770" spans="1:55" s="149" customFormat="1" ht="18" customHeight="1">
      <c r="E770" s="176"/>
      <c r="F770" s="178"/>
      <c r="G770" s="178"/>
      <c r="H770" s="178"/>
      <c r="I770" s="178"/>
      <c r="J770" s="178"/>
      <c r="K770" s="178"/>
      <c r="L770" s="178"/>
      <c r="M770" s="178"/>
      <c r="AN770" s="177"/>
      <c r="AO770" s="177"/>
      <c r="AP770" s="177"/>
      <c r="AQ770" s="177"/>
      <c r="AR770" s="177"/>
      <c r="AS770" s="177"/>
    </row>
    <row r="771" spans="1:55" s="146" customFormat="1" ht="18" customHeight="1">
      <c r="A771" s="153" t="s">
        <v>88</v>
      </c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5"/>
      <c r="AN771" s="145"/>
      <c r="AO771" s="145"/>
      <c r="AP771" s="145"/>
      <c r="AQ771" s="145"/>
      <c r="AR771" s="145"/>
      <c r="AS771" s="145"/>
      <c r="AT771" s="145"/>
    </row>
    <row r="772" spans="1:55" s="146" customFormat="1" ht="18" customHeight="1">
      <c r="C772" s="145"/>
      <c r="D772" s="145"/>
      <c r="E772" s="145"/>
      <c r="F772" s="145"/>
      <c r="G772" s="145"/>
      <c r="H772" s="145"/>
      <c r="I772" s="145"/>
      <c r="J772" s="145"/>
      <c r="K772" s="145"/>
      <c r="L772" s="729" t="e">
        <f ca="1">E769</f>
        <v>#N/A</v>
      </c>
      <c r="M772" s="729"/>
      <c r="N772" s="729"/>
      <c r="O772" s="729"/>
      <c r="P772" s="729"/>
      <c r="Q772" s="729"/>
      <c r="R772" s="729"/>
      <c r="S772" s="729"/>
      <c r="T772" s="729"/>
      <c r="U772" s="729"/>
      <c r="V772" s="729"/>
      <c r="W772" s="730" t="s">
        <v>85</v>
      </c>
      <c r="X772" s="731" t="e">
        <f ca="1">AP657</f>
        <v>#N/A</v>
      </c>
      <c r="Y772" s="731"/>
      <c r="Z772" s="731"/>
      <c r="AA772" s="731"/>
      <c r="AB772" s="731"/>
      <c r="AC772" s="731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5"/>
      <c r="AP772" s="145"/>
      <c r="AQ772" s="145"/>
      <c r="AR772" s="145"/>
      <c r="AS772" s="145"/>
      <c r="AT772" s="145"/>
      <c r="AU772" s="145"/>
      <c r="AV772" s="145"/>
    </row>
    <row r="773" spans="1:55" s="146" customFormat="1" ht="18" customHeight="1">
      <c r="C773" s="145"/>
      <c r="D773" s="145"/>
      <c r="E773" s="145"/>
      <c r="F773" s="145"/>
      <c r="G773" s="145"/>
      <c r="H773" s="145"/>
      <c r="I773" s="145"/>
      <c r="J773" s="145"/>
      <c r="K773" s="145"/>
      <c r="L773" s="732" t="e">
        <f ca="1">F766</f>
        <v>#N/A</v>
      </c>
      <c r="M773" s="732"/>
      <c r="N773" s="732"/>
      <c r="O773" s="732"/>
      <c r="P773" s="732"/>
      <c r="Q773" s="733" t="s">
        <v>280</v>
      </c>
      <c r="R773" s="732" t="e">
        <f ca="1">N766</f>
        <v>#N/A</v>
      </c>
      <c r="S773" s="732"/>
      <c r="T773" s="732"/>
      <c r="U773" s="732"/>
      <c r="V773" s="732"/>
      <c r="W773" s="730"/>
      <c r="X773" s="731"/>
      <c r="Y773" s="731"/>
      <c r="Z773" s="731"/>
      <c r="AA773" s="731"/>
      <c r="AB773" s="731"/>
      <c r="AC773" s="731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5"/>
      <c r="AP773" s="145"/>
      <c r="AQ773" s="145"/>
      <c r="AR773" s="145"/>
      <c r="AS773" s="145"/>
      <c r="AT773" s="145"/>
      <c r="AU773" s="145"/>
      <c r="AV773" s="145"/>
    </row>
    <row r="774" spans="1:55" s="146" customFormat="1" ht="18" customHeight="1">
      <c r="C774" s="145"/>
      <c r="D774" s="145"/>
      <c r="E774" s="145"/>
      <c r="F774" s="145"/>
      <c r="G774" s="145"/>
      <c r="H774" s="145"/>
      <c r="I774" s="145"/>
      <c r="J774" s="145"/>
      <c r="K774" s="145"/>
      <c r="L774" s="730" t="str">
        <f>AP651</f>
        <v>∞</v>
      </c>
      <c r="M774" s="730"/>
      <c r="N774" s="730"/>
      <c r="O774" s="730"/>
      <c r="P774" s="730"/>
      <c r="Q774" s="730"/>
      <c r="R774" s="734" t="e">
        <f ca="1">AP652</f>
        <v>#N/A</v>
      </c>
      <c r="S774" s="734"/>
      <c r="T774" s="734"/>
      <c r="U774" s="734"/>
      <c r="V774" s="734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5"/>
      <c r="AP774" s="145"/>
      <c r="AQ774" s="145"/>
      <c r="AR774" s="145"/>
      <c r="AS774" s="145"/>
      <c r="AT774" s="145"/>
      <c r="AU774" s="145"/>
      <c r="AV774" s="145"/>
    </row>
    <row r="775" spans="1:55" s="146" customFormat="1" ht="18" customHeight="1">
      <c r="A775" s="145"/>
      <c r="B775" s="145"/>
      <c r="C775" s="145"/>
      <c r="D775" s="179"/>
      <c r="E775" s="363"/>
      <c r="F775" s="179"/>
      <c r="G775" s="179"/>
      <c r="H775" s="363"/>
      <c r="I775" s="180"/>
      <c r="J775" s="180"/>
      <c r="K775" s="181"/>
      <c r="L775" s="145"/>
      <c r="M775" s="145"/>
      <c r="N775" s="145"/>
      <c r="O775" s="145"/>
      <c r="P775" s="145"/>
      <c r="Q775" s="145"/>
      <c r="R775" s="145"/>
      <c r="S775" s="145"/>
      <c r="T775" s="145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5"/>
      <c r="AN775" s="145"/>
      <c r="AO775" s="145"/>
      <c r="AP775" s="145"/>
      <c r="AQ775" s="145"/>
      <c r="AR775" s="145"/>
      <c r="AS775" s="145"/>
      <c r="AT775" s="145"/>
    </row>
    <row r="776" spans="1:55" s="146" customFormat="1" ht="18" customHeight="1">
      <c r="A776" s="153" t="s">
        <v>829</v>
      </c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145"/>
      <c r="AN776" s="145"/>
      <c r="AO776" s="145"/>
      <c r="AP776" s="145"/>
      <c r="AQ776" s="145"/>
      <c r="AR776" s="145"/>
      <c r="AS776" s="145"/>
      <c r="AT776" s="145"/>
    </row>
    <row r="777" spans="1:55" s="146" customFormat="1" ht="18" customHeight="1">
      <c r="B777" s="149" t="s">
        <v>830</v>
      </c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5"/>
      <c r="AT777" s="145"/>
    </row>
    <row r="778" spans="1:55" s="146" customFormat="1" ht="18" customHeight="1">
      <c r="A778" s="145"/>
      <c r="B778" s="145"/>
      <c r="C778" s="363"/>
      <c r="D778" s="145"/>
      <c r="E778" s="182"/>
      <c r="F778" s="145"/>
      <c r="G778" s="176" t="s">
        <v>1033</v>
      </c>
      <c r="H778" s="727" t="s">
        <v>314</v>
      </c>
      <c r="I778" s="727"/>
      <c r="J778" s="728" t="e">
        <f ca="1">E769</f>
        <v>#N/A</v>
      </c>
      <c r="K778" s="728"/>
      <c r="L778" s="728"/>
      <c r="M778" s="728"/>
      <c r="N778" s="407">
        <f>I769</f>
        <v>0</v>
      </c>
      <c r="O778" s="367"/>
      <c r="P778" s="403"/>
      <c r="Q778" s="368" t="s">
        <v>315</v>
      </c>
      <c r="R778" s="728" t="e">
        <f ca="1">J778*2</f>
        <v>#N/A</v>
      </c>
      <c r="S778" s="728"/>
      <c r="T778" s="728"/>
      <c r="U778" s="728"/>
      <c r="V778" s="407">
        <f>N778</f>
        <v>0</v>
      </c>
      <c r="W778" s="371"/>
      <c r="X778" s="371"/>
      <c r="Y778" s="371"/>
      <c r="Z778" s="371"/>
      <c r="AA778" s="145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145"/>
      <c r="AN778" s="145"/>
      <c r="AO778" s="145"/>
      <c r="AP778" s="145"/>
      <c r="AQ778" s="145"/>
      <c r="AR778" s="145"/>
      <c r="AS778" s="145"/>
      <c r="AT778" s="145"/>
      <c r="AU778" s="145"/>
    </row>
    <row r="779" spans="1:55" ht="18" customHeight="1">
      <c r="A779" s="371"/>
      <c r="B779" s="371"/>
      <c r="C779" s="371"/>
      <c r="D779" s="371"/>
      <c r="E779" s="371"/>
      <c r="F779" s="371"/>
      <c r="G779" s="371"/>
      <c r="H779" s="371"/>
      <c r="I779" s="371"/>
      <c r="J779" s="371"/>
      <c r="K779" s="371"/>
      <c r="L779" s="371"/>
      <c r="M779" s="371"/>
      <c r="N779" s="371"/>
      <c r="O779" s="371"/>
      <c r="P779" s="371"/>
      <c r="Q779" s="371"/>
      <c r="R779" s="371"/>
      <c r="S779" s="371"/>
      <c r="T779" s="371"/>
      <c r="U779" s="371"/>
      <c r="V779" s="371"/>
      <c r="W779" s="371"/>
      <c r="X779" s="371"/>
      <c r="Y779" s="371"/>
      <c r="Z779" s="371"/>
      <c r="AA779" s="371"/>
      <c r="AB779" s="371"/>
      <c r="AC779" s="371"/>
      <c r="AD779" s="371"/>
      <c r="AE779" s="371"/>
      <c r="AF779" s="371"/>
      <c r="AG779" s="371"/>
      <c r="AH779" s="371"/>
      <c r="AI779" s="371"/>
      <c r="AJ779" s="371"/>
      <c r="AK779" s="371"/>
      <c r="AL779" s="371"/>
      <c r="AM779" s="371"/>
      <c r="AN779" s="371"/>
      <c r="AO779" s="371"/>
      <c r="AP779" s="371"/>
      <c r="AQ779" s="371"/>
      <c r="AR779" s="371"/>
      <c r="AS779" s="371"/>
      <c r="AT779" s="371"/>
    </row>
    <row r="780" spans="1:55" ht="18" customHeight="1">
      <c r="A780" s="371"/>
      <c r="B780" s="284"/>
      <c r="C780" s="366"/>
      <c r="D780" s="366"/>
      <c r="E780" s="366"/>
      <c r="F780" s="366"/>
      <c r="G780" s="366"/>
      <c r="H780" s="366"/>
      <c r="I780" s="183"/>
      <c r="J780" s="366"/>
      <c r="K780" s="366"/>
      <c r="L780" s="366"/>
      <c r="M780" s="366"/>
      <c r="N780" s="366"/>
      <c r="O780" s="366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5"/>
      <c r="AA780" s="185"/>
      <c r="AB780" s="185"/>
      <c r="AC780" s="185"/>
      <c r="AD780" s="185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43"/>
      <c r="AS780" s="143"/>
      <c r="AT780" s="371"/>
    </row>
    <row r="781" spans="1:55" s="146" customFormat="1" ht="18.75" customHeight="1">
      <c r="A781" s="292" t="s">
        <v>316</v>
      </c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5"/>
      <c r="AT781" s="145"/>
    </row>
    <row r="782" spans="1:55" ht="18.75" customHeight="1">
      <c r="A782" s="187" t="s">
        <v>317</v>
      </c>
    </row>
    <row r="783" spans="1:55" ht="18.75" customHeight="1">
      <c r="B783" s="630" t="s">
        <v>318</v>
      </c>
      <c r="C783" s="630"/>
      <c r="D783" s="630"/>
      <c r="E783" s="630"/>
      <c r="F783" s="630"/>
      <c r="G783" s="630"/>
      <c r="H783" s="630" t="s">
        <v>319</v>
      </c>
      <c r="I783" s="630"/>
      <c r="J783" s="630"/>
      <c r="K783" s="630"/>
      <c r="L783" s="630"/>
      <c r="M783" s="630"/>
      <c r="N783" s="627" t="s">
        <v>320</v>
      </c>
      <c r="O783" s="627"/>
      <c r="P783" s="627"/>
      <c r="Q783" s="627"/>
      <c r="R783" s="627"/>
      <c r="S783" s="627"/>
      <c r="T783" s="627" t="s">
        <v>321</v>
      </c>
      <c r="U783" s="627"/>
      <c r="V783" s="627"/>
      <c r="W783" s="627"/>
      <c r="X783" s="627"/>
      <c r="Y783" s="627"/>
      <c r="Z783" s="627" t="s">
        <v>322</v>
      </c>
      <c r="AA783" s="627"/>
      <c r="AB783" s="627"/>
      <c r="AC783" s="627"/>
      <c r="AD783" s="627"/>
      <c r="AE783" s="627"/>
      <c r="AF783" s="631" t="s">
        <v>831</v>
      </c>
      <c r="AG783" s="632"/>
      <c r="AH783" s="632"/>
      <c r="AI783" s="632"/>
      <c r="AJ783" s="632"/>
      <c r="AK783" s="632"/>
      <c r="AL783" s="632"/>
      <c r="AM783" s="632"/>
      <c r="AN783" s="632"/>
      <c r="AO783" s="632"/>
      <c r="AP783" s="632"/>
      <c r="AQ783" s="633"/>
      <c r="AR783" s="626" t="s">
        <v>323</v>
      </c>
      <c r="AS783" s="626"/>
      <c r="AT783" s="626"/>
      <c r="AU783" s="626"/>
      <c r="AV783" s="626"/>
      <c r="AW783" s="626"/>
      <c r="AX783" s="627" t="s">
        <v>324</v>
      </c>
      <c r="AY783" s="627"/>
      <c r="AZ783" s="627"/>
      <c r="BA783" s="627"/>
      <c r="BB783" s="627"/>
      <c r="BC783" s="627"/>
    </row>
    <row r="784" spans="1:55" ht="18.75" customHeight="1">
      <c r="B784" s="628">
        <f>MAX(Calcu_ADJ!D151:D210)</f>
        <v>0</v>
      </c>
      <c r="C784" s="628"/>
      <c r="D784" s="628"/>
      <c r="E784" s="628"/>
      <c r="F784" s="628"/>
      <c r="G784" s="628"/>
      <c r="H784" s="628" t="e">
        <f ca="1">Calcu_ADJ!E145*Calcu_ADJ!C145</f>
        <v>#N/A</v>
      </c>
      <c r="I784" s="628"/>
      <c r="J784" s="628"/>
      <c r="K784" s="628"/>
      <c r="L784" s="628"/>
      <c r="M784" s="628"/>
      <c r="N784" s="604">
        <f>Calcu_ADJ!D150</f>
        <v>0</v>
      </c>
      <c r="O784" s="604"/>
      <c r="P784" s="604"/>
      <c r="Q784" s="604"/>
      <c r="R784" s="604"/>
      <c r="S784" s="604"/>
      <c r="T784" s="604" t="e">
        <f ca="1">MAX(ABS(Calcu_ADJ!Q166-Calcu_ADJ!Q151),ABS(Calcu_ADJ!R166-Calcu_ADJ!R151),ABS(Calcu_ADJ!S166-Calcu_ADJ!S151))</f>
        <v>#VALUE!</v>
      </c>
      <c r="U784" s="604"/>
      <c r="V784" s="604"/>
      <c r="W784" s="604"/>
      <c r="X784" s="604"/>
      <c r="Y784" s="604"/>
      <c r="Z784" s="604" t="e">
        <f ca="1">((P856-P855)+(V856-V855)+(AB856-AB855))/3</f>
        <v>#N/A</v>
      </c>
      <c r="AA784" s="604"/>
      <c r="AB784" s="604"/>
      <c r="AC784" s="604"/>
      <c r="AD784" s="604"/>
      <c r="AE784" s="604"/>
      <c r="AF784" s="629" t="e">
        <f ca="1">OFFSET(표준압력!U114,AX784,0)</f>
        <v>#N/A</v>
      </c>
      <c r="AG784" s="629"/>
      <c r="AH784" s="629"/>
      <c r="AI784" s="629"/>
      <c r="AJ784" s="629"/>
      <c r="AK784" s="629"/>
      <c r="AL784" s="629">
        <f>표준압력!V115</f>
        <v>0</v>
      </c>
      <c r="AM784" s="629"/>
      <c r="AN784" s="629"/>
      <c r="AO784" s="629"/>
      <c r="AP784" s="629"/>
      <c r="AQ784" s="629"/>
      <c r="AR784" s="604">
        <v>2</v>
      </c>
      <c r="AS784" s="604"/>
      <c r="AT784" s="604"/>
      <c r="AU784" s="604"/>
      <c r="AV784" s="604"/>
      <c r="AW784" s="604"/>
      <c r="AX784" s="604" t="e">
        <f>MATCH(TRUE,Calcu_ADJ!I151:I210,0)</f>
        <v>#N/A</v>
      </c>
      <c r="AY784" s="604"/>
      <c r="AZ784" s="604"/>
      <c r="BA784" s="604"/>
      <c r="BB784" s="604"/>
      <c r="BC784" s="604"/>
    </row>
    <row r="785" spans="1:46" ht="18" customHeight="1">
      <c r="A785" s="371"/>
      <c r="B785" s="371"/>
      <c r="C785" s="371"/>
      <c r="D785" s="371"/>
      <c r="E785" s="371"/>
      <c r="F785" s="371"/>
      <c r="G785" s="371"/>
      <c r="H785" s="371"/>
      <c r="I785" s="371"/>
      <c r="J785" s="371"/>
      <c r="K785" s="371"/>
      <c r="L785" s="371"/>
      <c r="M785" s="371"/>
      <c r="N785" s="371"/>
      <c r="O785" s="371"/>
      <c r="P785" s="371"/>
      <c r="Q785" s="371"/>
      <c r="R785" s="371"/>
      <c r="S785" s="371"/>
      <c r="T785" s="371"/>
      <c r="U785" s="371"/>
      <c r="V785" s="371"/>
      <c r="W785" s="371"/>
      <c r="X785" s="371"/>
      <c r="Y785" s="371"/>
      <c r="Z785" s="371"/>
      <c r="AA785" s="371"/>
      <c r="AB785" s="371"/>
      <c r="AC785" s="371"/>
      <c r="AD785" s="371"/>
      <c r="AE785" s="371"/>
      <c r="AF785" s="371"/>
      <c r="AG785" s="371"/>
      <c r="AH785" s="371"/>
      <c r="AI785" s="371"/>
      <c r="AJ785" s="371"/>
      <c r="AK785" s="371"/>
      <c r="AL785" s="371"/>
      <c r="AM785" s="371"/>
      <c r="AN785" s="371"/>
      <c r="AO785" s="371"/>
      <c r="AP785" s="371"/>
      <c r="AQ785" s="371"/>
      <c r="AR785" s="371"/>
      <c r="AS785" s="371"/>
      <c r="AT785" s="371"/>
    </row>
    <row r="786" spans="1:46" ht="18" customHeight="1">
      <c r="A786" s="187" t="s">
        <v>216</v>
      </c>
      <c r="B786" s="371"/>
      <c r="C786" s="371"/>
      <c r="D786" s="371"/>
      <c r="E786" s="371"/>
      <c r="F786" s="371"/>
      <c r="G786" s="371"/>
      <c r="H786" s="371"/>
      <c r="I786" s="371"/>
      <c r="J786" s="371"/>
      <c r="K786" s="371"/>
      <c r="L786" s="371"/>
      <c r="M786" s="371"/>
      <c r="N786" s="371"/>
      <c r="O786" s="371"/>
      <c r="P786" s="371"/>
      <c r="Q786" s="371"/>
      <c r="R786" s="371"/>
      <c r="S786" s="371"/>
      <c r="T786" s="371"/>
      <c r="U786" s="371"/>
      <c r="V786" s="371"/>
      <c r="W786" s="371"/>
      <c r="X786" s="371"/>
      <c r="Y786" s="371"/>
      <c r="Z786" s="371"/>
      <c r="AA786" s="371"/>
      <c r="AB786" s="371"/>
      <c r="AC786" s="371"/>
      <c r="AD786" s="371"/>
      <c r="AE786" s="371"/>
      <c r="AF786" s="371"/>
      <c r="AG786" s="371"/>
      <c r="AH786" s="371"/>
      <c r="AI786" s="371"/>
      <c r="AJ786" s="371"/>
      <c r="AK786" s="371"/>
      <c r="AL786" s="371"/>
      <c r="AM786" s="371"/>
      <c r="AN786" s="371"/>
      <c r="AO786" s="371"/>
      <c r="AP786" s="371"/>
      <c r="AQ786" s="371"/>
      <c r="AR786" s="371"/>
      <c r="AS786" s="371"/>
      <c r="AT786" s="371"/>
    </row>
    <row r="787" spans="1:46" ht="18" customHeight="1">
      <c r="A787" s="371"/>
      <c r="B787" s="605" t="s">
        <v>217</v>
      </c>
      <c r="C787" s="606"/>
      <c r="D787" s="606"/>
      <c r="E787" s="606"/>
      <c r="F787" s="606"/>
      <c r="G787" s="606"/>
      <c r="H787" s="607"/>
      <c r="I787" s="605" t="s">
        <v>1030</v>
      </c>
      <c r="J787" s="606"/>
      <c r="K787" s="606"/>
      <c r="L787" s="606"/>
      <c r="M787" s="606"/>
      <c r="N787" s="606"/>
      <c r="O787" s="607"/>
      <c r="P787" s="614" t="e">
        <f>Calcu!$J$568&amp;" 지시값"</f>
        <v>#N/A</v>
      </c>
      <c r="Q787" s="615"/>
      <c r="R787" s="615"/>
      <c r="S787" s="615"/>
      <c r="T787" s="615"/>
      <c r="U787" s="615"/>
      <c r="V787" s="615"/>
      <c r="W787" s="615"/>
      <c r="X787" s="615"/>
      <c r="Y787" s="615"/>
      <c r="Z787" s="615"/>
      <c r="AA787" s="615"/>
      <c r="AB787" s="615"/>
      <c r="AC787" s="615"/>
      <c r="AD787" s="616" t="s">
        <v>772</v>
      </c>
      <c r="AE787" s="616"/>
      <c r="AF787" s="616"/>
      <c r="AG787" s="616"/>
      <c r="AH787" s="616"/>
      <c r="AI787" s="616"/>
      <c r="AJ787" s="617"/>
      <c r="AK787" s="371"/>
      <c r="AL787" s="371"/>
      <c r="AM787" s="371"/>
      <c r="AN787" s="371"/>
      <c r="AO787" s="371"/>
      <c r="AP787" s="371"/>
      <c r="AQ787" s="371"/>
      <c r="AR787" s="143"/>
      <c r="AS787" s="143"/>
      <c r="AT787" s="371"/>
    </row>
    <row r="788" spans="1:46" ht="18" customHeight="1">
      <c r="A788" s="371"/>
      <c r="B788" s="608"/>
      <c r="C788" s="609"/>
      <c r="D788" s="609"/>
      <c r="E788" s="609"/>
      <c r="F788" s="609"/>
      <c r="G788" s="609"/>
      <c r="H788" s="610"/>
      <c r="I788" s="611"/>
      <c r="J788" s="612"/>
      <c r="K788" s="612"/>
      <c r="L788" s="612"/>
      <c r="M788" s="612"/>
      <c r="N788" s="612"/>
      <c r="O788" s="613"/>
      <c r="P788" s="618" t="s">
        <v>218</v>
      </c>
      <c r="Q788" s="619"/>
      <c r="R788" s="619"/>
      <c r="S788" s="619"/>
      <c r="T788" s="619"/>
      <c r="U788" s="619"/>
      <c r="V788" s="620"/>
      <c r="W788" s="618" t="s">
        <v>219</v>
      </c>
      <c r="X788" s="619"/>
      <c r="Y788" s="619"/>
      <c r="Z788" s="619"/>
      <c r="AA788" s="619"/>
      <c r="AB788" s="619"/>
      <c r="AC788" s="620"/>
      <c r="AD788" s="618" t="s">
        <v>220</v>
      </c>
      <c r="AE788" s="619"/>
      <c r="AF788" s="619"/>
      <c r="AG788" s="619"/>
      <c r="AH788" s="619"/>
      <c r="AI788" s="619"/>
      <c r="AJ788" s="620"/>
      <c r="AK788" s="371"/>
      <c r="AL788" s="371"/>
      <c r="AM788" s="371"/>
      <c r="AN788" s="371"/>
      <c r="AO788" s="371"/>
      <c r="AP788" s="371"/>
      <c r="AQ788" s="371"/>
      <c r="AR788" s="143"/>
      <c r="AS788" s="143"/>
      <c r="AT788" s="371"/>
    </row>
    <row r="789" spans="1:46" ht="18" customHeight="1">
      <c r="A789" s="371"/>
      <c r="B789" s="611"/>
      <c r="C789" s="612"/>
      <c r="D789" s="612"/>
      <c r="E789" s="612"/>
      <c r="F789" s="612"/>
      <c r="G789" s="612"/>
      <c r="H789" s="613"/>
      <c r="I789" s="621">
        <f>Calcu_ADJ!E150</f>
        <v>0</v>
      </c>
      <c r="J789" s="622"/>
      <c r="K789" s="622"/>
      <c r="L789" s="622"/>
      <c r="M789" s="622"/>
      <c r="N789" s="622"/>
      <c r="O789" s="623"/>
      <c r="P789" s="621">
        <f>Calcu_ADJ!J150</f>
        <v>0</v>
      </c>
      <c r="Q789" s="624"/>
      <c r="R789" s="624"/>
      <c r="S789" s="624"/>
      <c r="T789" s="624"/>
      <c r="U789" s="624"/>
      <c r="V789" s="625"/>
      <c r="W789" s="621">
        <f>Calcu_ADJ!K150</f>
        <v>0</v>
      </c>
      <c r="X789" s="624"/>
      <c r="Y789" s="624"/>
      <c r="Z789" s="624"/>
      <c r="AA789" s="624"/>
      <c r="AB789" s="624"/>
      <c r="AC789" s="625"/>
      <c r="AD789" s="621">
        <f>Calcu_ADJ!L150</f>
        <v>0</v>
      </c>
      <c r="AE789" s="624"/>
      <c r="AF789" s="624"/>
      <c r="AG789" s="624"/>
      <c r="AH789" s="624"/>
      <c r="AI789" s="624"/>
      <c r="AJ789" s="625"/>
      <c r="AK789" s="371"/>
      <c r="AL789" s="371"/>
      <c r="AM789" s="371"/>
      <c r="AN789" s="371"/>
      <c r="AO789" s="371"/>
      <c r="AP789" s="371"/>
      <c r="AQ789" s="371"/>
      <c r="AR789" s="143"/>
      <c r="AS789" s="143"/>
      <c r="AT789" s="371"/>
    </row>
    <row r="790" spans="1:46" ht="18" customHeight="1">
      <c r="A790" s="371"/>
      <c r="B790" s="565">
        <f>Calcu_ADJ!C151</f>
        <v>1</v>
      </c>
      <c r="C790" s="566"/>
      <c r="D790" s="566"/>
      <c r="E790" s="566"/>
      <c r="F790" s="566"/>
      <c r="G790" s="566"/>
      <c r="H790" s="567"/>
      <c r="I790" s="568" t="str">
        <f>Calcu_ADJ!E151</f>
        <v/>
      </c>
      <c r="J790" s="569"/>
      <c r="K790" s="569"/>
      <c r="L790" s="569"/>
      <c r="M790" s="569"/>
      <c r="N790" s="569"/>
      <c r="O790" s="570"/>
      <c r="P790" s="568" t="str">
        <f>Calcu_ADJ!J151</f>
        <v/>
      </c>
      <c r="Q790" s="571"/>
      <c r="R790" s="571"/>
      <c r="S790" s="571"/>
      <c r="T790" s="571"/>
      <c r="U790" s="571"/>
      <c r="V790" s="572"/>
      <c r="W790" s="568" t="str">
        <f>IF(Calcu_ADJ!G151="ⅹ",Calcu_ADJ!G151,Calcu_ADJ!K151)</f>
        <v/>
      </c>
      <c r="X790" s="571"/>
      <c r="Y790" s="571"/>
      <c r="Z790" s="571"/>
      <c r="AA790" s="571"/>
      <c r="AB790" s="571"/>
      <c r="AC790" s="572"/>
      <c r="AD790" s="568" t="str">
        <f>IF(Calcu_ADJ!H151="ⅹ",Calcu_ADJ!H151,Calcu_ADJ!L151)</f>
        <v/>
      </c>
      <c r="AE790" s="571"/>
      <c r="AF790" s="571"/>
      <c r="AG790" s="571"/>
      <c r="AH790" s="571"/>
      <c r="AI790" s="571"/>
      <c r="AJ790" s="572"/>
      <c r="AK790" s="371"/>
      <c r="AL790" s="371"/>
      <c r="AM790" s="371"/>
      <c r="AN790" s="371"/>
      <c r="AO790" s="371"/>
      <c r="AP790" s="371"/>
      <c r="AQ790" s="371"/>
      <c r="AR790" s="143"/>
      <c r="AS790" s="143"/>
      <c r="AT790" s="371"/>
    </row>
    <row r="791" spans="1:46" ht="18" customHeight="1">
      <c r="A791" s="371"/>
      <c r="B791" s="565">
        <f>Calcu_ADJ!C152</f>
        <v>2</v>
      </c>
      <c r="C791" s="566"/>
      <c r="D791" s="566"/>
      <c r="E791" s="566"/>
      <c r="F791" s="566"/>
      <c r="G791" s="566"/>
      <c r="H791" s="567"/>
      <c r="I791" s="568" t="str">
        <f>Calcu_ADJ!E152</f>
        <v/>
      </c>
      <c r="J791" s="569"/>
      <c r="K791" s="569"/>
      <c r="L791" s="569"/>
      <c r="M791" s="569"/>
      <c r="N791" s="569"/>
      <c r="O791" s="570"/>
      <c r="P791" s="568" t="str">
        <f>Calcu_ADJ!J152</f>
        <v/>
      </c>
      <c r="Q791" s="571"/>
      <c r="R791" s="571"/>
      <c r="S791" s="571"/>
      <c r="T791" s="571"/>
      <c r="U791" s="571"/>
      <c r="V791" s="572"/>
      <c r="W791" s="568" t="str">
        <f>IF(Calcu_ADJ!G152="ⅹ",Calcu_ADJ!G152,Calcu_ADJ!K152)</f>
        <v/>
      </c>
      <c r="X791" s="571"/>
      <c r="Y791" s="571"/>
      <c r="Z791" s="571"/>
      <c r="AA791" s="571"/>
      <c r="AB791" s="571"/>
      <c r="AC791" s="572"/>
      <c r="AD791" s="568" t="str">
        <f>IF(Calcu_ADJ!H152="ⅹ",Calcu_ADJ!H152,Calcu_ADJ!L152)</f>
        <v/>
      </c>
      <c r="AE791" s="571"/>
      <c r="AF791" s="571"/>
      <c r="AG791" s="571"/>
      <c r="AH791" s="571"/>
      <c r="AI791" s="571"/>
      <c r="AJ791" s="572"/>
      <c r="AK791" s="371"/>
      <c r="AL791" s="371"/>
      <c r="AM791" s="371"/>
      <c r="AN791" s="371"/>
      <c r="AO791" s="371"/>
      <c r="AP791" s="371"/>
      <c r="AQ791" s="371"/>
      <c r="AR791" s="143"/>
      <c r="AS791" s="143"/>
      <c r="AT791" s="371"/>
    </row>
    <row r="792" spans="1:46" ht="18" customHeight="1">
      <c r="A792" s="371"/>
      <c r="B792" s="565">
        <f>Calcu_ADJ!C153</f>
        <v>3</v>
      </c>
      <c r="C792" s="566"/>
      <c r="D792" s="566"/>
      <c r="E792" s="566"/>
      <c r="F792" s="566"/>
      <c r="G792" s="566"/>
      <c r="H792" s="567"/>
      <c r="I792" s="568" t="str">
        <f>Calcu_ADJ!E153</f>
        <v/>
      </c>
      <c r="J792" s="569"/>
      <c r="K792" s="569"/>
      <c r="L792" s="569"/>
      <c r="M792" s="569"/>
      <c r="N792" s="569"/>
      <c r="O792" s="570"/>
      <c r="P792" s="568" t="str">
        <f>Calcu_ADJ!J153</f>
        <v/>
      </c>
      <c r="Q792" s="571"/>
      <c r="R792" s="571"/>
      <c r="S792" s="571"/>
      <c r="T792" s="571"/>
      <c r="U792" s="571"/>
      <c r="V792" s="572"/>
      <c r="W792" s="568" t="str">
        <f>IF(Calcu_ADJ!G153="ⅹ",Calcu_ADJ!G153,Calcu_ADJ!K153)</f>
        <v/>
      </c>
      <c r="X792" s="571"/>
      <c r="Y792" s="571"/>
      <c r="Z792" s="571"/>
      <c r="AA792" s="571"/>
      <c r="AB792" s="571"/>
      <c r="AC792" s="572"/>
      <c r="AD792" s="568" t="str">
        <f>IF(Calcu_ADJ!H153="ⅹ",Calcu_ADJ!H153,Calcu_ADJ!L153)</f>
        <v/>
      </c>
      <c r="AE792" s="571"/>
      <c r="AF792" s="571"/>
      <c r="AG792" s="571"/>
      <c r="AH792" s="571"/>
      <c r="AI792" s="571"/>
      <c r="AJ792" s="572"/>
      <c r="AK792" s="371"/>
      <c r="AL792" s="371"/>
      <c r="AM792" s="371"/>
      <c r="AN792" s="371"/>
      <c r="AO792" s="371"/>
      <c r="AP792" s="371"/>
      <c r="AQ792" s="371"/>
      <c r="AR792" s="143"/>
      <c r="AS792" s="143"/>
      <c r="AT792" s="371"/>
    </row>
    <row r="793" spans="1:46" ht="18" customHeight="1">
      <c r="A793" s="371"/>
      <c r="B793" s="565">
        <f>Calcu_ADJ!C154</f>
        <v>4</v>
      </c>
      <c r="C793" s="566"/>
      <c r="D793" s="566"/>
      <c r="E793" s="566"/>
      <c r="F793" s="566"/>
      <c r="G793" s="566"/>
      <c r="H793" s="567"/>
      <c r="I793" s="568" t="str">
        <f>Calcu_ADJ!E154</f>
        <v/>
      </c>
      <c r="J793" s="569"/>
      <c r="K793" s="569"/>
      <c r="L793" s="569"/>
      <c r="M793" s="569"/>
      <c r="N793" s="569"/>
      <c r="O793" s="570"/>
      <c r="P793" s="568" t="str">
        <f>Calcu_ADJ!J154</f>
        <v/>
      </c>
      <c r="Q793" s="571"/>
      <c r="R793" s="571"/>
      <c r="S793" s="571"/>
      <c r="T793" s="571"/>
      <c r="U793" s="571"/>
      <c r="V793" s="572"/>
      <c r="W793" s="568" t="str">
        <f>IF(Calcu_ADJ!G154="ⅹ",Calcu_ADJ!G154,Calcu_ADJ!K154)</f>
        <v/>
      </c>
      <c r="X793" s="571"/>
      <c r="Y793" s="571"/>
      <c r="Z793" s="571"/>
      <c r="AA793" s="571"/>
      <c r="AB793" s="571"/>
      <c r="AC793" s="572"/>
      <c r="AD793" s="568" t="str">
        <f>IF(Calcu_ADJ!H154="ⅹ",Calcu_ADJ!H154,Calcu_ADJ!L154)</f>
        <v/>
      </c>
      <c r="AE793" s="571"/>
      <c r="AF793" s="571"/>
      <c r="AG793" s="571"/>
      <c r="AH793" s="571"/>
      <c r="AI793" s="571"/>
      <c r="AJ793" s="572"/>
      <c r="AK793" s="371"/>
      <c r="AL793" s="371"/>
      <c r="AM793" s="371"/>
      <c r="AN793" s="371"/>
      <c r="AO793" s="371"/>
      <c r="AP793" s="371"/>
      <c r="AQ793" s="371"/>
      <c r="AR793" s="143"/>
      <c r="AS793" s="143"/>
      <c r="AT793" s="371"/>
    </row>
    <row r="794" spans="1:46" ht="18" customHeight="1">
      <c r="A794" s="371"/>
      <c r="B794" s="565">
        <f>Calcu_ADJ!C155</f>
        <v>5</v>
      </c>
      <c r="C794" s="566"/>
      <c r="D794" s="566"/>
      <c r="E794" s="566"/>
      <c r="F794" s="566"/>
      <c r="G794" s="566"/>
      <c r="H794" s="567"/>
      <c r="I794" s="568" t="str">
        <f>Calcu_ADJ!E155</f>
        <v/>
      </c>
      <c r="J794" s="569"/>
      <c r="K794" s="569"/>
      <c r="L794" s="569"/>
      <c r="M794" s="569"/>
      <c r="N794" s="569"/>
      <c r="O794" s="570"/>
      <c r="P794" s="568" t="str">
        <f>Calcu_ADJ!J155</f>
        <v/>
      </c>
      <c r="Q794" s="571"/>
      <c r="R794" s="571"/>
      <c r="S794" s="571"/>
      <c r="T794" s="571"/>
      <c r="U794" s="571"/>
      <c r="V794" s="572"/>
      <c r="W794" s="568" t="str">
        <f>IF(Calcu_ADJ!G155="ⅹ",Calcu_ADJ!G155,Calcu_ADJ!K155)</f>
        <v/>
      </c>
      <c r="X794" s="571"/>
      <c r="Y794" s="571"/>
      <c r="Z794" s="571"/>
      <c r="AA794" s="571"/>
      <c r="AB794" s="571"/>
      <c r="AC794" s="572"/>
      <c r="AD794" s="568" t="str">
        <f>IF(Calcu_ADJ!H155="ⅹ",Calcu_ADJ!H155,Calcu_ADJ!L155)</f>
        <v/>
      </c>
      <c r="AE794" s="571"/>
      <c r="AF794" s="571"/>
      <c r="AG794" s="571"/>
      <c r="AH794" s="571"/>
      <c r="AI794" s="571"/>
      <c r="AJ794" s="572"/>
      <c r="AK794" s="371"/>
      <c r="AL794" s="371"/>
      <c r="AM794" s="371"/>
      <c r="AN794" s="371"/>
      <c r="AO794" s="371"/>
      <c r="AP794" s="371"/>
      <c r="AQ794" s="371"/>
      <c r="AR794" s="143"/>
      <c r="AS794" s="143"/>
      <c r="AT794" s="371"/>
    </row>
    <row r="795" spans="1:46" ht="18" customHeight="1">
      <c r="A795" s="371"/>
      <c r="B795" s="565">
        <f>Calcu_ADJ!C156</f>
        <v>6</v>
      </c>
      <c r="C795" s="566"/>
      <c r="D795" s="566"/>
      <c r="E795" s="566"/>
      <c r="F795" s="566"/>
      <c r="G795" s="566"/>
      <c r="H795" s="567"/>
      <c r="I795" s="568" t="str">
        <f>Calcu_ADJ!E156</f>
        <v/>
      </c>
      <c r="J795" s="569"/>
      <c r="K795" s="569"/>
      <c r="L795" s="569"/>
      <c r="M795" s="569"/>
      <c r="N795" s="569"/>
      <c r="O795" s="570"/>
      <c r="P795" s="568" t="str">
        <f>Calcu_ADJ!J156</f>
        <v/>
      </c>
      <c r="Q795" s="571"/>
      <c r="R795" s="571"/>
      <c r="S795" s="571"/>
      <c r="T795" s="571"/>
      <c r="U795" s="571"/>
      <c r="V795" s="572"/>
      <c r="W795" s="568" t="str">
        <f>IF(Calcu_ADJ!G156="ⅹ",Calcu_ADJ!G156,Calcu_ADJ!K156)</f>
        <v/>
      </c>
      <c r="X795" s="571"/>
      <c r="Y795" s="571"/>
      <c r="Z795" s="571"/>
      <c r="AA795" s="571"/>
      <c r="AB795" s="571"/>
      <c r="AC795" s="572"/>
      <c r="AD795" s="568" t="str">
        <f>IF(Calcu_ADJ!H156="ⅹ",Calcu_ADJ!H156,Calcu_ADJ!L156)</f>
        <v/>
      </c>
      <c r="AE795" s="571"/>
      <c r="AF795" s="571"/>
      <c r="AG795" s="571"/>
      <c r="AH795" s="571"/>
      <c r="AI795" s="571"/>
      <c r="AJ795" s="572"/>
      <c r="AK795" s="371"/>
      <c r="AL795" s="371"/>
      <c r="AM795" s="371"/>
      <c r="AN795" s="371"/>
      <c r="AO795" s="371"/>
      <c r="AP795" s="371"/>
      <c r="AQ795" s="371"/>
      <c r="AR795" s="143"/>
      <c r="AS795" s="143"/>
      <c r="AT795" s="371"/>
    </row>
    <row r="796" spans="1:46" ht="18" customHeight="1">
      <c r="A796" s="371"/>
      <c r="B796" s="565">
        <f>Calcu_ADJ!C157</f>
        <v>7</v>
      </c>
      <c r="C796" s="566"/>
      <c r="D796" s="566"/>
      <c r="E796" s="566"/>
      <c r="F796" s="566"/>
      <c r="G796" s="566"/>
      <c r="H796" s="567"/>
      <c r="I796" s="568" t="str">
        <f>Calcu_ADJ!E157</f>
        <v/>
      </c>
      <c r="J796" s="569"/>
      <c r="K796" s="569"/>
      <c r="L796" s="569"/>
      <c r="M796" s="569"/>
      <c r="N796" s="569"/>
      <c r="O796" s="570"/>
      <c r="P796" s="568" t="str">
        <f>Calcu_ADJ!J157</f>
        <v/>
      </c>
      <c r="Q796" s="571"/>
      <c r="R796" s="571"/>
      <c r="S796" s="571"/>
      <c r="T796" s="571"/>
      <c r="U796" s="571"/>
      <c r="V796" s="572"/>
      <c r="W796" s="568" t="str">
        <f>IF(Calcu_ADJ!G157="ⅹ",Calcu_ADJ!G157,Calcu_ADJ!K157)</f>
        <v/>
      </c>
      <c r="X796" s="571"/>
      <c r="Y796" s="571"/>
      <c r="Z796" s="571"/>
      <c r="AA796" s="571"/>
      <c r="AB796" s="571"/>
      <c r="AC796" s="572"/>
      <c r="AD796" s="568" t="str">
        <f>IF(Calcu_ADJ!H157="ⅹ",Calcu_ADJ!H157,Calcu_ADJ!L157)</f>
        <v/>
      </c>
      <c r="AE796" s="571"/>
      <c r="AF796" s="571"/>
      <c r="AG796" s="571"/>
      <c r="AH796" s="571"/>
      <c r="AI796" s="571"/>
      <c r="AJ796" s="572"/>
      <c r="AK796" s="371"/>
      <c r="AL796" s="371"/>
      <c r="AM796" s="371"/>
      <c r="AN796" s="371"/>
      <c r="AO796" s="371"/>
      <c r="AP796" s="371"/>
      <c r="AQ796" s="371"/>
      <c r="AR796" s="143"/>
      <c r="AS796" s="143"/>
      <c r="AT796" s="371"/>
    </row>
    <row r="797" spans="1:46" ht="18" customHeight="1">
      <c r="A797" s="371"/>
      <c r="B797" s="565">
        <f>Calcu_ADJ!C158</f>
        <v>8</v>
      </c>
      <c r="C797" s="566"/>
      <c r="D797" s="566"/>
      <c r="E797" s="566"/>
      <c r="F797" s="566"/>
      <c r="G797" s="566"/>
      <c r="H797" s="567"/>
      <c r="I797" s="568" t="str">
        <f>Calcu_ADJ!E158</f>
        <v/>
      </c>
      <c r="J797" s="569"/>
      <c r="K797" s="569"/>
      <c r="L797" s="569"/>
      <c r="M797" s="569"/>
      <c r="N797" s="569"/>
      <c r="O797" s="570"/>
      <c r="P797" s="568" t="str">
        <f>Calcu_ADJ!J158</f>
        <v/>
      </c>
      <c r="Q797" s="571"/>
      <c r="R797" s="571"/>
      <c r="S797" s="571"/>
      <c r="T797" s="571"/>
      <c r="U797" s="571"/>
      <c r="V797" s="572"/>
      <c r="W797" s="568" t="str">
        <f>IF(Calcu_ADJ!G158="ⅹ",Calcu_ADJ!G158,Calcu_ADJ!K158)</f>
        <v/>
      </c>
      <c r="X797" s="571"/>
      <c r="Y797" s="571"/>
      <c r="Z797" s="571"/>
      <c r="AA797" s="571"/>
      <c r="AB797" s="571"/>
      <c r="AC797" s="572"/>
      <c r="AD797" s="568" t="str">
        <f>IF(Calcu_ADJ!H158="ⅹ",Calcu_ADJ!H158,Calcu_ADJ!L158)</f>
        <v/>
      </c>
      <c r="AE797" s="571"/>
      <c r="AF797" s="571"/>
      <c r="AG797" s="571"/>
      <c r="AH797" s="571"/>
      <c r="AI797" s="571"/>
      <c r="AJ797" s="572"/>
      <c r="AK797" s="371"/>
      <c r="AL797" s="371"/>
      <c r="AM797" s="371"/>
      <c r="AN797" s="371"/>
      <c r="AO797" s="371"/>
      <c r="AP797" s="371"/>
      <c r="AQ797" s="371"/>
      <c r="AR797" s="143"/>
      <c r="AS797" s="143"/>
      <c r="AT797" s="371"/>
    </row>
    <row r="798" spans="1:46" ht="18" customHeight="1">
      <c r="A798" s="371"/>
      <c r="B798" s="565">
        <f>Calcu_ADJ!C159</f>
        <v>9</v>
      </c>
      <c r="C798" s="566"/>
      <c r="D798" s="566"/>
      <c r="E798" s="566"/>
      <c r="F798" s="566"/>
      <c r="G798" s="566"/>
      <c r="H798" s="567"/>
      <c r="I798" s="568" t="str">
        <f>Calcu_ADJ!E159</f>
        <v/>
      </c>
      <c r="J798" s="569"/>
      <c r="K798" s="569"/>
      <c r="L798" s="569"/>
      <c r="M798" s="569"/>
      <c r="N798" s="569"/>
      <c r="O798" s="570"/>
      <c r="P798" s="568" t="str">
        <f>Calcu_ADJ!J159</f>
        <v/>
      </c>
      <c r="Q798" s="571"/>
      <c r="R798" s="571"/>
      <c r="S798" s="571"/>
      <c r="T798" s="571"/>
      <c r="U798" s="571"/>
      <c r="V798" s="572"/>
      <c r="W798" s="568" t="str">
        <f>IF(Calcu_ADJ!G159="ⅹ",Calcu_ADJ!G159,Calcu_ADJ!K159)</f>
        <v/>
      </c>
      <c r="X798" s="571"/>
      <c r="Y798" s="571"/>
      <c r="Z798" s="571"/>
      <c r="AA798" s="571"/>
      <c r="AB798" s="571"/>
      <c r="AC798" s="572"/>
      <c r="AD798" s="568" t="str">
        <f>IF(Calcu_ADJ!H159="ⅹ",Calcu_ADJ!H159,Calcu_ADJ!L159)</f>
        <v/>
      </c>
      <c r="AE798" s="571"/>
      <c r="AF798" s="571"/>
      <c r="AG798" s="571"/>
      <c r="AH798" s="571"/>
      <c r="AI798" s="571"/>
      <c r="AJ798" s="572"/>
      <c r="AK798" s="371"/>
      <c r="AL798" s="371"/>
      <c r="AM798" s="371"/>
      <c r="AN798" s="371"/>
      <c r="AO798" s="371"/>
      <c r="AP798" s="371"/>
      <c r="AQ798" s="371"/>
      <c r="AR798" s="143"/>
      <c r="AS798" s="143"/>
      <c r="AT798" s="371"/>
    </row>
    <row r="799" spans="1:46" ht="18" customHeight="1">
      <c r="A799" s="371"/>
      <c r="B799" s="565">
        <f>Calcu_ADJ!C160</f>
        <v>10</v>
      </c>
      <c r="C799" s="566"/>
      <c r="D799" s="566"/>
      <c r="E799" s="566"/>
      <c r="F799" s="566"/>
      <c r="G799" s="566"/>
      <c r="H799" s="567"/>
      <c r="I799" s="568" t="str">
        <f>Calcu_ADJ!E160</f>
        <v/>
      </c>
      <c r="J799" s="569"/>
      <c r="K799" s="569"/>
      <c r="L799" s="569"/>
      <c r="M799" s="569"/>
      <c r="N799" s="569"/>
      <c r="O799" s="570"/>
      <c r="P799" s="568" t="str">
        <f>Calcu_ADJ!J160</f>
        <v/>
      </c>
      <c r="Q799" s="571"/>
      <c r="R799" s="571"/>
      <c r="S799" s="571"/>
      <c r="T799" s="571"/>
      <c r="U799" s="571"/>
      <c r="V799" s="572"/>
      <c r="W799" s="568" t="str">
        <f>IF(Calcu_ADJ!G160="ⅹ",Calcu_ADJ!G160,Calcu_ADJ!K160)</f>
        <v/>
      </c>
      <c r="X799" s="571"/>
      <c r="Y799" s="571"/>
      <c r="Z799" s="571"/>
      <c r="AA799" s="571"/>
      <c r="AB799" s="571"/>
      <c r="AC799" s="572"/>
      <c r="AD799" s="568" t="str">
        <f>IF(Calcu_ADJ!H160="ⅹ",Calcu_ADJ!H160,Calcu_ADJ!L160)</f>
        <v/>
      </c>
      <c r="AE799" s="571"/>
      <c r="AF799" s="571"/>
      <c r="AG799" s="571"/>
      <c r="AH799" s="571"/>
      <c r="AI799" s="571"/>
      <c r="AJ799" s="572"/>
      <c r="AK799" s="371"/>
      <c r="AL799" s="371"/>
      <c r="AM799" s="371"/>
      <c r="AN799" s="371"/>
      <c r="AO799" s="371"/>
      <c r="AP799" s="371"/>
      <c r="AQ799" s="371"/>
      <c r="AR799" s="143"/>
      <c r="AS799" s="143"/>
      <c r="AT799" s="371"/>
    </row>
    <row r="800" spans="1:46" ht="18" customHeight="1">
      <c r="A800" s="371"/>
      <c r="B800" s="565">
        <f>Calcu_ADJ!C161</f>
        <v>11</v>
      </c>
      <c r="C800" s="566"/>
      <c r="D800" s="566"/>
      <c r="E800" s="566"/>
      <c r="F800" s="566"/>
      <c r="G800" s="566"/>
      <c r="H800" s="567"/>
      <c r="I800" s="568" t="str">
        <f>Calcu_ADJ!E161</f>
        <v/>
      </c>
      <c r="J800" s="569"/>
      <c r="K800" s="569"/>
      <c r="L800" s="569"/>
      <c r="M800" s="569"/>
      <c r="N800" s="569"/>
      <c r="O800" s="570"/>
      <c r="P800" s="568" t="str">
        <f>Calcu_ADJ!J161</f>
        <v/>
      </c>
      <c r="Q800" s="571"/>
      <c r="R800" s="571"/>
      <c r="S800" s="571"/>
      <c r="T800" s="571"/>
      <c r="U800" s="571"/>
      <c r="V800" s="572"/>
      <c r="W800" s="568" t="str">
        <f>IF(Calcu_ADJ!G161="ⅹ",Calcu_ADJ!G161,Calcu_ADJ!K161)</f>
        <v/>
      </c>
      <c r="X800" s="571"/>
      <c r="Y800" s="571"/>
      <c r="Z800" s="571"/>
      <c r="AA800" s="571"/>
      <c r="AB800" s="571"/>
      <c r="AC800" s="572"/>
      <c r="AD800" s="568" t="str">
        <f>IF(Calcu_ADJ!H161="ⅹ",Calcu_ADJ!H161,Calcu_ADJ!L161)</f>
        <v/>
      </c>
      <c r="AE800" s="571"/>
      <c r="AF800" s="571"/>
      <c r="AG800" s="571"/>
      <c r="AH800" s="571"/>
      <c r="AI800" s="571"/>
      <c r="AJ800" s="572"/>
      <c r="AK800" s="371"/>
      <c r="AL800" s="371"/>
      <c r="AM800" s="371"/>
      <c r="AN800" s="371"/>
      <c r="AO800" s="371"/>
      <c r="AP800" s="371"/>
      <c r="AQ800" s="371"/>
      <c r="AR800" s="143"/>
      <c r="AS800" s="143"/>
      <c r="AT800" s="371"/>
    </row>
    <row r="801" spans="1:46" ht="18" customHeight="1">
      <c r="A801" s="371"/>
      <c r="B801" s="565">
        <f>Calcu_ADJ!C162</f>
        <v>12</v>
      </c>
      <c r="C801" s="566"/>
      <c r="D801" s="566"/>
      <c r="E801" s="566"/>
      <c r="F801" s="566"/>
      <c r="G801" s="566"/>
      <c r="H801" s="567"/>
      <c r="I801" s="568" t="str">
        <f>Calcu_ADJ!E162</f>
        <v/>
      </c>
      <c r="J801" s="569"/>
      <c r="K801" s="569"/>
      <c r="L801" s="569"/>
      <c r="M801" s="569"/>
      <c r="N801" s="569"/>
      <c r="O801" s="570"/>
      <c r="P801" s="568" t="str">
        <f>Calcu_ADJ!J162</f>
        <v/>
      </c>
      <c r="Q801" s="571"/>
      <c r="R801" s="571"/>
      <c r="S801" s="571"/>
      <c r="T801" s="571"/>
      <c r="U801" s="571"/>
      <c r="V801" s="572"/>
      <c r="W801" s="568" t="str">
        <f>IF(Calcu_ADJ!G162="ⅹ",Calcu_ADJ!G162,Calcu_ADJ!K162)</f>
        <v/>
      </c>
      <c r="X801" s="571"/>
      <c r="Y801" s="571"/>
      <c r="Z801" s="571"/>
      <c r="AA801" s="571"/>
      <c r="AB801" s="571"/>
      <c r="AC801" s="572"/>
      <c r="AD801" s="568" t="str">
        <f>IF(Calcu_ADJ!H162="ⅹ",Calcu_ADJ!H162,Calcu_ADJ!L162)</f>
        <v/>
      </c>
      <c r="AE801" s="571"/>
      <c r="AF801" s="571"/>
      <c r="AG801" s="571"/>
      <c r="AH801" s="571"/>
      <c r="AI801" s="571"/>
      <c r="AJ801" s="572"/>
      <c r="AK801" s="371"/>
      <c r="AL801" s="371"/>
      <c r="AM801" s="371"/>
      <c r="AN801" s="371"/>
      <c r="AO801" s="371"/>
      <c r="AP801" s="371"/>
      <c r="AQ801" s="371"/>
      <c r="AR801" s="143"/>
      <c r="AS801" s="143"/>
      <c r="AT801" s="371"/>
    </row>
    <row r="802" spans="1:46" ht="18" customHeight="1">
      <c r="A802" s="371"/>
      <c r="B802" s="565">
        <f>Calcu_ADJ!C163</f>
        <v>13</v>
      </c>
      <c r="C802" s="566"/>
      <c r="D802" s="566"/>
      <c r="E802" s="566"/>
      <c r="F802" s="566"/>
      <c r="G802" s="566"/>
      <c r="H802" s="567"/>
      <c r="I802" s="568" t="str">
        <f>Calcu_ADJ!E163</f>
        <v/>
      </c>
      <c r="J802" s="569"/>
      <c r="K802" s="569"/>
      <c r="L802" s="569"/>
      <c r="M802" s="569"/>
      <c r="N802" s="569"/>
      <c r="O802" s="570"/>
      <c r="P802" s="568" t="str">
        <f>Calcu_ADJ!J163</f>
        <v/>
      </c>
      <c r="Q802" s="571"/>
      <c r="R802" s="571"/>
      <c r="S802" s="571"/>
      <c r="T802" s="571"/>
      <c r="U802" s="571"/>
      <c r="V802" s="572"/>
      <c r="W802" s="568" t="str">
        <f>IF(Calcu_ADJ!G163="ⅹ",Calcu_ADJ!G163,Calcu_ADJ!K163)</f>
        <v/>
      </c>
      <c r="X802" s="571"/>
      <c r="Y802" s="571"/>
      <c r="Z802" s="571"/>
      <c r="AA802" s="571"/>
      <c r="AB802" s="571"/>
      <c r="AC802" s="572"/>
      <c r="AD802" s="568" t="str">
        <f>IF(Calcu_ADJ!H163="ⅹ",Calcu_ADJ!H163,Calcu_ADJ!L163)</f>
        <v/>
      </c>
      <c r="AE802" s="571"/>
      <c r="AF802" s="571"/>
      <c r="AG802" s="571"/>
      <c r="AH802" s="571"/>
      <c r="AI802" s="571"/>
      <c r="AJ802" s="572"/>
      <c r="AK802" s="371"/>
      <c r="AL802" s="371"/>
      <c r="AM802" s="371"/>
      <c r="AN802" s="371"/>
      <c r="AO802" s="371"/>
      <c r="AP802" s="371"/>
      <c r="AQ802" s="371"/>
      <c r="AR802" s="143"/>
      <c r="AS802" s="143"/>
      <c r="AT802" s="371"/>
    </row>
    <row r="803" spans="1:46" ht="18" customHeight="1">
      <c r="A803" s="371"/>
      <c r="B803" s="565">
        <f>Calcu_ADJ!C164</f>
        <v>14</v>
      </c>
      <c r="C803" s="566"/>
      <c r="D803" s="566"/>
      <c r="E803" s="566"/>
      <c r="F803" s="566"/>
      <c r="G803" s="566"/>
      <c r="H803" s="567"/>
      <c r="I803" s="568" t="str">
        <f>Calcu_ADJ!E164</f>
        <v/>
      </c>
      <c r="J803" s="569"/>
      <c r="K803" s="569"/>
      <c r="L803" s="569"/>
      <c r="M803" s="569"/>
      <c r="N803" s="569"/>
      <c r="O803" s="570"/>
      <c r="P803" s="568" t="str">
        <f>Calcu_ADJ!J164</f>
        <v/>
      </c>
      <c r="Q803" s="571"/>
      <c r="R803" s="571"/>
      <c r="S803" s="571"/>
      <c r="T803" s="571"/>
      <c r="U803" s="571"/>
      <c r="V803" s="572"/>
      <c r="W803" s="568" t="str">
        <f>IF(Calcu_ADJ!G164="ⅹ",Calcu_ADJ!G164,Calcu_ADJ!K164)</f>
        <v/>
      </c>
      <c r="X803" s="571"/>
      <c r="Y803" s="571"/>
      <c r="Z803" s="571"/>
      <c r="AA803" s="571"/>
      <c r="AB803" s="571"/>
      <c r="AC803" s="572"/>
      <c r="AD803" s="568" t="str">
        <f>IF(Calcu_ADJ!H164="ⅹ",Calcu_ADJ!H164,Calcu_ADJ!L164)</f>
        <v/>
      </c>
      <c r="AE803" s="571"/>
      <c r="AF803" s="571"/>
      <c r="AG803" s="571"/>
      <c r="AH803" s="571"/>
      <c r="AI803" s="571"/>
      <c r="AJ803" s="572"/>
      <c r="AK803" s="371"/>
      <c r="AL803" s="371"/>
      <c r="AM803" s="371"/>
      <c r="AN803" s="371"/>
      <c r="AO803" s="371"/>
      <c r="AP803" s="371"/>
      <c r="AQ803" s="371"/>
      <c r="AR803" s="143"/>
      <c r="AS803" s="143"/>
      <c r="AT803" s="371"/>
    </row>
    <row r="804" spans="1:46" ht="18" customHeight="1">
      <c r="A804" s="371"/>
      <c r="B804" s="565">
        <f>Calcu_ADJ!C165</f>
        <v>15</v>
      </c>
      <c r="C804" s="566"/>
      <c r="D804" s="566"/>
      <c r="E804" s="566"/>
      <c r="F804" s="566"/>
      <c r="G804" s="566"/>
      <c r="H804" s="567"/>
      <c r="I804" s="568" t="str">
        <f>Calcu_ADJ!E165</f>
        <v/>
      </c>
      <c r="J804" s="569"/>
      <c r="K804" s="569"/>
      <c r="L804" s="569"/>
      <c r="M804" s="569"/>
      <c r="N804" s="569"/>
      <c r="O804" s="570"/>
      <c r="P804" s="568" t="str">
        <f>Calcu_ADJ!J165</f>
        <v/>
      </c>
      <c r="Q804" s="571"/>
      <c r="R804" s="571"/>
      <c r="S804" s="571"/>
      <c r="T804" s="571"/>
      <c r="U804" s="571"/>
      <c r="V804" s="572"/>
      <c r="W804" s="568" t="str">
        <f>IF(Calcu_ADJ!G165="ⅹ",Calcu_ADJ!G165,Calcu_ADJ!K165)</f>
        <v/>
      </c>
      <c r="X804" s="571"/>
      <c r="Y804" s="571"/>
      <c r="Z804" s="571"/>
      <c r="AA804" s="571"/>
      <c r="AB804" s="571"/>
      <c r="AC804" s="572"/>
      <c r="AD804" s="568" t="str">
        <f>IF(Calcu_ADJ!H165="ⅹ",Calcu_ADJ!H165,Calcu_ADJ!L165)</f>
        <v/>
      </c>
      <c r="AE804" s="571"/>
      <c r="AF804" s="571"/>
      <c r="AG804" s="571"/>
      <c r="AH804" s="571"/>
      <c r="AI804" s="571"/>
      <c r="AJ804" s="572"/>
      <c r="AK804" s="371"/>
      <c r="AL804" s="371"/>
      <c r="AM804" s="371"/>
      <c r="AN804" s="371"/>
      <c r="AO804" s="371"/>
      <c r="AP804" s="371"/>
      <c r="AQ804" s="371"/>
      <c r="AR804" s="143"/>
      <c r="AS804" s="143"/>
      <c r="AT804" s="371"/>
    </row>
    <row r="805" spans="1:46" ht="18" customHeight="1">
      <c r="A805" s="371"/>
      <c r="B805" s="565">
        <f>Calcu_ADJ!C166</f>
        <v>16</v>
      </c>
      <c r="C805" s="566"/>
      <c r="D805" s="566"/>
      <c r="E805" s="566"/>
      <c r="F805" s="566"/>
      <c r="G805" s="566"/>
      <c r="H805" s="567"/>
      <c r="I805" s="568" t="str">
        <f>Calcu_ADJ!E166</f>
        <v/>
      </c>
      <c r="J805" s="569"/>
      <c r="K805" s="569"/>
      <c r="L805" s="569"/>
      <c r="M805" s="569"/>
      <c r="N805" s="569"/>
      <c r="O805" s="570"/>
      <c r="P805" s="568" t="str">
        <f>Calcu_ADJ!J166</f>
        <v/>
      </c>
      <c r="Q805" s="571"/>
      <c r="R805" s="571"/>
      <c r="S805" s="571"/>
      <c r="T805" s="571"/>
      <c r="U805" s="571"/>
      <c r="V805" s="572"/>
      <c r="W805" s="568" t="str">
        <f>IF(Calcu_ADJ!G166="ⅹ",Calcu_ADJ!G166,Calcu_ADJ!K166)</f>
        <v/>
      </c>
      <c r="X805" s="571"/>
      <c r="Y805" s="571"/>
      <c r="Z805" s="571"/>
      <c r="AA805" s="571"/>
      <c r="AB805" s="571"/>
      <c r="AC805" s="572"/>
      <c r="AD805" s="568" t="str">
        <f>IF(Calcu_ADJ!H166="ⅹ",Calcu_ADJ!H166,Calcu_ADJ!L166)</f>
        <v/>
      </c>
      <c r="AE805" s="571"/>
      <c r="AF805" s="571"/>
      <c r="AG805" s="571"/>
      <c r="AH805" s="571"/>
      <c r="AI805" s="571"/>
      <c r="AJ805" s="572"/>
      <c r="AK805" s="371"/>
      <c r="AL805" s="371"/>
      <c r="AM805" s="371"/>
      <c r="AN805" s="371"/>
      <c r="AO805" s="371"/>
      <c r="AP805" s="371"/>
      <c r="AQ805" s="371"/>
      <c r="AR805" s="143"/>
      <c r="AS805" s="143"/>
      <c r="AT805" s="371"/>
    </row>
    <row r="806" spans="1:46" ht="18" customHeight="1">
      <c r="A806" s="371"/>
      <c r="B806" s="565">
        <f>Calcu_ADJ!C167</f>
        <v>17</v>
      </c>
      <c r="C806" s="566"/>
      <c r="D806" s="566"/>
      <c r="E806" s="566"/>
      <c r="F806" s="566"/>
      <c r="G806" s="566"/>
      <c r="H806" s="567"/>
      <c r="I806" s="568" t="str">
        <f>Calcu_ADJ!E167</f>
        <v/>
      </c>
      <c r="J806" s="569"/>
      <c r="K806" s="569"/>
      <c r="L806" s="569"/>
      <c r="M806" s="569"/>
      <c r="N806" s="569"/>
      <c r="O806" s="570"/>
      <c r="P806" s="568" t="str">
        <f>Calcu_ADJ!J167</f>
        <v/>
      </c>
      <c r="Q806" s="571"/>
      <c r="R806" s="571"/>
      <c r="S806" s="571"/>
      <c r="T806" s="571"/>
      <c r="U806" s="571"/>
      <c r="V806" s="572"/>
      <c r="W806" s="568" t="str">
        <f>IF(Calcu_ADJ!G167="ⅹ",Calcu_ADJ!G167,Calcu_ADJ!K167)</f>
        <v/>
      </c>
      <c r="X806" s="571"/>
      <c r="Y806" s="571"/>
      <c r="Z806" s="571"/>
      <c r="AA806" s="571"/>
      <c r="AB806" s="571"/>
      <c r="AC806" s="572"/>
      <c r="AD806" s="568" t="str">
        <f>IF(Calcu_ADJ!H167="ⅹ",Calcu_ADJ!H167,Calcu_ADJ!L167)</f>
        <v/>
      </c>
      <c r="AE806" s="571"/>
      <c r="AF806" s="571"/>
      <c r="AG806" s="571"/>
      <c r="AH806" s="571"/>
      <c r="AI806" s="571"/>
      <c r="AJ806" s="572"/>
      <c r="AK806" s="371"/>
      <c r="AL806" s="371"/>
      <c r="AM806" s="371"/>
      <c r="AN806" s="371"/>
      <c r="AO806" s="371"/>
      <c r="AP806" s="371"/>
      <c r="AQ806" s="371"/>
      <c r="AR806" s="143"/>
      <c r="AS806" s="143"/>
      <c r="AT806" s="371"/>
    </row>
    <row r="807" spans="1:46" ht="18" customHeight="1">
      <c r="A807" s="371"/>
      <c r="B807" s="565">
        <f>Calcu_ADJ!C168</f>
        <v>18</v>
      </c>
      <c r="C807" s="566"/>
      <c r="D807" s="566"/>
      <c r="E807" s="566"/>
      <c r="F807" s="566"/>
      <c r="G807" s="566"/>
      <c r="H807" s="567"/>
      <c r="I807" s="568" t="str">
        <f>Calcu_ADJ!E168</f>
        <v/>
      </c>
      <c r="J807" s="569"/>
      <c r="K807" s="569"/>
      <c r="L807" s="569"/>
      <c r="M807" s="569"/>
      <c r="N807" s="569"/>
      <c r="O807" s="570"/>
      <c r="P807" s="568" t="str">
        <f>Calcu_ADJ!J168</f>
        <v/>
      </c>
      <c r="Q807" s="571"/>
      <c r="R807" s="571"/>
      <c r="S807" s="571"/>
      <c r="T807" s="571"/>
      <c r="U807" s="571"/>
      <c r="V807" s="572"/>
      <c r="W807" s="568" t="str">
        <f>IF(Calcu_ADJ!G168="ⅹ",Calcu_ADJ!G168,Calcu_ADJ!K168)</f>
        <v/>
      </c>
      <c r="X807" s="571"/>
      <c r="Y807" s="571"/>
      <c r="Z807" s="571"/>
      <c r="AA807" s="571"/>
      <c r="AB807" s="571"/>
      <c r="AC807" s="572"/>
      <c r="AD807" s="568" t="str">
        <f>IF(Calcu_ADJ!H168="ⅹ",Calcu_ADJ!H168,Calcu_ADJ!L168)</f>
        <v/>
      </c>
      <c r="AE807" s="571"/>
      <c r="AF807" s="571"/>
      <c r="AG807" s="571"/>
      <c r="AH807" s="571"/>
      <c r="AI807" s="571"/>
      <c r="AJ807" s="572"/>
      <c r="AK807" s="371"/>
      <c r="AL807" s="371"/>
      <c r="AM807" s="371"/>
      <c r="AN807" s="371"/>
      <c r="AO807" s="371"/>
      <c r="AP807" s="371"/>
      <c r="AQ807" s="371"/>
      <c r="AR807" s="143"/>
      <c r="AS807" s="143"/>
      <c r="AT807" s="371"/>
    </row>
    <row r="808" spans="1:46" ht="18" customHeight="1">
      <c r="A808" s="371"/>
      <c r="B808" s="565">
        <f>Calcu_ADJ!C169</f>
        <v>19</v>
      </c>
      <c r="C808" s="566"/>
      <c r="D808" s="566"/>
      <c r="E808" s="566"/>
      <c r="F808" s="566"/>
      <c r="G808" s="566"/>
      <c r="H808" s="567"/>
      <c r="I808" s="568" t="str">
        <f>Calcu_ADJ!E169</f>
        <v/>
      </c>
      <c r="J808" s="569"/>
      <c r="K808" s="569"/>
      <c r="L808" s="569"/>
      <c r="M808" s="569"/>
      <c r="N808" s="569"/>
      <c r="O808" s="570"/>
      <c r="P808" s="568" t="str">
        <f>Calcu_ADJ!J169</f>
        <v/>
      </c>
      <c r="Q808" s="571"/>
      <c r="R808" s="571"/>
      <c r="S808" s="571"/>
      <c r="T808" s="571"/>
      <c r="U808" s="571"/>
      <c r="V808" s="572"/>
      <c r="W808" s="568" t="str">
        <f>IF(Calcu_ADJ!G169="ⅹ",Calcu_ADJ!G169,Calcu_ADJ!K169)</f>
        <v/>
      </c>
      <c r="X808" s="571"/>
      <c r="Y808" s="571"/>
      <c r="Z808" s="571"/>
      <c r="AA808" s="571"/>
      <c r="AB808" s="571"/>
      <c r="AC808" s="572"/>
      <c r="AD808" s="568" t="str">
        <f>IF(Calcu_ADJ!H169="ⅹ",Calcu_ADJ!H169,Calcu_ADJ!L169)</f>
        <v/>
      </c>
      <c r="AE808" s="571"/>
      <c r="AF808" s="571"/>
      <c r="AG808" s="571"/>
      <c r="AH808" s="571"/>
      <c r="AI808" s="571"/>
      <c r="AJ808" s="572"/>
      <c r="AK808" s="371"/>
      <c r="AL808" s="371"/>
      <c r="AM808" s="371"/>
      <c r="AN808" s="371"/>
      <c r="AO808" s="371"/>
      <c r="AP808" s="371"/>
      <c r="AQ808" s="371"/>
      <c r="AR808" s="143"/>
      <c r="AS808" s="143"/>
      <c r="AT808" s="371"/>
    </row>
    <row r="809" spans="1:46" ht="18" customHeight="1">
      <c r="A809" s="371"/>
      <c r="B809" s="565">
        <f>Calcu_ADJ!C170</f>
        <v>20</v>
      </c>
      <c r="C809" s="566"/>
      <c r="D809" s="566"/>
      <c r="E809" s="566"/>
      <c r="F809" s="566"/>
      <c r="G809" s="566"/>
      <c r="H809" s="567"/>
      <c r="I809" s="568" t="str">
        <f>Calcu_ADJ!E170</f>
        <v/>
      </c>
      <c r="J809" s="569"/>
      <c r="K809" s="569"/>
      <c r="L809" s="569"/>
      <c r="M809" s="569"/>
      <c r="N809" s="569"/>
      <c r="O809" s="570"/>
      <c r="P809" s="568" t="str">
        <f>Calcu_ADJ!J170</f>
        <v/>
      </c>
      <c r="Q809" s="571"/>
      <c r="R809" s="571"/>
      <c r="S809" s="571"/>
      <c r="T809" s="571"/>
      <c r="U809" s="571"/>
      <c r="V809" s="572"/>
      <c r="W809" s="568" t="str">
        <f>IF(Calcu_ADJ!G170="ⅹ",Calcu_ADJ!G170,Calcu_ADJ!K170)</f>
        <v/>
      </c>
      <c r="X809" s="571"/>
      <c r="Y809" s="571"/>
      <c r="Z809" s="571"/>
      <c r="AA809" s="571"/>
      <c r="AB809" s="571"/>
      <c r="AC809" s="572"/>
      <c r="AD809" s="568" t="str">
        <f>IF(Calcu_ADJ!H170="ⅹ",Calcu_ADJ!H170,Calcu_ADJ!L170)</f>
        <v/>
      </c>
      <c r="AE809" s="571"/>
      <c r="AF809" s="571"/>
      <c r="AG809" s="571"/>
      <c r="AH809" s="571"/>
      <c r="AI809" s="571"/>
      <c r="AJ809" s="572"/>
      <c r="AK809" s="371"/>
      <c r="AL809" s="371"/>
      <c r="AM809" s="371"/>
      <c r="AN809" s="371"/>
      <c r="AO809" s="371"/>
      <c r="AP809" s="371"/>
      <c r="AQ809" s="371"/>
      <c r="AR809" s="143"/>
      <c r="AS809" s="143"/>
      <c r="AT809" s="371"/>
    </row>
    <row r="810" spans="1:46" ht="18" customHeight="1">
      <c r="A810" s="371"/>
      <c r="B810" s="565">
        <f>Calcu_ADJ!C171</f>
        <v>21</v>
      </c>
      <c r="C810" s="566"/>
      <c r="D810" s="566"/>
      <c r="E810" s="566"/>
      <c r="F810" s="566"/>
      <c r="G810" s="566"/>
      <c r="H810" s="567"/>
      <c r="I810" s="568" t="str">
        <f>Calcu_ADJ!E171</f>
        <v/>
      </c>
      <c r="J810" s="569"/>
      <c r="K810" s="569"/>
      <c r="L810" s="569"/>
      <c r="M810" s="569"/>
      <c r="N810" s="569"/>
      <c r="O810" s="570"/>
      <c r="P810" s="568" t="str">
        <f>Calcu_ADJ!J171</f>
        <v/>
      </c>
      <c r="Q810" s="571"/>
      <c r="R810" s="571"/>
      <c r="S810" s="571"/>
      <c r="T810" s="571"/>
      <c r="U810" s="571"/>
      <c r="V810" s="572"/>
      <c r="W810" s="568" t="str">
        <f>IF(Calcu_ADJ!G171="ⅹ",Calcu_ADJ!G171,Calcu_ADJ!K171)</f>
        <v/>
      </c>
      <c r="X810" s="571"/>
      <c r="Y810" s="571"/>
      <c r="Z810" s="571"/>
      <c r="AA810" s="571"/>
      <c r="AB810" s="571"/>
      <c r="AC810" s="572"/>
      <c r="AD810" s="568" t="str">
        <f>IF(Calcu_ADJ!H171="ⅹ",Calcu_ADJ!H171,Calcu_ADJ!L171)</f>
        <v/>
      </c>
      <c r="AE810" s="571"/>
      <c r="AF810" s="571"/>
      <c r="AG810" s="571"/>
      <c r="AH810" s="571"/>
      <c r="AI810" s="571"/>
      <c r="AJ810" s="572"/>
      <c r="AK810" s="371"/>
      <c r="AL810" s="371"/>
      <c r="AM810" s="371"/>
      <c r="AN810" s="371"/>
      <c r="AO810" s="371"/>
      <c r="AP810" s="371"/>
      <c r="AQ810" s="371"/>
      <c r="AR810" s="143"/>
      <c r="AS810" s="143"/>
      <c r="AT810" s="371"/>
    </row>
    <row r="811" spans="1:46" ht="18" customHeight="1">
      <c r="A811" s="371"/>
      <c r="B811" s="565">
        <f>Calcu_ADJ!C172</f>
        <v>22</v>
      </c>
      <c r="C811" s="566"/>
      <c r="D811" s="566"/>
      <c r="E811" s="566"/>
      <c r="F811" s="566"/>
      <c r="G811" s="566"/>
      <c r="H811" s="567"/>
      <c r="I811" s="568" t="str">
        <f>Calcu_ADJ!E172</f>
        <v/>
      </c>
      <c r="J811" s="569"/>
      <c r="K811" s="569"/>
      <c r="L811" s="569"/>
      <c r="M811" s="569"/>
      <c r="N811" s="569"/>
      <c r="O811" s="570"/>
      <c r="P811" s="568" t="str">
        <f>Calcu_ADJ!J172</f>
        <v/>
      </c>
      <c r="Q811" s="571"/>
      <c r="R811" s="571"/>
      <c r="S811" s="571"/>
      <c r="T811" s="571"/>
      <c r="U811" s="571"/>
      <c r="V811" s="572"/>
      <c r="W811" s="568" t="str">
        <f>IF(Calcu_ADJ!G172="ⅹ",Calcu_ADJ!G172,Calcu_ADJ!K172)</f>
        <v/>
      </c>
      <c r="X811" s="571"/>
      <c r="Y811" s="571"/>
      <c r="Z811" s="571"/>
      <c r="AA811" s="571"/>
      <c r="AB811" s="571"/>
      <c r="AC811" s="572"/>
      <c r="AD811" s="568" t="str">
        <f>IF(Calcu_ADJ!H172="ⅹ",Calcu_ADJ!H172,Calcu_ADJ!L172)</f>
        <v/>
      </c>
      <c r="AE811" s="571"/>
      <c r="AF811" s="571"/>
      <c r="AG811" s="571"/>
      <c r="AH811" s="571"/>
      <c r="AI811" s="571"/>
      <c r="AJ811" s="572"/>
      <c r="AK811" s="371"/>
      <c r="AL811" s="371"/>
      <c r="AM811" s="371"/>
      <c r="AN811" s="371"/>
      <c r="AO811" s="371"/>
      <c r="AP811" s="371"/>
      <c r="AQ811" s="371"/>
      <c r="AR811" s="143"/>
      <c r="AS811" s="143"/>
      <c r="AT811" s="371"/>
    </row>
    <row r="812" spans="1:46" ht="18" customHeight="1">
      <c r="A812" s="371"/>
      <c r="B812" s="565">
        <f>Calcu_ADJ!C173</f>
        <v>23</v>
      </c>
      <c r="C812" s="566"/>
      <c r="D812" s="566"/>
      <c r="E812" s="566"/>
      <c r="F812" s="566"/>
      <c r="G812" s="566"/>
      <c r="H812" s="567"/>
      <c r="I812" s="568" t="str">
        <f>Calcu_ADJ!E173</f>
        <v/>
      </c>
      <c r="J812" s="569"/>
      <c r="K812" s="569"/>
      <c r="L812" s="569"/>
      <c r="M812" s="569"/>
      <c r="N812" s="569"/>
      <c r="O812" s="570"/>
      <c r="P812" s="568" t="str">
        <f>Calcu_ADJ!J173</f>
        <v/>
      </c>
      <c r="Q812" s="571"/>
      <c r="R812" s="571"/>
      <c r="S812" s="571"/>
      <c r="T812" s="571"/>
      <c r="U812" s="571"/>
      <c r="V812" s="572"/>
      <c r="W812" s="568" t="str">
        <f>IF(Calcu_ADJ!G173="ⅹ",Calcu_ADJ!G173,Calcu_ADJ!K173)</f>
        <v/>
      </c>
      <c r="X812" s="571"/>
      <c r="Y812" s="571"/>
      <c r="Z812" s="571"/>
      <c r="AA812" s="571"/>
      <c r="AB812" s="571"/>
      <c r="AC812" s="572"/>
      <c r="AD812" s="568" t="str">
        <f>IF(Calcu_ADJ!H173="ⅹ",Calcu_ADJ!H173,Calcu_ADJ!L173)</f>
        <v/>
      </c>
      <c r="AE812" s="571"/>
      <c r="AF812" s="571"/>
      <c r="AG812" s="571"/>
      <c r="AH812" s="571"/>
      <c r="AI812" s="571"/>
      <c r="AJ812" s="572"/>
      <c r="AK812" s="371"/>
      <c r="AL812" s="371"/>
      <c r="AM812" s="371"/>
      <c r="AN812" s="371"/>
      <c r="AO812" s="371"/>
      <c r="AP812" s="371"/>
      <c r="AQ812" s="371"/>
      <c r="AR812" s="143"/>
      <c r="AS812" s="143"/>
      <c r="AT812" s="371"/>
    </row>
    <row r="813" spans="1:46" ht="18" customHeight="1">
      <c r="A813" s="371"/>
      <c r="B813" s="565">
        <f>Calcu_ADJ!C174</f>
        <v>24</v>
      </c>
      <c r="C813" s="566"/>
      <c r="D813" s="566"/>
      <c r="E813" s="566"/>
      <c r="F813" s="566"/>
      <c r="G813" s="566"/>
      <c r="H813" s="567"/>
      <c r="I813" s="568" t="str">
        <f>Calcu_ADJ!E174</f>
        <v/>
      </c>
      <c r="J813" s="569"/>
      <c r="K813" s="569"/>
      <c r="L813" s="569"/>
      <c r="M813" s="569"/>
      <c r="N813" s="569"/>
      <c r="O813" s="570"/>
      <c r="P813" s="568" t="str">
        <f>Calcu_ADJ!J174</f>
        <v/>
      </c>
      <c r="Q813" s="571"/>
      <c r="R813" s="571"/>
      <c r="S813" s="571"/>
      <c r="T813" s="571"/>
      <c r="U813" s="571"/>
      <c r="V813" s="572"/>
      <c r="W813" s="568" t="str">
        <f>IF(Calcu_ADJ!G174="ⅹ",Calcu_ADJ!G174,Calcu_ADJ!K174)</f>
        <v/>
      </c>
      <c r="X813" s="571"/>
      <c r="Y813" s="571"/>
      <c r="Z813" s="571"/>
      <c r="AA813" s="571"/>
      <c r="AB813" s="571"/>
      <c r="AC813" s="572"/>
      <c r="AD813" s="568" t="str">
        <f>IF(Calcu_ADJ!H174="ⅹ",Calcu_ADJ!H174,Calcu_ADJ!L174)</f>
        <v/>
      </c>
      <c r="AE813" s="571"/>
      <c r="AF813" s="571"/>
      <c r="AG813" s="571"/>
      <c r="AH813" s="571"/>
      <c r="AI813" s="571"/>
      <c r="AJ813" s="572"/>
      <c r="AK813" s="371"/>
      <c r="AL813" s="371"/>
      <c r="AM813" s="371"/>
      <c r="AN813" s="371"/>
      <c r="AO813" s="371"/>
      <c r="AP813" s="371"/>
      <c r="AQ813" s="371"/>
      <c r="AR813" s="143"/>
      <c r="AS813" s="143"/>
      <c r="AT813" s="371"/>
    </row>
    <row r="814" spans="1:46" ht="18" customHeight="1">
      <c r="A814" s="371"/>
      <c r="B814" s="565">
        <f>Calcu_ADJ!C175</f>
        <v>25</v>
      </c>
      <c r="C814" s="566"/>
      <c r="D814" s="566"/>
      <c r="E814" s="566"/>
      <c r="F814" s="566"/>
      <c r="G814" s="566"/>
      <c r="H814" s="567"/>
      <c r="I814" s="568" t="str">
        <f>Calcu_ADJ!E175</f>
        <v/>
      </c>
      <c r="J814" s="569"/>
      <c r="K814" s="569"/>
      <c r="L814" s="569"/>
      <c r="M814" s="569"/>
      <c r="N814" s="569"/>
      <c r="O814" s="570"/>
      <c r="P814" s="568" t="str">
        <f>Calcu_ADJ!J175</f>
        <v/>
      </c>
      <c r="Q814" s="571"/>
      <c r="R814" s="571"/>
      <c r="S814" s="571"/>
      <c r="T814" s="571"/>
      <c r="U814" s="571"/>
      <c r="V814" s="572"/>
      <c r="W814" s="568" t="str">
        <f>IF(Calcu_ADJ!G175="ⅹ",Calcu_ADJ!G175,Calcu_ADJ!K175)</f>
        <v/>
      </c>
      <c r="X814" s="571"/>
      <c r="Y814" s="571"/>
      <c r="Z814" s="571"/>
      <c r="AA814" s="571"/>
      <c r="AB814" s="571"/>
      <c r="AC814" s="572"/>
      <c r="AD814" s="568" t="str">
        <f>IF(Calcu_ADJ!H175="ⅹ",Calcu_ADJ!H175,Calcu_ADJ!L175)</f>
        <v/>
      </c>
      <c r="AE814" s="571"/>
      <c r="AF814" s="571"/>
      <c r="AG814" s="571"/>
      <c r="AH814" s="571"/>
      <c r="AI814" s="571"/>
      <c r="AJ814" s="572"/>
      <c r="AK814" s="371"/>
      <c r="AL814" s="371"/>
      <c r="AM814" s="371"/>
      <c r="AN814" s="371"/>
      <c r="AO814" s="371"/>
      <c r="AP814" s="371"/>
      <c r="AQ814" s="371"/>
      <c r="AR814" s="143"/>
      <c r="AS814" s="143"/>
      <c r="AT814" s="371"/>
    </row>
    <row r="815" spans="1:46" ht="18" customHeight="1">
      <c r="A815" s="371"/>
      <c r="B815" s="565">
        <f>Calcu_ADJ!C176</f>
        <v>26</v>
      </c>
      <c r="C815" s="566"/>
      <c r="D815" s="566"/>
      <c r="E815" s="566"/>
      <c r="F815" s="566"/>
      <c r="G815" s="566"/>
      <c r="H815" s="567"/>
      <c r="I815" s="568" t="str">
        <f>Calcu_ADJ!E176</f>
        <v/>
      </c>
      <c r="J815" s="569"/>
      <c r="K815" s="569"/>
      <c r="L815" s="569"/>
      <c r="M815" s="569"/>
      <c r="N815" s="569"/>
      <c r="O815" s="570"/>
      <c r="P815" s="568" t="str">
        <f>Calcu_ADJ!J176</f>
        <v/>
      </c>
      <c r="Q815" s="571"/>
      <c r="R815" s="571"/>
      <c r="S815" s="571"/>
      <c r="T815" s="571"/>
      <c r="U815" s="571"/>
      <c r="V815" s="572"/>
      <c r="W815" s="568" t="str">
        <f>IF(Calcu_ADJ!G176="ⅹ",Calcu_ADJ!G176,Calcu_ADJ!K176)</f>
        <v/>
      </c>
      <c r="X815" s="571"/>
      <c r="Y815" s="571"/>
      <c r="Z815" s="571"/>
      <c r="AA815" s="571"/>
      <c r="AB815" s="571"/>
      <c r="AC815" s="572"/>
      <c r="AD815" s="568" t="str">
        <f>IF(Calcu_ADJ!H176="ⅹ",Calcu_ADJ!H176,Calcu_ADJ!L176)</f>
        <v/>
      </c>
      <c r="AE815" s="571"/>
      <c r="AF815" s="571"/>
      <c r="AG815" s="571"/>
      <c r="AH815" s="571"/>
      <c r="AI815" s="571"/>
      <c r="AJ815" s="572"/>
      <c r="AK815" s="371"/>
      <c r="AL815" s="371"/>
      <c r="AM815" s="371"/>
      <c r="AN815" s="371"/>
      <c r="AO815" s="371"/>
      <c r="AP815" s="371"/>
      <c r="AQ815" s="371"/>
      <c r="AR815" s="143"/>
      <c r="AS815" s="143"/>
      <c r="AT815" s="371"/>
    </row>
    <row r="816" spans="1:46" ht="18" customHeight="1">
      <c r="A816" s="371"/>
      <c r="B816" s="565">
        <f>Calcu_ADJ!C177</f>
        <v>27</v>
      </c>
      <c r="C816" s="566"/>
      <c r="D816" s="566"/>
      <c r="E816" s="566"/>
      <c r="F816" s="566"/>
      <c r="G816" s="566"/>
      <c r="H816" s="567"/>
      <c r="I816" s="568" t="str">
        <f>Calcu_ADJ!E177</f>
        <v/>
      </c>
      <c r="J816" s="569"/>
      <c r="K816" s="569"/>
      <c r="L816" s="569"/>
      <c r="M816" s="569"/>
      <c r="N816" s="569"/>
      <c r="O816" s="570"/>
      <c r="P816" s="568" t="str">
        <f>Calcu_ADJ!J177</f>
        <v/>
      </c>
      <c r="Q816" s="571"/>
      <c r="R816" s="571"/>
      <c r="S816" s="571"/>
      <c r="T816" s="571"/>
      <c r="U816" s="571"/>
      <c r="V816" s="572"/>
      <c r="W816" s="568" t="str">
        <f>IF(Calcu_ADJ!G177="ⅹ",Calcu_ADJ!G177,Calcu_ADJ!K177)</f>
        <v/>
      </c>
      <c r="X816" s="571"/>
      <c r="Y816" s="571"/>
      <c r="Z816" s="571"/>
      <c r="AA816" s="571"/>
      <c r="AB816" s="571"/>
      <c r="AC816" s="572"/>
      <c r="AD816" s="568" t="str">
        <f>IF(Calcu_ADJ!H177="ⅹ",Calcu_ADJ!H177,Calcu_ADJ!L177)</f>
        <v/>
      </c>
      <c r="AE816" s="571"/>
      <c r="AF816" s="571"/>
      <c r="AG816" s="571"/>
      <c r="AH816" s="571"/>
      <c r="AI816" s="571"/>
      <c r="AJ816" s="572"/>
      <c r="AK816" s="371"/>
      <c r="AL816" s="371"/>
      <c r="AM816" s="371"/>
      <c r="AN816" s="371"/>
      <c r="AO816" s="371"/>
      <c r="AP816" s="371"/>
      <c r="AQ816" s="371"/>
      <c r="AR816" s="143"/>
      <c r="AS816" s="143"/>
      <c r="AT816" s="371"/>
    </row>
    <row r="817" spans="1:46" ht="18" customHeight="1">
      <c r="A817" s="371"/>
      <c r="B817" s="565">
        <f>Calcu_ADJ!C178</f>
        <v>28</v>
      </c>
      <c r="C817" s="566"/>
      <c r="D817" s="566"/>
      <c r="E817" s="566"/>
      <c r="F817" s="566"/>
      <c r="G817" s="566"/>
      <c r="H817" s="567"/>
      <c r="I817" s="568" t="str">
        <f>Calcu_ADJ!E178</f>
        <v/>
      </c>
      <c r="J817" s="569"/>
      <c r="K817" s="569"/>
      <c r="L817" s="569"/>
      <c r="M817" s="569"/>
      <c r="N817" s="569"/>
      <c r="O817" s="570"/>
      <c r="P817" s="568" t="str">
        <f>Calcu_ADJ!J178</f>
        <v/>
      </c>
      <c r="Q817" s="571"/>
      <c r="R817" s="571"/>
      <c r="S817" s="571"/>
      <c r="T817" s="571"/>
      <c r="U817" s="571"/>
      <c r="V817" s="572"/>
      <c r="W817" s="568" t="str">
        <f>IF(Calcu_ADJ!G178="ⅹ",Calcu_ADJ!G178,Calcu_ADJ!K178)</f>
        <v/>
      </c>
      <c r="X817" s="571"/>
      <c r="Y817" s="571"/>
      <c r="Z817" s="571"/>
      <c r="AA817" s="571"/>
      <c r="AB817" s="571"/>
      <c r="AC817" s="572"/>
      <c r="AD817" s="568" t="str">
        <f>IF(Calcu_ADJ!H178="ⅹ",Calcu_ADJ!H178,Calcu_ADJ!L178)</f>
        <v/>
      </c>
      <c r="AE817" s="571"/>
      <c r="AF817" s="571"/>
      <c r="AG817" s="571"/>
      <c r="AH817" s="571"/>
      <c r="AI817" s="571"/>
      <c r="AJ817" s="572"/>
      <c r="AK817" s="371"/>
      <c r="AL817" s="371"/>
      <c r="AM817" s="371"/>
      <c r="AN817" s="371"/>
      <c r="AO817" s="371"/>
      <c r="AP817" s="371"/>
      <c r="AQ817" s="371"/>
      <c r="AR817" s="143"/>
      <c r="AS817" s="143"/>
      <c r="AT817" s="371"/>
    </row>
    <row r="818" spans="1:46" ht="18" customHeight="1">
      <c r="A818" s="371"/>
      <c r="B818" s="565">
        <f>Calcu_ADJ!C179</f>
        <v>29</v>
      </c>
      <c r="C818" s="566"/>
      <c r="D818" s="566"/>
      <c r="E818" s="566"/>
      <c r="F818" s="566"/>
      <c r="G818" s="566"/>
      <c r="H818" s="567"/>
      <c r="I818" s="568" t="str">
        <f>Calcu_ADJ!E179</f>
        <v/>
      </c>
      <c r="J818" s="569"/>
      <c r="K818" s="569"/>
      <c r="L818" s="569"/>
      <c r="M818" s="569"/>
      <c r="N818" s="569"/>
      <c r="O818" s="570"/>
      <c r="P818" s="568" t="str">
        <f>Calcu_ADJ!J179</f>
        <v/>
      </c>
      <c r="Q818" s="571"/>
      <c r="R818" s="571"/>
      <c r="S818" s="571"/>
      <c r="T818" s="571"/>
      <c r="U818" s="571"/>
      <c r="V818" s="572"/>
      <c r="W818" s="568" t="str">
        <f>IF(Calcu_ADJ!G179="ⅹ",Calcu_ADJ!G179,Calcu_ADJ!K179)</f>
        <v/>
      </c>
      <c r="X818" s="571"/>
      <c r="Y818" s="571"/>
      <c r="Z818" s="571"/>
      <c r="AA818" s="571"/>
      <c r="AB818" s="571"/>
      <c r="AC818" s="572"/>
      <c r="AD818" s="568" t="str">
        <f>IF(Calcu_ADJ!H179="ⅹ",Calcu_ADJ!H179,Calcu_ADJ!L179)</f>
        <v/>
      </c>
      <c r="AE818" s="571"/>
      <c r="AF818" s="571"/>
      <c r="AG818" s="571"/>
      <c r="AH818" s="571"/>
      <c r="AI818" s="571"/>
      <c r="AJ818" s="572"/>
      <c r="AK818" s="371"/>
      <c r="AL818" s="371"/>
      <c r="AM818" s="371"/>
      <c r="AN818" s="371"/>
      <c r="AO818" s="371"/>
      <c r="AP818" s="371"/>
      <c r="AQ818" s="371"/>
      <c r="AR818" s="143"/>
      <c r="AS818" s="143"/>
      <c r="AT818" s="371"/>
    </row>
    <row r="819" spans="1:46" ht="18" customHeight="1">
      <c r="A819" s="460"/>
      <c r="B819" s="565">
        <f>Calcu_ADJ!C180</f>
        <v>30</v>
      </c>
      <c r="C819" s="566"/>
      <c r="D819" s="566"/>
      <c r="E819" s="566"/>
      <c r="F819" s="566"/>
      <c r="G819" s="566"/>
      <c r="H819" s="567"/>
      <c r="I819" s="568" t="str">
        <f>Calcu_ADJ!E180</f>
        <v/>
      </c>
      <c r="J819" s="569"/>
      <c r="K819" s="569"/>
      <c r="L819" s="569"/>
      <c r="M819" s="569"/>
      <c r="N819" s="569"/>
      <c r="O819" s="570"/>
      <c r="P819" s="568" t="str">
        <f>Calcu_ADJ!J180</f>
        <v/>
      </c>
      <c r="Q819" s="571"/>
      <c r="R819" s="571"/>
      <c r="S819" s="571"/>
      <c r="T819" s="571"/>
      <c r="U819" s="571"/>
      <c r="V819" s="572"/>
      <c r="W819" s="568" t="str">
        <f>IF(Calcu_ADJ!G180="ⅹ",Calcu_ADJ!G180,Calcu_ADJ!K180)</f>
        <v/>
      </c>
      <c r="X819" s="571"/>
      <c r="Y819" s="571"/>
      <c r="Z819" s="571"/>
      <c r="AA819" s="571"/>
      <c r="AB819" s="571"/>
      <c r="AC819" s="572"/>
      <c r="AD819" s="568" t="str">
        <f>IF(Calcu_ADJ!H180="ⅹ",Calcu_ADJ!H180,Calcu_ADJ!L180)</f>
        <v/>
      </c>
      <c r="AE819" s="571"/>
      <c r="AF819" s="571"/>
      <c r="AG819" s="571"/>
      <c r="AH819" s="571"/>
      <c r="AI819" s="571"/>
      <c r="AJ819" s="572"/>
      <c r="AK819" s="460"/>
      <c r="AL819" s="460"/>
      <c r="AM819" s="460"/>
      <c r="AN819" s="460"/>
      <c r="AO819" s="460"/>
      <c r="AP819" s="460"/>
      <c r="AQ819" s="460"/>
      <c r="AR819" s="143"/>
      <c r="AS819" s="143"/>
      <c r="AT819" s="460"/>
    </row>
    <row r="820" spans="1:46" ht="18" customHeight="1">
      <c r="A820" s="460"/>
      <c r="B820" s="565">
        <f>Calcu_ADJ!C181</f>
        <v>31</v>
      </c>
      <c r="C820" s="566"/>
      <c r="D820" s="566"/>
      <c r="E820" s="566"/>
      <c r="F820" s="566"/>
      <c r="G820" s="566"/>
      <c r="H820" s="567"/>
      <c r="I820" s="568" t="str">
        <f>Calcu_ADJ!E181</f>
        <v/>
      </c>
      <c r="J820" s="569"/>
      <c r="K820" s="569"/>
      <c r="L820" s="569"/>
      <c r="M820" s="569"/>
      <c r="N820" s="569"/>
      <c r="O820" s="570"/>
      <c r="P820" s="568" t="str">
        <f>Calcu_ADJ!J181</f>
        <v/>
      </c>
      <c r="Q820" s="571"/>
      <c r="R820" s="571"/>
      <c r="S820" s="571"/>
      <c r="T820" s="571"/>
      <c r="U820" s="571"/>
      <c r="V820" s="572"/>
      <c r="W820" s="568" t="str">
        <f>IF(Calcu_ADJ!G181="ⅹ",Calcu_ADJ!G181,Calcu_ADJ!K181)</f>
        <v/>
      </c>
      <c r="X820" s="571"/>
      <c r="Y820" s="571"/>
      <c r="Z820" s="571"/>
      <c r="AA820" s="571"/>
      <c r="AB820" s="571"/>
      <c r="AC820" s="572"/>
      <c r="AD820" s="568" t="str">
        <f>IF(Calcu_ADJ!H181="ⅹ",Calcu_ADJ!H181,Calcu_ADJ!L181)</f>
        <v/>
      </c>
      <c r="AE820" s="571"/>
      <c r="AF820" s="571"/>
      <c r="AG820" s="571"/>
      <c r="AH820" s="571"/>
      <c r="AI820" s="571"/>
      <c r="AJ820" s="572"/>
      <c r="AK820" s="460"/>
      <c r="AL820" s="460"/>
      <c r="AM820" s="460"/>
      <c r="AN820" s="460"/>
      <c r="AO820" s="460"/>
      <c r="AP820" s="460"/>
      <c r="AQ820" s="460"/>
      <c r="AR820" s="143"/>
      <c r="AS820" s="143"/>
      <c r="AT820" s="460"/>
    </row>
    <row r="821" spans="1:46" ht="18" customHeight="1">
      <c r="A821" s="460"/>
      <c r="B821" s="565">
        <f>Calcu_ADJ!C182</f>
        <v>32</v>
      </c>
      <c r="C821" s="566"/>
      <c r="D821" s="566"/>
      <c r="E821" s="566"/>
      <c r="F821" s="566"/>
      <c r="G821" s="566"/>
      <c r="H821" s="567"/>
      <c r="I821" s="568" t="str">
        <f>Calcu_ADJ!E182</f>
        <v/>
      </c>
      <c r="J821" s="569"/>
      <c r="K821" s="569"/>
      <c r="L821" s="569"/>
      <c r="M821" s="569"/>
      <c r="N821" s="569"/>
      <c r="O821" s="570"/>
      <c r="P821" s="568" t="str">
        <f>Calcu_ADJ!J182</f>
        <v/>
      </c>
      <c r="Q821" s="571"/>
      <c r="R821" s="571"/>
      <c r="S821" s="571"/>
      <c r="T821" s="571"/>
      <c r="U821" s="571"/>
      <c r="V821" s="572"/>
      <c r="W821" s="568" t="str">
        <f>IF(Calcu_ADJ!G182="ⅹ",Calcu_ADJ!G182,Calcu_ADJ!K182)</f>
        <v/>
      </c>
      <c r="X821" s="571"/>
      <c r="Y821" s="571"/>
      <c r="Z821" s="571"/>
      <c r="AA821" s="571"/>
      <c r="AB821" s="571"/>
      <c r="AC821" s="572"/>
      <c r="AD821" s="568" t="str">
        <f>IF(Calcu_ADJ!H182="ⅹ",Calcu_ADJ!H182,Calcu_ADJ!L182)</f>
        <v/>
      </c>
      <c r="AE821" s="571"/>
      <c r="AF821" s="571"/>
      <c r="AG821" s="571"/>
      <c r="AH821" s="571"/>
      <c r="AI821" s="571"/>
      <c r="AJ821" s="572"/>
      <c r="AK821" s="460"/>
      <c r="AL821" s="460"/>
      <c r="AM821" s="460"/>
      <c r="AN821" s="460"/>
      <c r="AO821" s="460"/>
      <c r="AP821" s="460"/>
      <c r="AQ821" s="460"/>
      <c r="AR821" s="143"/>
      <c r="AS821" s="143"/>
      <c r="AT821" s="460"/>
    </row>
    <row r="822" spans="1:46" ht="18" customHeight="1">
      <c r="A822" s="460"/>
      <c r="B822" s="565">
        <f>Calcu_ADJ!C183</f>
        <v>33</v>
      </c>
      <c r="C822" s="566"/>
      <c r="D822" s="566"/>
      <c r="E822" s="566"/>
      <c r="F822" s="566"/>
      <c r="G822" s="566"/>
      <c r="H822" s="567"/>
      <c r="I822" s="568" t="str">
        <f>Calcu_ADJ!E183</f>
        <v/>
      </c>
      <c r="J822" s="569"/>
      <c r="K822" s="569"/>
      <c r="L822" s="569"/>
      <c r="M822" s="569"/>
      <c r="N822" s="569"/>
      <c r="O822" s="570"/>
      <c r="P822" s="568" t="str">
        <f>Calcu_ADJ!J183</f>
        <v/>
      </c>
      <c r="Q822" s="571"/>
      <c r="R822" s="571"/>
      <c r="S822" s="571"/>
      <c r="T822" s="571"/>
      <c r="U822" s="571"/>
      <c r="V822" s="572"/>
      <c r="W822" s="568" t="str">
        <f>IF(Calcu_ADJ!G183="ⅹ",Calcu_ADJ!G183,Calcu_ADJ!K183)</f>
        <v/>
      </c>
      <c r="X822" s="571"/>
      <c r="Y822" s="571"/>
      <c r="Z822" s="571"/>
      <c r="AA822" s="571"/>
      <c r="AB822" s="571"/>
      <c r="AC822" s="572"/>
      <c r="AD822" s="568" t="str">
        <f>IF(Calcu_ADJ!H183="ⅹ",Calcu_ADJ!H183,Calcu_ADJ!L183)</f>
        <v/>
      </c>
      <c r="AE822" s="571"/>
      <c r="AF822" s="571"/>
      <c r="AG822" s="571"/>
      <c r="AH822" s="571"/>
      <c r="AI822" s="571"/>
      <c r="AJ822" s="572"/>
      <c r="AK822" s="460"/>
      <c r="AL822" s="460"/>
      <c r="AM822" s="460"/>
      <c r="AN822" s="460"/>
      <c r="AO822" s="460"/>
      <c r="AP822" s="460"/>
      <c r="AQ822" s="460"/>
      <c r="AR822" s="143"/>
      <c r="AS822" s="143"/>
      <c r="AT822" s="460"/>
    </row>
    <row r="823" spans="1:46" ht="18" customHeight="1">
      <c r="A823" s="460"/>
      <c r="B823" s="565">
        <f>Calcu_ADJ!C184</f>
        <v>34</v>
      </c>
      <c r="C823" s="566"/>
      <c r="D823" s="566"/>
      <c r="E823" s="566"/>
      <c r="F823" s="566"/>
      <c r="G823" s="566"/>
      <c r="H823" s="567"/>
      <c r="I823" s="568" t="str">
        <f>Calcu_ADJ!E184</f>
        <v/>
      </c>
      <c r="J823" s="569"/>
      <c r="K823" s="569"/>
      <c r="L823" s="569"/>
      <c r="M823" s="569"/>
      <c r="N823" s="569"/>
      <c r="O823" s="570"/>
      <c r="P823" s="568" t="str">
        <f>Calcu_ADJ!J184</f>
        <v/>
      </c>
      <c r="Q823" s="571"/>
      <c r="R823" s="571"/>
      <c r="S823" s="571"/>
      <c r="T823" s="571"/>
      <c r="U823" s="571"/>
      <c r="V823" s="572"/>
      <c r="W823" s="568" t="str">
        <f>IF(Calcu_ADJ!G184="ⅹ",Calcu_ADJ!G184,Calcu_ADJ!K184)</f>
        <v/>
      </c>
      <c r="X823" s="571"/>
      <c r="Y823" s="571"/>
      <c r="Z823" s="571"/>
      <c r="AA823" s="571"/>
      <c r="AB823" s="571"/>
      <c r="AC823" s="572"/>
      <c r="AD823" s="568" t="str">
        <f>IF(Calcu_ADJ!H184="ⅹ",Calcu_ADJ!H184,Calcu_ADJ!L184)</f>
        <v/>
      </c>
      <c r="AE823" s="571"/>
      <c r="AF823" s="571"/>
      <c r="AG823" s="571"/>
      <c r="AH823" s="571"/>
      <c r="AI823" s="571"/>
      <c r="AJ823" s="572"/>
      <c r="AK823" s="460"/>
      <c r="AL823" s="460"/>
      <c r="AM823" s="460"/>
      <c r="AN823" s="460"/>
      <c r="AO823" s="460"/>
      <c r="AP823" s="460"/>
      <c r="AQ823" s="460"/>
      <c r="AR823" s="143"/>
      <c r="AS823" s="143"/>
      <c r="AT823" s="460"/>
    </row>
    <row r="824" spans="1:46" ht="18" customHeight="1">
      <c r="A824" s="460"/>
      <c r="B824" s="565">
        <f>Calcu_ADJ!C185</f>
        <v>35</v>
      </c>
      <c r="C824" s="566"/>
      <c r="D824" s="566"/>
      <c r="E824" s="566"/>
      <c r="F824" s="566"/>
      <c r="G824" s="566"/>
      <c r="H824" s="567"/>
      <c r="I824" s="568" t="str">
        <f>Calcu_ADJ!E185</f>
        <v/>
      </c>
      <c r="J824" s="569"/>
      <c r="K824" s="569"/>
      <c r="L824" s="569"/>
      <c r="M824" s="569"/>
      <c r="N824" s="569"/>
      <c r="O824" s="570"/>
      <c r="P824" s="568" t="str">
        <f>Calcu_ADJ!J185</f>
        <v/>
      </c>
      <c r="Q824" s="571"/>
      <c r="R824" s="571"/>
      <c r="S824" s="571"/>
      <c r="T824" s="571"/>
      <c r="U824" s="571"/>
      <c r="V824" s="572"/>
      <c r="W824" s="568" t="str">
        <f>IF(Calcu_ADJ!G185="ⅹ",Calcu_ADJ!G185,Calcu_ADJ!K185)</f>
        <v/>
      </c>
      <c r="X824" s="571"/>
      <c r="Y824" s="571"/>
      <c r="Z824" s="571"/>
      <c r="AA824" s="571"/>
      <c r="AB824" s="571"/>
      <c r="AC824" s="572"/>
      <c r="AD824" s="568" t="str">
        <f>IF(Calcu_ADJ!H185="ⅹ",Calcu_ADJ!H185,Calcu_ADJ!L185)</f>
        <v/>
      </c>
      <c r="AE824" s="571"/>
      <c r="AF824" s="571"/>
      <c r="AG824" s="571"/>
      <c r="AH824" s="571"/>
      <c r="AI824" s="571"/>
      <c r="AJ824" s="572"/>
      <c r="AK824" s="460"/>
      <c r="AL824" s="460"/>
      <c r="AM824" s="460"/>
      <c r="AN824" s="460"/>
      <c r="AO824" s="460"/>
      <c r="AP824" s="460"/>
      <c r="AQ824" s="460"/>
      <c r="AR824" s="143"/>
      <c r="AS824" s="143"/>
      <c r="AT824" s="460"/>
    </row>
    <row r="825" spans="1:46" ht="18" customHeight="1">
      <c r="A825" s="460"/>
      <c r="B825" s="565">
        <f>Calcu_ADJ!C186</f>
        <v>36</v>
      </c>
      <c r="C825" s="566"/>
      <c r="D825" s="566"/>
      <c r="E825" s="566"/>
      <c r="F825" s="566"/>
      <c r="G825" s="566"/>
      <c r="H825" s="567"/>
      <c r="I825" s="568" t="str">
        <f>Calcu_ADJ!E186</f>
        <v/>
      </c>
      <c r="J825" s="569"/>
      <c r="K825" s="569"/>
      <c r="L825" s="569"/>
      <c r="M825" s="569"/>
      <c r="N825" s="569"/>
      <c r="O825" s="570"/>
      <c r="P825" s="568" t="str">
        <f>Calcu_ADJ!J186</f>
        <v/>
      </c>
      <c r="Q825" s="571"/>
      <c r="R825" s="571"/>
      <c r="S825" s="571"/>
      <c r="T825" s="571"/>
      <c r="U825" s="571"/>
      <c r="V825" s="572"/>
      <c r="W825" s="568" t="str">
        <f>IF(Calcu_ADJ!G186="ⅹ",Calcu_ADJ!G186,Calcu_ADJ!K186)</f>
        <v/>
      </c>
      <c r="X825" s="571"/>
      <c r="Y825" s="571"/>
      <c r="Z825" s="571"/>
      <c r="AA825" s="571"/>
      <c r="AB825" s="571"/>
      <c r="AC825" s="572"/>
      <c r="AD825" s="568" t="str">
        <f>IF(Calcu_ADJ!H186="ⅹ",Calcu_ADJ!H186,Calcu_ADJ!L186)</f>
        <v/>
      </c>
      <c r="AE825" s="571"/>
      <c r="AF825" s="571"/>
      <c r="AG825" s="571"/>
      <c r="AH825" s="571"/>
      <c r="AI825" s="571"/>
      <c r="AJ825" s="572"/>
      <c r="AK825" s="460"/>
      <c r="AL825" s="460"/>
      <c r="AM825" s="460"/>
      <c r="AN825" s="460"/>
      <c r="AO825" s="460"/>
      <c r="AP825" s="460"/>
      <c r="AQ825" s="460"/>
      <c r="AR825" s="143"/>
      <c r="AS825" s="143"/>
      <c r="AT825" s="460"/>
    </row>
    <row r="826" spans="1:46" ht="18" customHeight="1">
      <c r="A826" s="460"/>
      <c r="B826" s="565">
        <f>Calcu_ADJ!C187</f>
        <v>37</v>
      </c>
      <c r="C826" s="566"/>
      <c r="D826" s="566"/>
      <c r="E826" s="566"/>
      <c r="F826" s="566"/>
      <c r="G826" s="566"/>
      <c r="H826" s="567"/>
      <c r="I826" s="568" t="str">
        <f>Calcu_ADJ!E187</f>
        <v/>
      </c>
      <c r="J826" s="569"/>
      <c r="K826" s="569"/>
      <c r="L826" s="569"/>
      <c r="M826" s="569"/>
      <c r="N826" s="569"/>
      <c r="O826" s="570"/>
      <c r="P826" s="568" t="str">
        <f>Calcu_ADJ!J187</f>
        <v/>
      </c>
      <c r="Q826" s="571"/>
      <c r="R826" s="571"/>
      <c r="S826" s="571"/>
      <c r="T826" s="571"/>
      <c r="U826" s="571"/>
      <c r="V826" s="572"/>
      <c r="W826" s="568" t="str">
        <f>IF(Calcu_ADJ!G187="ⅹ",Calcu_ADJ!G187,Calcu_ADJ!K187)</f>
        <v/>
      </c>
      <c r="X826" s="571"/>
      <c r="Y826" s="571"/>
      <c r="Z826" s="571"/>
      <c r="AA826" s="571"/>
      <c r="AB826" s="571"/>
      <c r="AC826" s="572"/>
      <c r="AD826" s="568" t="str">
        <f>IF(Calcu_ADJ!H187="ⅹ",Calcu_ADJ!H187,Calcu_ADJ!L187)</f>
        <v/>
      </c>
      <c r="AE826" s="571"/>
      <c r="AF826" s="571"/>
      <c r="AG826" s="571"/>
      <c r="AH826" s="571"/>
      <c r="AI826" s="571"/>
      <c r="AJ826" s="572"/>
      <c r="AK826" s="460"/>
      <c r="AL826" s="460"/>
      <c r="AM826" s="460"/>
      <c r="AN826" s="460"/>
      <c r="AO826" s="460"/>
      <c r="AP826" s="460"/>
      <c r="AQ826" s="460"/>
      <c r="AR826" s="143"/>
      <c r="AS826" s="143"/>
      <c r="AT826" s="460"/>
    </row>
    <row r="827" spans="1:46" ht="18" customHeight="1">
      <c r="A827" s="460"/>
      <c r="B827" s="565">
        <f>Calcu_ADJ!C188</f>
        <v>38</v>
      </c>
      <c r="C827" s="566"/>
      <c r="D827" s="566"/>
      <c r="E827" s="566"/>
      <c r="F827" s="566"/>
      <c r="G827" s="566"/>
      <c r="H827" s="567"/>
      <c r="I827" s="568" t="str">
        <f>Calcu_ADJ!E188</f>
        <v/>
      </c>
      <c r="J827" s="569"/>
      <c r="K827" s="569"/>
      <c r="L827" s="569"/>
      <c r="M827" s="569"/>
      <c r="N827" s="569"/>
      <c r="O827" s="570"/>
      <c r="P827" s="568" t="str">
        <f>Calcu_ADJ!J188</f>
        <v/>
      </c>
      <c r="Q827" s="571"/>
      <c r="R827" s="571"/>
      <c r="S827" s="571"/>
      <c r="T827" s="571"/>
      <c r="U827" s="571"/>
      <c r="V827" s="572"/>
      <c r="W827" s="568" t="str">
        <f>IF(Calcu_ADJ!G188="ⅹ",Calcu_ADJ!G188,Calcu_ADJ!K188)</f>
        <v/>
      </c>
      <c r="X827" s="571"/>
      <c r="Y827" s="571"/>
      <c r="Z827" s="571"/>
      <c r="AA827" s="571"/>
      <c r="AB827" s="571"/>
      <c r="AC827" s="572"/>
      <c r="AD827" s="568" t="str">
        <f>IF(Calcu_ADJ!H188="ⅹ",Calcu_ADJ!H188,Calcu_ADJ!L188)</f>
        <v/>
      </c>
      <c r="AE827" s="571"/>
      <c r="AF827" s="571"/>
      <c r="AG827" s="571"/>
      <c r="AH827" s="571"/>
      <c r="AI827" s="571"/>
      <c r="AJ827" s="572"/>
      <c r="AK827" s="460"/>
      <c r="AL827" s="460"/>
      <c r="AM827" s="460"/>
      <c r="AN827" s="460"/>
      <c r="AO827" s="460"/>
      <c r="AP827" s="460"/>
      <c r="AQ827" s="460"/>
      <c r="AR827" s="143"/>
      <c r="AS827" s="143"/>
      <c r="AT827" s="460"/>
    </row>
    <row r="828" spans="1:46" ht="18" customHeight="1">
      <c r="A828" s="460"/>
      <c r="B828" s="565">
        <f>Calcu_ADJ!C189</f>
        <v>39</v>
      </c>
      <c r="C828" s="566"/>
      <c r="D828" s="566"/>
      <c r="E828" s="566"/>
      <c r="F828" s="566"/>
      <c r="G828" s="566"/>
      <c r="H828" s="567"/>
      <c r="I828" s="568" t="str">
        <f>Calcu_ADJ!E189</f>
        <v/>
      </c>
      <c r="J828" s="569"/>
      <c r="K828" s="569"/>
      <c r="L828" s="569"/>
      <c r="M828" s="569"/>
      <c r="N828" s="569"/>
      <c r="O828" s="570"/>
      <c r="P828" s="568" t="str">
        <f>Calcu_ADJ!J189</f>
        <v/>
      </c>
      <c r="Q828" s="571"/>
      <c r="R828" s="571"/>
      <c r="S828" s="571"/>
      <c r="T828" s="571"/>
      <c r="U828" s="571"/>
      <c r="V828" s="572"/>
      <c r="W828" s="568" t="str">
        <f>IF(Calcu_ADJ!G189="ⅹ",Calcu_ADJ!G189,Calcu_ADJ!K189)</f>
        <v/>
      </c>
      <c r="X828" s="571"/>
      <c r="Y828" s="571"/>
      <c r="Z828" s="571"/>
      <c r="AA828" s="571"/>
      <c r="AB828" s="571"/>
      <c r="AC828" s="572"/>
      <c r="AD828" s="568" t="str">
        <f>IF(Calcu_ADJ!H189="ⅹ",Calcu_ADJ!H189,Calcu_ADJ!L189)</f>
        <v/>
      </c>
      <c r="AE828" s="571"/>
      <c r="AF828" s="571"/>
      <c r="AG828" s="571"/>
      <c r="AH828" s="571"/>
      <c r="AI828" s="571"/>
      <c r="AJ828" s="572"/>
      <c r="AK828" s="460"/>
      <c r="AL828" s="460"/>
      <c r="AM828" s="460"/>
      <c r="AN828" s="460"/>
      <c r="AO828" s="460"/>
      <c r="AP828" s="460"/>
      <c r="AQ828" s="460"/>
      <c r="AR828" s="143"/>
      <c r="AS828" s="143"/>
      <c r="AT828" s="460"/>
    </row>
    <row r="829" spans="1:46" ht="18" customHeight="1">
      <c r="A829" s="460"/>
      <c r="B829" s="565">
        <f>Calcu_ADJ!C190</f>
        <v>40</v>
      </c>
      <c r="C829" s="566"/>
      <c r="D829" s="566"/>
      <c r="E829" s="566"/>
      <c r="F829" s="566"/>
      <c r="G829" s="566"/>
      <c r="H829" s="567"/>
      <c r="I829" s="568" t="str">
        <f>Calcu_ADJ!E190</f>
        <v/>
      </c>
      <c r="J829" s="569"/>
      <c r="K829" s="569"/>
      <c r="L829" s="569"/>
      <c r="M829" s="569"/>
      <c r="N829" s="569"/>
      <c r="O829" s="570"/>
      <c r="P829" s="568" t="str">
        <f>Calcu_ADJ!J190</f>
        <v/>
      </c>
      <c r="Q829" s="571"/>
      <c r="R829" s="571"/>
      <c r="S829" s="571"/>
      <c r="T829" s="571"/>
      <c r="U829" s="571"/>
      <c r="V829" s="572"/>
      <c r="W829" s="568" t="str">
        <f>IF(Calcu_ADJ!G190="ⅹ",Calcu_ADJ!G190,Calcu_ADJ!K190)</f>
        <v/>
      </c>
      <c r="X829" s="571"/>
      <c r="Y829" s="571"/>
      <c r="Z829" s="571"/>
      <c r="AA829" s="571"/>
      <c r="AB829" s="571"/>
      <c r="AC829" s="572"/>
      <c r="AD829" s="568" t="str">
        <f>IF(Calcu_ADJ!H190="ⅹ",Calcu_ADJ!H190,Calcu_ADJ!L190)</f>
        <v/>
      </c>
      <c r="AE829" s="571"/>
      <c r="AF829" s="571"/>
      <c r="AG829" s="571"/>
      <c r="AH829" s="571"/>
      <c r="AI829" s="571"/>
      <c r="AJ829" s="572"/>
      <c r="AK829" s="460"/>
      <c r="AL829" s="460"/>
      <c r="AM829" s="460"/>
      <c r="AN829" s="460"/>
      <c r="AO829" s="460"/>
      <c r="AP829" s="460"/>
      <c r="AQ829" s="460"/>
      <c r="AR829" s="143"/>
      <c r="AS829" s="143"/>
      <c r="AT829" s="460"/>
    </row>
    <row r="830" spans="1:46" ht="18" customHeight="1">
      <c r="A830" s="460"/>
      <c r="B830" s="565">
        <f>Calcu_ADJ!C191</f>
        <v>41</v>
      </c>
      <c r="C830" s="566"/>
      <c r="D830" s="566"/>
      <c r="E830" s="566"/>
      <c r="F830" s="566"/>
      <c r="G830" s="566"/>
      <c r="H830" s="567"/>
      <c r="I830" s="568" t="str">
        <f>Calcu_ADJ!E191</f>
        <v/>
      </c>
      <c r="J830" s="569"/>
      <c r="K830" s="569"/>
      <c r="L830" s="569"/>
      <c r="M830" s="569"/>
      <c r="N830" s="569"/>
      <c r="O830" s="570"/>
      <c r="P830" s="568" t="str">
        <f>Calcu_ADJ!J191</f>
        <v/>
      </c>
      <c r="Q830" s="571"/>
      <c r="R830" s="571"/>
      <c r="S830" s="571"/>
      <c r="T830" s="571"/>
      <c r="U830" s="571"/>
      <c r="V830" s="572"/>
      <c r="W830" s="568" t="str">
        <f>IF(Calcu_ADJ!G191="ⅹ",Calcu_ADJ!G191,Calcu_ADJ!K191)</f>
        <v/>
      </c>
      <c r="X830" s="571"/>
      <c r="Y830" s="571"/>
      <c r="Z830" s="571"/>
      <c r="AA830" s="571"/>
      <c r="AB830" s="571"/>
      <c r="AC830" s="572"/>
      <c r="AD830" s="568" t="str">
        <f>IF(Calcu_ADJ!H191="ⅹ",Calcu_ADJ!H191,Calcu_ADJ!L191)</f>
        <v/>
      </c>
      <c r="AE830" s="571"/>
      <c r="AF830" s="571"/>
      <c r="AG830" s="571"/>
      <c r="AH830" s="571"/>
      <c r="AI830" s="571"/>
      <c r="AJ830" s="572"/>
      <c r="AK830" s="460"/>
      <c r="AL830" s="460"/>
      <c r="AM830" s="460"/>
      <c r="AN830" s="460"/>
      <c r="AO830" s="460"/>
      <c r="AP830" s="460"/>
      <c r="AQ830" s="460"/>
      <c r="AR830" s="143"/>
      <c r="AS830" s="143"/>
      <c r="AT830" s="460"/>
    </row>
    <row r="831" spans="1:46" ht="18" customHeight="1">
      <c r="A831" s="460"/>
      <c r="B831" s="565">
        <f>Calcu_ADJ!C192</f>
        <v>42</v>
      </c>
      <c r="C831" s="566"/>
      <c r="D831" s="566"/>
      <c r="E831" s="566"/>
      <c r="F831" s="566"/>
      <c r="G831" s="566"/>
      <c r="H831" s="567"/>
      <c r="I831" s="568" t="str">
        <f>Calcu_ADJ!E192</f>
        <v/>
      </c>
      <c r="J831" s="569"/>
      <c r="K831" s="569"/>
      <c r="L831" s="569"/>
      <c r="M831" s="569"/>
      <c r="N831" s="569"/>
      <c r="O831" s="570"/>
      <c r="P831" s="568" t="str">
        <f>Calcu_ADJ!J192</f>
        <v/>
      </c>
      <c r="Q831" s="571"/>
      <c r="R831" s="571"/>
      <c r="S831" s="571"/>
      <c r="T831" s="571"/>
      <c r="U831" s="571"/>
      <c r="V831" s="572"/>
      <c r="W831" s="568" t="str">
        <f>IF(Calcu_ADJ!G192="ⅹ",Calcu_ADJ!G192,Calcu_ADJ!K192)</f>
        <v/>
      </c>
      <c r="X831" s="571"/>
      <c r="Y831" s="571"/>
      <c r="Z831" s="571"/>
      <c r="AA831" s="571"/>
      <c r="AB831" s="571"/>
      <c r="AC831" s="572"/>
      <c r="AD831" s="568" t="str">
        <f>IF(Calcu_ADJ!H192="ⅹ",Calcu_ADJ!H192,Calcu_ADJ!L192)</f>
        <v/>
      </c>
      <c r="AE831" s="571"/>
      <c r="AF831" s="571"/>
      <c r="AG831" s="571"/>
      <c r="AH831" s="571"/>
      <c r="AI831" s="571"/>
      <c r="AJ831" s="572"/>
      <c r="AK831" s="460"/>
      <c r="AL831" s="460"/>
      <c r="AM831" s="460"/>
      <c r="AN831" s="460"/>
      <c r="AO831" s="460"/>
      <c r="AP831" s="460"/>
      <c r="AQ831" s="460"/>
      <c r="AR831" s="143"/>
      <c r="AS831" s="143"/>
      <c r="AT831" s="460"/>
    </row>
    <row r="832" spans="1:46" ht="18" customHeight="1">
      <c r="A832" s="460"/>
      <c r="B832" s="565">
        <f>Calcu_ADJ!C193</f>
        <v>43</v>
      </c>
      <c r="C832" s="566"/>
      <c r="D832" s="566"/>
      <c r="E832" s="566"/>
      <c r="F832" s="566"/>
      <c r="G832" s="566"/>
      <c r="H832" s="567"/>
      <c r="I832" s="568" t="str">
        <f>Calcu_ADJ!E193</f>
        <v/>
      </c>
      <c r="J832" s="569"/>
      <c r="K832" s="569"/>
      <c r="L832" s="569"/>
      <c r="M832" s="569"/>
      <c r="N832" s="569"/>
      <c r="O832" s="570"/>
      <c r="P832" s="568" t="str">
        <f>Calcu_ADJ!J193</f>
        <v/>
      </c>
      <c r="Q832" s="571"/>
      <c r="R832" s="571"/>
      <c r="S832" s="571"/>
      <c r="T832" s="571"/>
      <c r="U832" s="571"/>
      <c r="V832" s="572"/>
      <c r="W832" s="568" t="str">
        <f>IF(Calcu_ADJ!G193="ⅹ",Calcu_ADJ!G193,Calcu_ADJ!K193)</f>
        <v/>
      </c>
      <c r="X832" s="571"/>
      <c r="Y832" s="571"/>
      <c r="Z832" s="571"/>
      <c r="AA832" s="571"/>
      <c r="AB832" s="571"/>
      <c r="AC832" s="572"/>
      <c r="AD832" s="568" t="str">
        <f>IF(Calcu_ADJ!H193="ⅹ",Calcu_ADJ!H193,Calcu_ADJ!L193)</f>
        <v/>
      </c>
      <c r="AE832" s="571"/>
      <c r="AF832" s="571"/>
      <c r="AG832" s="571"/>
      <c r="AH832" s="571"/>
      <c r="AI832" s="571"/>
      <c r="AJ832" s="572"/>
      <c r="AK832" s="460"/>
      <c r="AL832" s="460"/>
      <c r="AM832" s="460"/>
      <c r="AN832" s="460"/>
      <c r="AO832" s="460"/>
      <c r="AP832" s="460"/>
      <c r="AQ832" s="460"/>
      <c r="AR832" s="143"/>
      <c r="AS832" s="143"/>
      <c r="AT832" s="460"/>
    </row>
    <row r="833" spans="1:46" ht="18" customHeight="1">
      <c r="A833" s="460"/>
      <c r="B833" s="565">
        <f>Calcu_ADJ!C194</f>
        <v>44</v>
      </c>
      <c r="C833" s="566"/>
      <c r="D833" s="566"/>
      <c r="E833" s="566"/>
      <c r="F833" s="566"/>
      <c r="G833" s="566"/>
      <c r="H833" s="567"/>
      <c r="I833" s="568" t="str">
        <f>Calcu_ADJ!E194</f>
        <v/>
      </c>
      <c r="J833" s="569"/>
      <c r="K833" s="569"/>
      <c r="L833" s="569"/>
      <c r="M833" s="569"/>
      <c r="N833" s="569"/>
      <c r="O833" s="570"/>
      <c r="P833" s="568" t="str">
        <f>Calcu_ADJ!J194</f>
        <v/>
      </c>
      <c r="Q833" s="571"/>
      <c r="R833" s="571"/>
      <c r="S833" s="571"/>
      <c r="T833" s="571"/>
      <c r="U833" s="571"/>
      <c r="V833" s="572"/>
      <c r="W833" s="568" t="str">
        <f>IF(Calcu_ADJ!G194="ⅹ",Calcu_ADJ!G194,Calcu_ADJ!K194)</f>
        <v/>
      </c>
      <c r="X833" s="571"/>
      <c r="Y833" s="571"/>
      <c r="Z833" s="571"/>
      <c r="AA833" s="571"/>
      <c r="AB833" s="571"/>
      <c r="AC833" s="572"/>
      <c r="AD833" s="568" t="str">
        <f>IF(Calcu_ADJ!H194="ⅹ",Calcu_ADJ!H194,Calcu_ADJ!L194)</f>
        <v/>
      </c>
      <c r="AE833" s="571"/>
      <c r="AF833" s="571"/>
      <c r="AG833" s="571"/>
      <c r="AH833" s="571"/>
      <c r="AI833" s="571"/>
      <c r="AJ833" s="572"/>
      <c r="AK833" s="460"/>
      <c r="AL833" s="460"/>
      <c r="AM833" s="460"/>
      <c r="AN833" s="460"/>
      <c r="AO833" s="460"/>
      <c r="AP833" s="460"/>
      <c r="AQ833" s="460"/>
      <c r="AR833" s="143"/>
      <c r="AS833" s="143"/>
      <c r="AT833" s="460"/>
    </row>
    <row r="834" spans="1:46" ht="18" customHeight="1">
      <c r="A834" s="460"/>
      <c r="B834" s="565">
        <f>Calcu_ADJ!C195</f>
        <v>45</v>
      </c>
      <c r="C834" s="566"/>
      <c r="D834" s="566"/>
      <c r="E834" s="566"/>
      <c r="F834" s="566"/>
      <c r="G834" s="566"/>
      <c r="H834" s="567"/>
      <c r="I834" s="568" t="str">
        <f>Calcu_ADJ!E195</f>
        <v/>
      </c>
      <c r="J834" s="569"/>
      <c r="K834" s="569"/>
      <c r="L834" s="569"/>
      <c r="M834" s="569"/>
      <c r="N834" s="569"/>
      <c r="O834" s="570"/>
      <c r="P834" s="568" t="str">
        <f>Calcu_ADJ!J195</f>
        <v/>
      </c>
      <c r="Q834" s="571"/>
      <c r="R834" s="571"/>
      <c r="S834" s="571"/>
      <c r="T834" s="571"/>
      <c r="U834" s="571"/>
      <c r="V834" s="572"/>
      <c r="W834" s="568" t="str">
        <f>IF(Calcu_ADJ!G195="ⅹ",Calcu_ADJ!G195,Calcu_ADJ!K195)</f>
        <v/>
      </c>
      <c r="X834" s="571"/>
      <c r="Y834" s="571"/>
      <c r="Z834" s="571"/>
      <c r="AA834" s="571"/>
      <c r="AB834" s="571"/>
      <c r="AC834" s="572"/>
      <c r="AD834" s="568" t="str">
        <f>IF(Calcu_ADJ!H195="ⅹ",Calcu_ADJ!H195,Calcu_ADJ!L195)</f>
        <v/>
      </c>
      <c r="AE834" s="571"/>
      <c r="AF834" s="571"/>
      <c r="AG834" s="571"/>
      <c r="AH834" s="571"/>
      <c r="AI834" s="571"/>
      <c r="AJ834" s="572"/>
      <c r="AK834" s="460"/>
      <c r="AL834" s="460"/>
      <c r="AM834" s="460"/>
      <c r="AN834" s="460"/>
      <c r="AO834" s="460"/>
      <c r="AP834" s="460"/>
      <c r="AQ834" s="460"/>
      <c r="AR834" s="143"/>
      <c r="AS834" s="143"/>
      <c r="AT834" s="460"/>
    </row>
    <row r="835" spans="1:46" ht="18" customHeight="1">
      <c r="A835" s="460"/>
      <c r="B835" s="565">
        <f>Calcu_ADJ!C196</f>
        <v>46</v>
      </c>
      <c r="C835" s="566"/>
      <c r="D835" s="566"/>
      <c r="E835" s="566"/>
      <c r="F835" s="566"/>
      <c r="G835" s="566"/>
      <c r="H835" s="567"/>
      <c r="I835" s="568" t="str">
        <f>Calcu_ADJ!E196</f>
        <v/>
      </c>
      <c r="J835" s="569"/>
      <c r="K835" s="569"/>
      <c r="L835" s="569"/>
      <c r="M835" s="569"/>
      <c r="N835" s="569"/>
      <c r="O835" s="570"/>
      <c r="P835" s="568" t="str">
        <f>Calcu_ADJ!J196</f>
        <v/>
      </c>
      <c r="Q835" s="571"/>
      <c r="R835" s="571"/>
      <c r="S835" s="571"/>
      <c r="T835" s="571"/>
      <c r="U835" s="571"/>
      <c r="V835" s="572"/>
      <c r="W835" s="568" t="str">
        <f>IF(Calcu_ADJ!G196="ⅹ",Calcu_ADJ!G196,Calcu_ADJ!K196)</f>
        <v/>
      </c>
      <c r="X835" s="571"/>
      <c r="Y835" s="571"/>
      <c r="Z835" s="571"/>
      <c r="AA835" s="571"/>
      <c r="AB835" s="571"/>
      <c r="AC835" s="572"/>
      <c r="AD835" s="568" t="str">
        <f>IF(Calcu_ADJ!H196="ⅹ",Calcu_ADJ!H196,Calcu_ADJ!L196)</f>
        <v/>
      </c>
      <c r="AE835" s="571"/>
      <c r="AF835" s="571"/>
      <c r="AG835" s="571"/>
      <c r="AH835" s="571"/>
      <c r="AI835" s="571"/>
      <c r="AJ835" s="572"/>
      <c r="AK835" s="460"/>
      <c r="AL835" s="460"/>
      <c r="AM835" s="460"/>
      <c r="AN835" s="460"/>
      <c r="AO835" s="460"/>
      <c r="AP835" s="460"/>
      <c r="AQ835" s="460"/>
      <c r="AR835" s="143"/>
      <c r="AS835" s="143"/>
      <c r="AT835" s="460"/>
    </row>
    <row r="836" spans="1:46" ht="18" customHeight="1">
      <c r="A836" s="460"/>
      <c r="B836" s="565">
        <f>Calcu_ADJ!C197</f>
        <v>47</v>
      </c>
      <c r="C836" s="566"/>
      <c r="D836" s="566"/>
      <c r="E836" s="566"/>
      <c r="F836" s="566"/>
      <c r="G836" s="566"/>
      <c r="H836" s="567"/>
      <c r="I836" s="568" t="str">
        <f>Calcu_ADJ!E197</f>
        <v/>
      </c>
      <c r="J836" s="569"/>
      <c r="K836" s="569"/>
      <c r="L836" s="569"/>
      <c r="M836" s="569"/>
      <c r="N836" s="569"/>
      <c r="O836" s="570"/>
      <c r="P836" s="568" t="str">
        <f>Calcu_ADJ!J197</f>
        <v/>
      </c>
      <c r="Q836" s="571"/>
      <c r="R836" s="571"/>
      <c r="S836" s="571"/>
      <c r="T836" s="571"/>
      <c r="U836" s="571"/>
      <c r="V836" s="572"/>
      <c r="W836" s="568" t="str">
        <f>IF(Calcu_ADJ!G197="ⅹ",Calcu_ADJ!G197,Calcu_ADJ!K197)</f>
        <v/>
      </c>
      <c r="X836" s="571"/>
      <c r="Y836" s="571"/>
      <c r="Z836" s="571"/>
      <c r="AA836" s="571"/>
      <c r="AB836" s="571"/>
      <c r="AC836" s="572"/>
      <c r="AD836" s="568" t="str">
        <f>IF(Calcu_ADJ!H197="ⅹ",Calcu_ADJ!H197,Calcu_ADJ!L197)</f>
        <v/>
      </c>
      <c r="AE836" s="571"/>
      <c r="AF836" s="571"/>
      <c r="AG836" s="571"/>
      <c r="AH836" s="571"/>
      <c r="AI836" s="571"/>
      <c r="AJ836" s="572"/>
      <c r="AK836" s="460"/>
      <c r="AL836" s="460"/>
      <c r="AM836" s="460"/>
      <c r="AN836" s="460"/>
      <c r="AO836" s="460"/>
      <c r="AP836" s="460"/>
      <c r="AQ836" s="460"/>
      <c r="AR836" s="143"/>
      <c r="AS836" s="143"/>
      <c r="AT836" s="460"/>
    </row>
    <row r="837" spans="1:46" ht="18" customHeight="1">
      <c r="A837" s="460"/>
      <c r="B837" s="565">
        <f>Calcu_ADJ!C198</f>
        <v>48</v>
      </c>
      <c r="C837" s="566"/>
      <c r="D837" s="566"/>
      <c r="E837" s="566"/>
      <c r="F837" s="566"/>
      <c r="G837" s="566"/>
      <c r="H837" s="567"/>
      <c r="I837" s="568" t="str">
        <f>Calcu_ADJ!E198</f>
        <v/>
      </c>
      <c r="J837" s="569"/>
      <c r="K837" s="569"/>
      <c r="L837" s="569"/>
      <c r="M837" s="569"/>
      <c r="N837" s="569"/>
      <c r="O837" s="570"/>
      <c r="P837" s="568" t="str">
        <f>Calcu_ADJ!J198</f>
        <v/>
      </c>
      <c r="Q837" s="571"/>
      <c r="R837" s="571"/>
      <c r="S837" s="571"/>
      <c r="T837" s="571"/>
      <c r="U837" s="571"/>
      <c r="V837" s="572"/>
      <c r="W837" s="568" t="str">
        <f>IF(Calcu_ADJ!G198="ⅹ",Calcu_ADJ!G198,Calcu_ADJ!K198)</f>
        <v/>
      </c>
      <c r="X837" s="571"/>
      <c r="Y837" s="571"/>
      <c r="Z837" s="571"/>
      <c r="AA837" s="571"/>
      <c r="AB837" s="571"/>
      <c r="AC837" s="572"/>
      <c r="AD837" s="568" t="str">
        <f>IF(Calcu_ADJ!H198="ⅹ",Calcu_ADJ!H198,Calcu_ADJ!L198)</f>
        <v/>
      </c>
      <c r="AE837" s="571"/>
      <c r="AF837" s="571"/>
      <c r="AG837" s="571"/>
      <c r="AH837" s="571"/>
      <c r="AI837" s="571"/>
      <c r="AJ837" s="572"/>
      <c r="AK837" s="460"/>
      <c r="AL837" s="460"/>
      <c r="AM837" s="460"/>
      <c r="AN837" s="460"/>
      <c r="AO837" s="460"/>
      <c r="AP837" s="460"/>
      <c r="AQ837" s="460"/>
      <c r="AR837" s="143"/>
      <c r="AS837" s="143"/>
      <c r="AT837" s="460"/>
    </row>
    <row r="838" spans="1:46" ht="18" customHeight="1">
      <c r="A838" s="460"/>
      <c r="B838" s="565">
        <f>Calcu_ADJ!C199</f>
        <v>49</v>
      </c>
      <c r="C838" s="566"/>
      <c r="D838" s="566"/>
      <c r="E838" s="566"/>
      <c r="F838" s="566"/>
      <c r="G838" s="566"/>
      <c r="H838" s="567"/>
      <c r="I838" s="568" t="str">
        <f>Calcu_ADJ!E199</f>
        <v/>
      </c>
      <c r="J838" s="569"/>
      <c r="K838" s="569"/>
      <c r="L838" s="569"/>
      <c r="M838" s="569"/>
      <c r="N838" s="569"/>
      <c r="O838" s="570"/>
      <c r="P838" s="568" t="str">
        <f>Calcu_ADJ!J199</f>
        <v/>
      </c>
      <c r="Q838" s="571"/>
      <c r="R838" s="571"/>
      <c r="S838" s="571"/>
      <c r="T838" s="571"/>
      <c r="U838" s="571"/>
      <c r="V838" s="572"/>
      <c r="W838" s="568" t="str">
        <f>IF(Calcu_ADJ!G199="ⅹ",Calcu_ADJ!G199,Calcu_ADJ!K199)</f>
        <v/>
      </c>
      <c r="X838" s="571"/>
      <c r="Y838" s="571"/>
      <c r="Z838" s="571"/>
      <c r="AA838" s="571"/>
      <c r="AB838" s="571"/>
      <c r="AC838" s="572"/>
      <c r="AD838" s="568" t="str">
        <f>IF(Calcu_ADJ!H199="ⅹ",Calcu_ADJ!H199,Calcu_ADJ!L199)</f>
        <v/>
      </c>
      <c r="AE838" s="571"/>
      <c r="AF838" s="571"/>
      <c r="AG838" s="571"/>
      <c r="AH838" s="571"/>
      <c r="AI838" s="571"/>
      <c r="AJ838" s="572"/>
      <c r="AK838" s="460"/>
      <c r="AL838" s="460"/>
      <c r="AM838" s="460"/>
      <c r="AN838" s="460"/>
      <c r="AO838" s="460"/>
      <c r="AP838" s="460"/>
      <c r="AQ838" s="460"/>
      <c r="AR838" s="143"/>
      <c r="AS838" s="143"/>
      <c r="AT838" s="460"/>
    </row>
    <row r="839" spans="1:46" ht="18" customHeight="1">
      <c r="A839" s="460"/>
      <c r="B839" s="565">
        <f>Calcu_ADJ!C200</f>
        <v>50</v>
      </c>
      <c r="C839" s="566"/>
      <c r="D839" s="566"/>
      <c r="E839" s="566"/>
      <c r="F839" s="566"/>
      <c r="G839" s="566"/>
      <c r="H839" s="567"/>
      <c r="I839" s="568" t="str">
        <f>Calcu_ADJ!E200</f>
        <v/>
      </c>
      <c r="J839" s="569"/>
      <c r="K839" s="569"/>
      <c r="L839" s="569"/>
      <c r="M839" s="569"/>
      <c r="N839" s="569"/>
      <c r="O839" s="570"/>
      <c r="P839" s="568" t="str">
        <f>Calcu_ADJ!J200</f>
        <v/>
      </c>
      <c r="Q839" s="571"/>
      <c r="R839" s="571"/>
      <c r="S839" s="571"/>
      <c r="T839" s="571"/>
      <c r="U839" s="571"/>
      <c r="V839" s="572"/>
      <c r="W839" s="568" t="str">
        <f>IF(Calcu_ADJ!G200="ⅹ",Calcu_ADJ!G200,Calcu_ADJ!K200)</f>
        <v/>
      </c>
      <c r="X839" s="571"/>
      <c r="Y839" s="571"/>
      <c r="Z839" s="571"/>
      <c r="AA839" s="571"/>
      <c r="AB839" s="571"/>
      <c r="AC839" s="572"/>
      <c r="AD839" s="568" t="str">
        <f>IF(Calcu_ADJ!H200="ⅹ",Calcu_ADJ!H200,Calcu_ADJ!L200)</f>
        <v/>
      </c>
      <c r="AE839" s="571"/>
      <c r="AF839" s="571"/>
      <c r="AG839" s="571"/>
      <c r="AH839" s="571"/>
      <c r="AI839" s="571"/>
      <c r="AJ839" s="572"/>
      <c r="AK839" s="460"/>
      <c r="AL839" s="460"/>
      <c r="AM839" s="460"/>
      <c r="AN839" s="460"/>
      <c r="AO839" s="460"/>
      <c r="AP839" s="460"/>
      <c r="AQ839" s="460"/>
      <c r="AR839" s="143"/>
      <c r="AS839" s="143"/>
      <c r="AT839" s="460"/>
    </row>
    <row r="840" spans="1:46" ht="18" customHeight="1">
      <c r="A840" s="460"/>
      <c r="B840" s="565">
        <f>Calcu_ADJ!C201</f>
        <v>51</v>
      </c>
      <c r="C840" s="566"/>
      <c r="D840" s="566"/>
      <c r="E840" s="566"/>
      <c r="F840" s="566"/>
      <c r="G840" s="566"/>
      <c r="H840" s="567"/>
      <c r="I840" s="568" t="str">
        <f>Calcu_ADJ!E201</f>
        <v/>
      </c>
      <c r="J840" s="569"/>
      <c r="K840" s="569"/>
      <c r="L840" s="569"/>
      <c r="M840" s="569"/>
      <c r="N840" s="569"/>
      <c r="O840" s="570"/>
      <c r="P840" s="568" t="str">
        <f>Calcu_ADJ!J201</f>
        <v/>
      </c>
      <c r="Q840" s="571"/>
      <c r="R840" s="571"/>
      <c r="S840" s="571"/>
      <c r="T840" s="571"/>
      <c r="U840" s="571"/>
      <c r="V840" s="572"/>
      <c r="W840" s="568" t="str">
        <f>IF(Calcu_ADJ!G201="ⅹ",Calcu_ADJ!G201,Calcu_ADJ!K201)</f>
        <v/>
      </c>
      <c r="X840" s="571"/>
      <c r="Y840" s="571"/>
      <c r="Z840" s="571"/>
      <c r="AA840" s="571"/>
      <c r="AB840" s="571"/>
      <c r="AC840" s="572"/>
      <c r="AD840" s="568" t="str">
        <f>IF(Calcu_ADJ!H201="ⅹ",Calcu_ADJ!H201,Calcu_ADJ!L201)</f>
        <v/>
      </c>
      <c r="AE840" s="571"/>
      <c r="AF840" s="571"/>
      <c r="AG840" s="571"/>
      <c r="AH840" s="571"/>
      <c r="AI840" s="571"/>
      <c r="AJ840" s="572"/>
      <c r="AK840" s="460"/>
      <c r="AL840" s="460"/>
      <c r="AM840" s="460"/>
      <c r="AN840" s="460"/>
      <c r="AO840" s="460"/>
      <c r="AP840" s="460"/>
      <c r="AQ840" s="460"/>
      <c r="AR840" s="143"/>
      <c r="AS840" s="143"/>
      <c r="AT840" s="460"/>
    </row>
    <row r="841" spans="1:46" ht="18" customHeight="1">
      <c r="A841" s="460"/>
      <c r="B841" s="565">
        <f>Calcu_ADJ!C202</f>
        <v>52</v>
      </c>
      <c r="C841" s="566"/>
      <c r="D841" s="566"/>
      <c r="E841" s="566"/>
      <c r="F841" s="566"/>
      <c r="G841" s="566"/>
      <c r="H841" s="567"/>
      <c r="I841" s="568" t="str">
        <f>Calcu_ADJ!E202</f>
        <v/>
      </c>
      <c r="J841" s="569"/>
      <c r="K841" s="569"/>
      <c r="L841" s="569"/>
      <c r="M841" s="569"/>
      <c r="N841" s="569"/>
      <c r="O841" s="570"/>
      <c r="P841" s="568" t="str">
        <f>Calcu_ADJ!J202</f>
        <v/>
      </c>
      <c r="Q841" s="571"/>
      <c r="R841" s="571"/>
      <c r="S841" s="571"/>
      <c r="T841" s="571"/>
      <c r="U841" s="571"/>
      <c r="V841" s="572"/>
      <c r="W841" s="568" t="str">
        <f>IF(Calcu_ADJ!G202="ⅹ",Calcu_ADJ!G202,Calcu_ADJ!K202)</f>
        <v/>
      </c>
      <c r="X841" s="571"/>
      <c r="Y841" s="571"/>
      <c r="Z841" s="571"/>
      <c r="AA841" s="571"/>
      <c r="AB841" s="571"/>
      <c r="AC841" s="572"/>
      <c r="AD841" s="568" t="str">
        <f>IF(Calcu_ADJ!H202="ⅹ",Calcu_ADJ!H202,Calcu_ADJ!L202)</f>
        <v/>
      </c>
      <c r="AE841" s="571"/>
      <c r="AF841" s="571"/>
      <c r="AG841" s="571"/>
      <c r="AH841" s="571"/>
      <c r="AI841" s="571"/>
      <c r="AJ841" s="572"/>
      <c r="AK841" s="460"/>
      <c r="AL841" s="460"/>
      <c r="AM841" s="460"/>
      <c r="AN841" s="460"/>
      <c r="AO841" s="460"/>
      <c r="AP841" s="460"/>
      <c r="AQ841" s="460"/>
      <c r="AR841" s="143"/>
      <c r="AS841" s="143"/>
      <c r="AT841" s="460"/>
    </row>
    <row r="842" spans="1:46" ht="18" customHeight="1">
      <c r="A842" s="460"/>
      <c r="B842" s="565">
        <f>Calcu_ADJ!C203</f>
        <v>53</v>
      </c>
      <c r="C842" s="566"/>
      <c r="D842" s="566"/>
      <c r="E842" s="566"/>
      <c r="F842" s="566"/>
      <c r="G842" s="566"/>
      <c r="H842" s="567"/>
      <c r="I842" s="568" t="str">
        <f>Calcu_ADJ!E203</f>
        <v/>
      </c>
      <c r="J842" s="569"/>
      <c r="K842" s="569"/>
      <c r="L842" s="569"/>
      <c r="M842" s="569"/>
      <c r="N842" s="569"/>
      <c r="O842" s="570"/>
      <c r="P842" s="568" t="str">
        <f>Calcu_ADJ!J203</f>
        <v/>
      </c>
      <c r="Q842" s="571"/>
      <c r="R842" s="571"/>
      <c r="S842" s="571"/>
      <c r="T842" s="571"/>
      <c r="U842" s="571"/>
      <c r="V842" s="572"/>
      <c r="W842" s="568" t="str">
        <f>IF(Calcu_ADJ!G203="ⅹ",Calcu_ADJ!G203,Calcu_ADJ!K203)</f>
        <v/>
      </c>
      <c r="X842" s="571"/>
      <c r="Y842" s="571"/>
      <c r="Z842" s="571"/>
      <c r="AA842" s="571"/>
      <c r="AB842" s="571"/>
      <c r="AC842" s="572"/>
      <c r="AD842" s="568" t="str">
        <f>IF(Calcu_ADJ!H203="ⅹ",Calcu_ADJ!H203,Calcu_ADJ!L203)</f>
        <v/>
      </c>
      <c r="AE842" s="571"/>
      <c r="AF842" s="571"/>
      <c r="AG842" s="571"/>
      <c r="AH842" s="571"/>
      <c r="AI842" s="571"/>
      <c r="AJ842" s="572"/>
      <c r="AK842" s="460"/>
      <c r="AL842" s="460"/>
      <c r="AM842" s="460"/>
      <c r="AN842" s="460"/>
      <c r="AO842" s="460"/>
      <c r="AP842" s="460"/>
      <c r="AQ842" s="460"/>
      <c r="AR842" s="143"/>
      <c r="AS842" s="143"/>
      <c r="AT842" s="460"/>
    </row>
    <row r="843" spans="1:46" ht="18" customHeight="1">
      <c r="A843" s="460"/>
      <c r="B843" s="565">
        <f>Calcu_ADJ!C204</f>
        <v>54</v>
      </c>
      <c r="C843" s="566"/>
      <c r="D843" s="566"/>
      <c r="E843" s="566"/>
      <c r="F843" s="566"/>
      <c r="G843" s="566"/>
      <c r="H843" s="567"/>
      <c r="I843" s="568" t="str">
        <f>Calcu_ADJ!E204</f>
        <v/>
      </c>
      <c r="J843" s="569"/>
      <c r="K843" s="569"/>
      <c r="L843" s="569"/>
      <c r="M843" s="569"/>
      <c r="N843" s="569"/>
      <c r="O843" s="570"/>
      <c r="P843" s="568" t="str">
        <f>Calcu_ADJ!J204</f>
        <v/>
      </c>
      <c r="Q843" s="571"/>
      <c r="R843" s="571"/>
      <c r="S843" s="571"/>
      <c r="T843" s="571"/>
      <c r="U843" s="571"/>
      <c r="V843" s="572"/>
      <c r="W843" s="568" t="str">
        <f>IF(Calcu_ADJ!G204="ⅹ",Calcu_ADJ!G204,Calcu_ADJ!K204)</f>
        <v/>
      </c>
      <c r="X843" s="571"/>
      <c r="Y843" s="571"/>
      <c r="Z843" s="571"/>
      <c r="AA843" s="571"/>
      <c r="AB843" s="571"/>
      <c r="AC843" s="572"/>
      <c r="AD843" s="568" t="str">
        <f>IF(Calcu_ADJ!H204="ⅹ",Calcu_ADJ!H204,Calcu_ADJ!L204)</f>
        <v/>
      </c>
      <c r="AE843" s="571"/>
      <c r="AF843" s="571"/>
      <c r="AG843" s="571"/>
      <c r="AH843" s="571"/>
      <c r="AI843" s="571"/>
      <c r="AJ843" s="572"/>
      <c r="AK843" s="460"/>
      <c r="AL843" s="460"/>
      <c r="AM843" s="460"/>
      <c r="AN843" s="460"/>
      <c r="AO843" s="460"/>
      <c r="AP843" s="460"/>
      <c r="AQ843" s="460"/>
      <c r="AR843" s="143"/>
      <c r="AS843" s="143"/>
      <c r="AT843" s="460"/>
    </row>
    <row r="844" spans="1:46" ht="18" customHeight="1">
      <c r="A844" s="460"/>
      <c r="B844" s="565">
        <f>Calcu_ADJ!C205</f>
        <v>55</v>
      </c>
      <c r="C844" s="566"/>
      <c r="D844" s="566"/>
      <c r="E844" s="566"/>
      <c r="F844" s="566"/>
      <c r="G844" s="566"/>
      <c r="H844" s="567"/>
      <c r="I844" s="568" t="str">
        <f>Calcu_ADJ!E205</f>
        <v/>
      </c>
      <c r="J844" s="569"/>
      <c r="K844" s="569"/>
      <c r="L844" s="569"/>
      <c r="M844" s="569"/>
      <c r="N844" s="569"/>
      <c r="O844" s="570"/>
      <c r="P844" s="568" t="str">
        <f>Calcu_ADJ!J205</f>
        <v/>
      </c>
      <c r="Q844" s="571"/>
      <c r="R844" s="571"/>
      <c r="S844" s="571"/>
      <c r="T844" s="571"/>
      <c r="U844" s="571"/>
      <c r="V844" s="572"/>
      <c r="W844" s="568" t="str">
        <f>IF(Calcu_ADJ!G205="ⅹ",Calcu_ADJ!G205,Calcu_ADJ!K205)</f>
        <v/>
      </c>
      <c r="X844" s="571"/>
      <c r="Y844" s="571"/>
      <c r="Z844" s="571"/>
      <c r="AA844" s="571"/>
      <c r="AB844" s="571"/>
      <c r="AC844" s="572"/>
      <c r="AD844" s="568" t="str">
        <f>IF(Calcu_ADJ!H205="ⅹ",Calcu_ADJ!H205,Calcu_ADJ!L205)</f>
        <v/>
      </c>
      <c r="AE844" s="571"/>
      <c r="AF844" s="571"/>
      <c r="AG844" s="571"/>
      <c r="AH844" s="571"/>
      <c r="AI844" s="571"/>
      <c r="AJ844" s="572"/>
      <c r="AK844" s="460"/>
      <c r="AL844" s="460"/>
      <c r="AM844" s="460"/>
      <c r="AN844" s="460"/>
      <c r="AO844" s="460"/>
      <c r="AP844" s="460"/>
      <c r="AQ844" s="460"/>
      <c r="AR844" s="143"/>
      <c r="AS844" s="143"/>
      <c r="AT844" s="460"/>
    </row>
    <row r="845" spans="1:46" ht="18" customHeight="1">
      <c r="A845" s="460"/>
      <c r="B845" s="565">
        <f>Calcu_ADJ!C206</f>
        <v>56</v>
      </c>
      <c r="C845" s="566"/>
      <c r="D845" s="566"/>
      <c r="E845" s="566"/>
      <c r="F845" s="566"/>
      <c r="G845" s="566"/>
      <c r="H845" s="567"/>
      <c r="I845" s="568" t="str">
        <f>Calcu_ADJ!E206</f>
        <v/>
      </c>
      <c r="J845" s="569"/>
      <c r="K845" s="569"/>
      <c r="L845" s="569"/>
      <c r="M845" s="569"/>
      <c r="N845" s="569"/>
      <c r="O845" s="570"/>
      <c r="P845" s="568" t="str">
        <f>Calcu_ADJ!J206</f>
        <v/>
      </c>
      <c r="Q845" s="571"/>
      <c r="R845" s="571"/>
      <c r="S845" s="571"/>
      <c r="T845" s="571"/>
      <c r="U845" s="571"/>
      <c r="V845" s="572"/>
      <c r="W845" s="568" t="str">
        <f>IF(Calcu_ADJ!G206="ⅹ",Calcu_ADJ!G206,Calcu_ADJ!K206)</f>
        <v/>
      </c>
      <c r="X845" s="571"/>
      <c r="Y845" s="571"/>
      <c r="Z845" s="571"/>
      <c r="AA845" s="571"/>
      <c r="AB845" s="571"/>
      <c r="AC845" s="572"/>
      <c r="AD845" s="568" t="str">
        <f>IF(Calcu_ADJ!H206="ⅹ",Calcu_ADJ!H206,Calcu_ADJ!L206)</f>
        <v/>
      </c>
      <c r="AE845" s="571"/>
      <c r="AF845" s="571"/>
      <c r="AG845" s="571"/>
      <c r="AH845" s="571"/>
      <c r="AI845" s="571"/>
      <c r="AJ845" s="572"/>
      <c r="AK845" s="460"/>
      <c r="AL845" s="460"/>
      <c r="AM845" s="460"/>
      <c r="AN845" s="460"/>
      <c r="AO845" s="460"/>
      <c r="AP845" s="460"/>
      <c r="AQ845" s="460"/>
      <c r="AR845" s="143"/>
      <c r="AS845" s="143"/>
      <c r="AT845" s="460"/>
    </row>
    <row r="846" spans="1:46" ht="18" customHeight="1">
      <c r="A846" s="460"/>
      <c r="B846" s="565">
        <f>Calcu_ADJ!C207</f>
        <v>57</v>
      </c>
      <c r="C846" s="566"/>
      <c r="D846" s="566"/>
      <c r="E846" s="566"/>
      <c r="F846" s="566"/>
      <c r="G846" s="566"/>
      <c r="H846" s="567"/>
      <c r="I846" s="568" t="str">
        <f>Calcu_ADJ!E207</f>
        <v/>
      </c>
      <c r="J846" s="569"/>
      <c r="K846" s="569"/>
      <c r="L846" s="569"/>
      <c r="M846" s="569"/>
      <c r="N846" s="569"/>
      <c r="O846" s="570"/>
      <c r="P846" s="568" t="str">
        <f>Calcu_ADJ!J207</f>
        <v/>
      </c>
      <c r="Q846" s="571"/>
      <c r="R846" s="571"/>
      <c r="S846" s="571"/>
      <c r="T846" s="571"/>
      <c r="U846" s="571"/>
      <c r="V846" s="572"/>
      <c r="W846" s="568" t="str">
        <f>IF(Calcu_ADJ!G207="ⅹ",Calcu_ADJ!G207,Calcu_ADJ!K207)</f>
        <v/>
      </c>
      <c r="X846" s="571"/>
      <c r="Y846" s="571"/>
      <c r="Z846" s="571"/>
      <c r="AA846" s="571"/>
      <c r="AB846" s="571"/>
      <c r="AC846" s="572"/>
      <c r="AD846" s="568" t="str">
        <f>IF(Calcu_ADJ!H207="ⅹ",Calcu_ADJ!H207,Calcu_ADJ!L207)</f>
        <v/>
      </c>
      <c r="AE846" s="571"/>
      <c r="AF846" s="571"/>
      <c r="AG846" s="571"/>
      <c r="AH846" s="571"/>
      <c r="AI846" s="571"/>
      <c r="AJ846" s="572"/>
      <c r="AK846" s="460"/>
      <c r="AL846" s="460"/>
      <c r="AM846" s="460"/>
      <c r="AN846" s="460"/>
      <c r="AO846" s="460"/>
      <c r="AP846" s="460"/>
      <c r="AQ846" s="460"/>
      <c r="AR846" s="143"/>
      <c r="AS846" s="143"/>
      <c r="AT846" s="460"/>
    </row>
    <row r="847" spans="1:46" ht="18" customHeight="1">
      <c r="A847" s="460"/>
      <c r="B847" s="565">
        <f>Calcu_ADJ!C208</f>
        <v>58</v>
      </c>
      <c r="C847" s="566"/>
      <c r="D847" s="566"/>
      <c r="E847" s="566"/>
      <c r="F847" s="566"/>
      <c r="G847" s="566"/>
      <c r="H847" s="567"/>
      <c r="I847" s="568" t="str">
        <f>Calcu_ADJ!E208</f>
        <v/>
      </c>
      <c r="J847" s="569"/>
      <c r="K847" s="569"/>
      <c r="L847" s="569"/>
      <c r="M847" s="569"/>
      <c r="N847" s="569"/>
      <c r="O847" s="570"/>
      <c r="P847" s="568" t="str">
        <f>Calcu_ADJ!J208</f>
        <v/>
      </c>
      <c r="Q847" s="571"/>
      <c r="R847" s="571"/>
      <c r="S847" s="571"/>
      <c r="T847" s="571"/>
      <c r="U847" s="571"/>
      <c r="V847" s="572"/>
      <c r="W847" s="568" t="str">
        <f>IF(Calcu_ADJ!G208="ⅹ",Calcu_ADJ!G208,Calcu_ADJ!K208)</f>
        <v/>
      </c>
      <c r="X847" s="571"/>
      <c r="Y847" s="571"/>
      <c r="Z847" s="571"/>
      <c r="AA847" s="571"/>
      <c r="AB847" s="571"/>
      <c r="AC847" s="572"/>
      <c r="AD847" s="568" t="str">
        <f>IF(Calcu_ADJ!H208="ⅹ",Calcu_ADJ!H208,Calcu_ADJ!L208)</f>
        <v/>
      </c>
      <c r="AE847" s="571"/>
      <c r="AF847" s="571"/>
      <c r="AG847" s="571"/>
      <c r="AH847" s="571"/>
      <c r="AI847" s="571"/>
      <c r="AJ847" s="572"/>
      <c r="AK847" s="460"/>
      <c r="AL847" s="460"/>
      <c r="AM847" s="460"/>
      <c r="AN847" s="460"/>
      <c r="AO847" s="460"/>
      <c r="AP847" s="460"/>
      <c r="AQ847" s="460"/>
      <c r="AR847" s="143"/>
      <c r="AS847" s="143"/>
      <c r="AT847" s="460"/>
    </row>
    <row r="848" spans="1:46" ht="18" customHeight="1">
      <c r="A848" s="460"/>
      <c r="B848" s="565">
        <f>Calcu_ADJ!C209</f>
        <v>59</v>
      </c>
      <c r="C848" s="566"/>
      <c r="D848" s="566"/>
      <c r="E848" s="566"/>
      <c r="F848" s="566"/>
      <c r="G848" s="566"/>
      <c r="H848" s="567"/>
      <c r="I848" s="568" t="str">
        <f>Calcu_ADJ!E209</f>
        <v/>
      </c>
      <c r="J848" s="569"/>
      <c r="K848" s="569"/>
      <c r="L848" s="569"/>
      <c r="M848" s="569"/>
      <c r="N848" s="569"/>
      <c r="O848" s="570"/>
      <c r="P848" s="568" t="str">
        <f>Calcu_ADJ!J209</f>
        <v/>
      </c>
      <c r="Q848" s="571"/>
      <c r="R848" s="571"/>
      <c r="S848" s="571"/>
      <c r="T848" s="571"/>
      <c r="U848" s="571"/>
      <c r="V848" s="572"/>
      <c r="W848" s="568" t="str">
        <f>IF(Calcu_ADJ!G209="ⅹ",Calcu_ADJ!G209,Calcu_ADJ!K209)</f>
        <v/>
      </c>
      <c r="X848" s="571"/>
      <c r="Y848" s="571"/>
      <c r="Z848" s="571"/>
      <c r="AA848" s="571"/>
      <c r="AB848" s="571"/>
      <c r="AC848" s="572"/>
      <c r="AD848" s="568" t="str">
        <f>IF(Calcu_ADJ!H209="ⅹ",Calcu_ADJ!H209,Calcu_ADJ!L209)</f>
        <v/>
      </c>
      <c r="AE848" s="571"/>
      <c r="AF848" s="571"/>
      <c r="AG848" s="571"/>
      <c r="AH848" s="571"/>
      <c r="AI848" s="571"/>
      <c r="AJ848" s="572"/>
      <c r="AK848" s="460"/>
      <c r="AL848" s="460"/>
      <c r="AM848" s="460"/>
      <c r="AN848" s="460"/>
      <c r="AO848" s="460"/>
      <c r="AP848" s="460"/>
      <c r="AQ848" s="460"/>
      <c r="AR848" s="143"/>
      <c r="AS848" s="143"/>
      <c r="AT848" s="460"/>
    </row>
    <row r="849" spans="1:46" ht="18" customHeight="1">
      <c r="A849" s="371"/>
      <c r="B849" s="565">
        <f>Calcu_ADJ!C210</f>
        <v>60</v>
      </c>
      <c r="C849" s="566"/>
      <c r="D849" s="566"/>
      <c r="E849" s="566"/>
      <c r="F849" s="566"/>
      <c r="G849" s="566"/>
      <c r="H849" s="567"/>
      <c r="I849" s="568" t="str">
        <f>Calcu_ADJ!E210</f>
        <v/>
      </c>
      <c r="J849" s="569"/>
      <c r="K849" s="569"/>
      <c r="L849" s="569"/>
      <c r="M849" s="569"/>
      <c r="N849" s="569"/>
      <c r="O849" s="570"/>
      <c r="P849" s="568" t="str">
        <f>Calcu_ADJ!J210</f>
        <v/>
      </c>
      <c r="Q849" s="571"/>
      <c r="R849" s="571"/>
      <c r="S849" s="571"/>
      <c r="T849" s="571"/>
      <c r="U849" s="571"/>
      <c r="V849" s="572"/>
      <c r="W849" s="568" t="str">
        <f>IF(Calcu_ADJ!G210="ⅹ",Calcu_ADJ!G210,Calcu_ADJ!K210)</f>
        <v/>
      </c>
      <c r="X849" s="571"/>
      <c r="Y849" s="571"/>
      <c r="Z849" s="571"/>
      <c r="AA849" s="571"/>
      <c r="AB849" s="571"/>
      <c r="AC849" s="572"/>
      <c r="AD849" s="568" t="str">
        <f>IF(Calcu_ADJ!H210="ⅹ",Calcu_ADJ!H210,Calcu_ADJ!L210)</f>
        <v/>
      </c>
      <c r="AE849" s="571"/>
      <c r="AF849" s="571"/>
      <c r="AG849" s="571"/>
      <c r="AH849" s="571"/>
      <c r="AI849" s="571"/>
      <c r="AJ849" s="572"/>
      <c r="AK849" s="371"/>
      <c r="AL849" s="371"/>
      <c r="AM849" s="371"/>
      <c r="AN849" s="371"/>
      <c r="AO849" s="371"/>
      <c r="AP849" s="371"/>
      <c r="AQ849" s="371"/>
      <c r="AR849" s="143"/>
      <c r="AS849" s="143"/>
      <c r="AT849" s="371"/>
    </row>
    <row r="850" spans="1:46" s="371" customFormat="1" ht="18" customHeight="1">
      <c r="B850" s="418"/>
      <c r="C850" s="418"/>
      <c r="D850" s="418"/>
      <c r="E850" s="418"/>
      <c r="F850" s="418"/>
      <c r="G850" s="418"/>
      <c r="H850" s="418"/>
      <c r="I850" s="418"/>
      <c r="J850" s="418"/>
      <c r="K850" s="418"/>
      <c r="L850" s="418"/>
      <c r="M850" s="418"/>
      <c r="N850" s="418"/>
      <c r="O850" s="418"/>
      <c r="P850" s="418"/>
      <c r="Q850" s="418"/>
      <c r="R850" s="418"/>
      <c r="S850" s="418"/>
      <c r="T850" s="418"/>
      <c r="U850" s="418"/>
      <c r="V850" s="418"/>
      <c r="W850" s="418"/>
      <c r="X850" s="418"/>
      <c r="Y850" s="418"/>
      <c r="Z850" s="418"/>
      <c r="AA850" s="418"/>
      <c r="AB850" s="418"/>
      <c r="AC850" s="418"/>
      <c r="AD850" s="418"/>
      <c r="AE850" s="418"/>
      <c r="AF850" s="418"/>
      <c r="AG850" s="418"/>
      <c r="AH850" s="418"/>
      <c r="AI850" s="418"/>
      <c r="AJ850" s="418"/>
      <c r="AK850" s="284"/>
      <c r="AL850" s="284"/>
      <c r="AM850" s="284"/>
      <c r="AN850" s="284"/>
      <c r="AO850" s="284"/>
      <c r="AP850" s="284"/>
      <c r="AQ850" s="284"/>
      <c r="AR850" s="143"/>
      <c r="AS850" s="143"/>
    </row>
    <row r="851" spans="1:46" s="146" customFormat="1" ht="18" customHeight="1">
      <c r="A851" s="293" t="str">
        <f>"■ "&amp;B784&amp;" "&amp;N784&amp;" 에서의 교정데이터"</f>
        <v>■ 0 0 에서의 교정데이터</v>
      </c>
      <c r="D851" s="294"/>
      <c r="E851" s="294"/>
      <c r="F851" s="294"/>
      <c r="H851" s="145"/>
      <c r="I851" s="291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5"/>
      <c r="AT851" s="145"/>
    </row>
    <row r="852" spans="1:46" s="146" customFormat="1" ht="18" customHeight="1">
      <c r="A852" s="188"/>
      <c r="B852" s="573" t="s">
        <v>180</v>
      </c>
      <c r="C852" s="574"/>
      <c r="D852" s="574"/>
      <c r="E852" s="574"/>
      <c r="F852" s="574"/>
      <c r="G852" s="574"/>
      <c r="H852" s="575"/>
      <c r="I852" s="573" t="s">
        <v>1030</v>
      </c>
      <c r="J852" s="574"/>
      <c r="K852" s="574"/>
      <c r="L852" s="574"/>
      <c r="M852" s="574"/>
      <c r="N852" s="574"/>
      <c r="O852" s="575"/>
      <c r="P852" s="582" t="e">
        <f>Calcu!$J$568&amp;" 지시값"</f>
        <v>#N/A</v>
      </c>
      <c r="Q852" s="583"/>
      <c r="R852" s="583"/>
      <c r="S852" s="583"/>
      <c r="T852" s="583"/>
      <c r="U852" s="583"/>
      <c r="V852" s="583"/>
      <c r="W852" s="583"/>
      <c r="X852" s="583"/>
      <c r="Y852" s="583"/>
      <c r="Z852" s="583"/>
      <c r="AA852" s="583"/>
      <c r="AB852" s="583"/>
      <c r="AC852" s="583"/>
      <c r="AD852" s="583"/>
      <c r="AE852" s="583"/>
      <c r="AF852" s="583"/>
      <c r="AG852" s="583"/>
      <c r="AH852" s="584" t="s">
        <v>773</v>
      </c>
      <c r="AI852" s="584"/>
      <c r="AJ852" s="584"/>
      <c r="AK852" s="584"/>
      <c r="AL852" s="584"/>
      <c r="AM852" s="584"/>
      <c r="AN852" s="584"/>
      <c r="AO852" s="584"/>
      <c r="AP852" s="584"/>
      <c r="AQ852" s="584"/>
      <c r="AR852" s="584"/>
      <c r="AS852" s="585"/>
      <c r="AT852" s="145"/>
    </row>
    <row r="853" spans="1:46" s="146" customFormat="1" ht="18" customHeight="1">
      <c r="A853" s="188"/>
      <c r="B853" s="576"/>
      <c r="C853" s="577"/>
      <c r="D853" s="577"/>
      <c r="E853" s="577"/>
      <c r="F853" s="577"/>
      <c r="G853" s="577"/>
      <c r="H853" s="578"/>
      <c r="I853" s="579"/>
      <c r="J853" s="580"/>
      <c r="K853" s="580"/>
      <c r="L853" s="580"/>
      <c r="M853" s="580"/>
      <c r="N853" s="580"/>
      <c r="O853" s="581"/>
      <c r="P853" s="586" t="s">
        <v>69</v>
      </c>
      <c r="Q853" s="587"/>
      <c r="R853" s="587"/>
      <c r="S853" s="587"/>
      <c r="T853" s="587"/>
      <c r="U853" s="588"/>
      <c r="V853" s="586" t="s">
        <v>70</v>
      </c>
      <c r="W853" s="587"/>
      <c r="X853" s="587"/>
      <c r="Y853" s="587"/>
      <c r="Z853" s="587"/>
      <c r="AA853" s="588"/>
      <c r="AB853" s="586" t="s">
        <v>71</v>
      </c>
      <c r="AC853" s="587"/>
      <c r="AD853" s="587"/>
      <c r="AE853" s="587"/>
      <c r="AF853" s="587"/>
      <c r="AG853" s="588"/>
      <c r="AH853" s="586" t="s">
        <v>72</v>
      </c>
      <c r="AI853" s="587"/>
      <c r="AJ853" s="587"/>
      <c r="AK853" s="587"/>
      <c r="AL853" s="587"/>
      <c r="AM853" s="588"/>
      <c r="AN853" s="586" t="s">
        <v>73</v>
      </c>
      <c r="AO853" s="587"/>
      <c r="AP853" s="587"/>
      <c r="AQ853" s="587"/>
      <c r="AR853" s="587"/>
      <c r="AS853" s="588"/>
      <c r="AT853" s="145"/>
    </row>
    <row r="854" spans="1:46" s="146" customFormat="1" ht="18" customHeight="1">
      <c r="A854" s="188"/>
      <c r="B854" s="579"/>
      <c r="C854" s="580"/>
      <c r="D854" s="580"/>
      <c r="E854" s="580"/>
      <c r="F854" s="580"/>
      <c r="G854" s="580"/>
      <c r="H854" s="581"/>
      <c r="I854" s="640">
        <f>I789</f>
        <v>0</v>
      </c>
      <c r="J854" s="641"/>
      <c r="K854" s="641"/>
      <c r="L854" s="641"/>
      <c r="M854" s="641"/>
      <c r="N854" s="641"/>
      <c r="O854" s="642"/>
      <c r="P854" s="640">
        <f>P789</f>
        <v>0</v>
      </c>
      <c r="Q854" s="641"/>
      <c r="R854" s="641"/>
      <c r="S854" s="641"/>
      <c r="T854" s="641"/>
      <c r="U854" s="642"/>
      <c r="V854" s="640">
        <f>W789</f>
        <v>0</v>
      </c>
      <c r="W854" s="641"/>
      <c r="X854" s="641"/>
      <c r="Y854" s="641"/>
      <c r="Z854" s="641"/>
      <c r="AA854" s="642"/>
      <c r="AB854" s="640">
        <f>AD789</f>
        <v>0</v>
      </c>
      <c r="AC854" s="641"/>
      <c r="AD854" s="641"/>
      <c r="AE854" s="641"/>
      <c r="AF854" s="641"/>
      <c r="AG854" s="642"/>
      <c r="AH854" s="640">
        <f>Calcu_ADJ!G216</f>
        <v>0</v>
      </c>
      <c r="AI854" s="641"/>
      <c r="AJ854" s="641"/>
      <c r="AK854" s="641"/>
      <c r="AL854" s="641"/>
      <c r="AM854" s="642"/>
      <c r="AN854" s="640">
        <f>Calcu_ADJ!H216</f>
        <v>0</v>
      </c>
      <c r="AO854" s="641"/>
      <c r="AP854" s="641"/>
      <c r="AQ854" s="641"/>
      <c r="AR854" s="641"/>
      <c r="AS854" s="642"/>
      <c r="AT854" s="145"/>
    </row>
    <row r="855" spans="1:46" s="146" customFormat="1" ht="18" customHeight="1">
      <c r="A855" s="188"/>
      <c r="B855" s="637" t="e">
        <f>AX784</f>
        <v>#N/A</v>
      </c>
      <c r="C855" s="638"/>
      <c r="D855" s="638"/>
      <c r="E855" s="638"/>
      <c r="F855" s="638"/>
      <c r="G855" s="638"/>
      <c r="H855" s="639"/>
      <c r="I855" s="634" t="e">
        <f ca="1">OFFSET(I789,B855,0)</f>
        <v>#N/A</v>
      </c>
      <c r="J855" s="635"/>
      <c r="K855" s="635"/>
      <c r="L855" s="635"/>
      <c r="M855" s="635"/>
      <c r="N855" s="635"/>
      <c r="O855" s="636"/>
      <c r="P855" s="634" t="e">
        <f ca="1">OFFSET(Calcu_ADJ!Q150,B855,0)</f>
        <v>#N/A</v>
      </c>
      <c r="Q855" s="635"/>
      <c r="R855" s="635"/>
      <c r="S855" s="635"/>
      <c r="T855" s="635"/>
      <c r="U855" s="636"/>
      <c r="V855" s="634" t="e">
        <f ca="1">OFFSET(Calcu_ADJ!R150,B855,0)</f>
        <v>#N/A</v>
      </c>
      <c r="W855" s="635"/>
      <c r="X855" s="635"/>
      <c r="Y855" s="635"/>
      <c r="Z855" s="635"/>
      <c r="AA855" s="636"/>
      <c r="AB855" s="634" t="e">
        <f ca="1">OFFSET(Calcu_ADJ!S150,B855,0)</f>
        <v>#N/A</v>
      </c>
      <c r="AC855" s="635"/>
      <c r="AD855" s="635"/>
      <c r="AE855" s="635"/>
      <c r="AF855" s="635"/>
      <c r="AG855" s="636"/>
      <c r="AH855" s="589" t="e">
        <f ca="1">OFFSET(Calcu_ADJ!G216,B855,0)</f>
        <v>#N/A</v>
      </c>
      <c r="AI855" s="590"/>
      <c r="AJ855" s="590"/>
      <c r="AK855" s="590"/>
      <c r="AL855" s="590"/>
      <c r="AM855" s="591"/>
      <c r="AN855" s="589" t="e">
        <f ca="1">OFFSET(Calcu_ADJ!H216,B855,0)</f>
        <v>#N/A</v>
      </c>
      <c r="AO855" s="590"/>
      <c r="AP855" s="590"/>
      <c r="AQ855" s="590"/>
      <c r="AR855" s="590"/>
      <c r="AS855" s="591"/>
      <c r="AT855" s="145"/>
    </row>
    <row r="856" spans="1:46" s="146" customFormat="1" ht="18" customHeight="1">
      <c r="A856" s="188"/>
      <c r="B856" s="595" t="e">
        <f>B855</f>
        <v>#N/A</v>
      </c>
      <c r="C856" s="596"/>
      <c r="D856" s="596"/>
      <c r="E856" s="596"/>
      <c r="F856" s="596"/>
      <c r="G856" s="596"/>
      <c r="H856" s="597"/>
      <c r="I856" s="634" t="e">
        <f ca="1">I855</f>
        <v>#N/A</v>
      </c>
      <c r="J856" s="635"/>
      <c r="K856" s="635"/>
      <c r="L856" s="635"/>
      <c r="M856" s="635"/>
      <c r="N856" s="635"/>
      <c r="O856" s="636"/>
      <c r="P856" s="634" t="e">
        <f ca="1">OFFSET(Calcu_ADJ!Q165,B856,0)</f>
        <v>#N/A</v>
      </c>
      <c r="Q856" s="635"/>
      <c r="R856" s="635"/>
      <c r="S856" s="635"/>
      <c r="T856" s="635"/>
      <c r="U856" s="636"/>
      <c r="V856" s="634" t="e">
        <f ca="1">OFFSET(Calcu_ADJ!R165,B856,0)</f>
        <v>#N/A</v>
      </c>
      <c r="W856" s="635"/>
      <c r="X856" s="635"/>
      <c r="Y856" s="635"/>
      <c r="Z856" s="635"/>
      <c r="AA856" s="636"/>
      <c r="AB856" s="634" t="e">
        <f ca="1">OFFSET(Calcu_ADJ!S165,B856,0)</f>
        <v>#N/A</v>
      </c>
      <c r="AC856" s="635"/>
      <c r="AD856" s="635"/>
      <c r="AE856" s="635"/>
      <c r="AF856" s="635"/>
      <c r="AG856" s="636"/>
      <c r="AH856" s="592"/>
      <c r="AI856" s="593"/>
      <c r="AJ856" s="593"/>
      <c r="AK856" s="593"/>
      <c r="AL856" s="593"/>
      <c r="AM856" s="594"/>
      <c r="AN856" s="592"/>
      <c r="AO856" s="593"/>
      <c r="AP856" s="593"/>
      <c r="AQ856" s="593"/>
      <c r="AR856" s="593"/>
      <c r="AS856" s="594"/>
      <c r="AT856" s="145"/>
    </row>
    <row r="857" spans="1:46" s="146" customFormat="1" ht="18" customHeight="1">
      <c r="A857" s="188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45"/>
    </row>
    <row r="858" spans="1:46" s="146" customFormat="1" ht="18" customHeight="1">
      <c r="A858" s="153" t="str">
        <f>"■ "&amp;B784&amp;" "&amp;N784&amp;" 에서의 영점보정 후 교정데이터"</f>
        <v>■ 0 0 에서의 영점보정 후 교정데이터</v>
      </c>
      <c r="B858" s="145"/>
      <c r="C858" s="290"/>
      <c r="D858" s="290"/>
      <c r="E858" s="290"/>
      <c r="F858" s="290"/>
      <c r="G858" s="291"/>
      <c r="H858" s="291"/>
      <c r="I858" s="291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5"/>
      <c r="AT858" s="145"/>
    </row>
    <row r="859" spans="1:46" s="146" customFormat="1" ht="18" customHeight="1">
      <c r="A859" s="188"/>
      <c r="B859" s="573" t="s">
        <v>180</v>
      </c>
      <c r="C859" s="574"/>
      <c r="D859" s="574"/>
      <c r="E859" s="574"/>
      <c r="F859" s="574"/>
      <c r="G859" s="574"/>
      <c r="H859" s="575"/>
      <c r="I859" s="573" t="s">
        <v>994</v>
      </c>
      <c r="J859" s="648"/>
      <c r="K859" s="648"/>
      <c r="L859" s="648"/>
      <c r="M859" s="648"/>
      <c r="N859" s="648"/>
      <c r="O859" s="649"/>
      <c r="P859" s="586" t="e">
        <f>Calcu!$J$568&amp;" 지시값 (영점보정)"</f>
        <v>#N/A</v>
      </c>
      <c r="Q859" s="653"/>
      <c r="R859" s="653"/>
      <c r="S859" s="653"/>
      <c r="T859" s="653"/>
      <c r="U859" s="653"/>
      <c r="V859" s="653"/>
      <c r="W859" s="653"/>
      <c r="X859" s="653"/>
      <c r="Y859" s="653"/>
      <c r="Z859" s="653"/>
      <c r="AA859" s="653"/>
      <c r="AB859" s="653"/>
      <c r="AC859" s="653"/>
      <c r="AD859" s="653"/>
      <c r="AE859" s="653"/>
      <c r="AF859" s="653"/>
      <c r="AG859" s="653"/>
      <c r="AH859" s="653"/>
      <c r="AI859" s="653"/>
      <c r="AJ859" s="653"/>
      <c r="AK859" s="653"/>
      <c r="AL859" s="653"/>
      <c r="AM859" s="653"/>
      <c r="AN859" s="653"/>
      <c r="AO859" s="653"/>
      <c r="AP859" s="653"/>
      <c r="AQ859" s="653"/>
      <c r="AR859" s="653"/>
      <c r="AS859" s="654"/>
      <c r="AT859" s="145"/>
    </row>
    <row r="860" spans="1:46" s="146" customFormat="1" ht="18" customHeight="1">
      <c r="A860" s="188"/>
      <c r="B860" s="576"/>
      <c r="C860" s="577"/>
      <c r="D860" s="577"/>
      <c r="E860" s="577"/>
      <c r="F860" s="577"/>
      <c r="G860" s="577"/>
      <c r="H860" s="578"/>
      <c r="I860" s="650"/>
      <c r="J860" s="651"/>
      <c r="K860" s="651"/>
      <c r="L860" s="651"/>
      <c r="M860" s="651"/>
      <c r="N860" s="651"/>
      <c r="O860" s="652"/>
      <c r="P860" s="586" t="s">
        <v>69</v>
      </c>
      <c r="Q860" s="653"/>
      <c r="R860" s="653"/>
      <c r="S860" s="653"/>
      <c r="T860" s="653"/>
      <c r="U860" s="653"/>
      <c r="V860" s="654"/>
      <c r="W860" s="586" t="s">
        <v>70</v>
      </c>
      <c r="X860" s="653"/>
      <c r="Y860" s="653"/>
      <c r="Z860" s="653"/>
      <c r="AA860" s="653"/>
      <c r="AB860" s="653"/>
      <c r="AC860" s="654"/>
      <c r="AD860" s="586" t="s">
        <v>71</v>
      </c>
      <c r="AE860" s="653"/>
      <c r="AF860" s="653"/>
      <c r="AG860" s="653"/>
      <c r="AH860" s="653"/>
      <c r="AI860" s="653"/>
      <c r="AJ860" s="654"/>
      <c r="AK860" s="586" t="s">
        <v>228</v>
      </c>
      <c r="AL860" s="653"/>
      <c r="AM860" s="653"/>
      <c r="AN860" s="653"/>
      <c r="AO860" s="653"/>
      <c r="AP860" s="653"/>
      <c r="AQ860" s="653"/>
      <c r="AR860" s="653"/>
      <c r="AS860" s="654"/>
      <c r="AT860" s="145"/>
    </row>
    <row r="861" spans="1:46" s="146" customFormat="1" ht="18" customHeight="1">
      <c r="A861" s="188"/>
      <c r="B861" s="579"/>
      <c r="C861" s="580"/>
      <c r="D861" s="580"/>
      <c r="E861" s="580"/>
      <c r="F861" s="580"/>
      <c r="G861" s="580"/>
      <c r="H861" s="581"/>
      <c r="I861" s="645">
        <f>I854</f>
        <v>0</v>
      </c>
      <c r="J861" s="655"/>
      <c r="K861" s="655"/>
      <c r="L861" s="655"/>
      <c r="M861" s="655"/>
      <c r="N861" s="655"/>
      <c r="O861" s="656"/>
      <c r="P861" s="645">
        <f>P854</f>
        <v>0</v>
      </c>
      <c r="Q861" s="646"/>
      <c r="R861" s="646"/>
      <c r="S861" s="646"/>
      <c r="T861" s="646"/>
      <c r="U861" s="646"/>
      <c r="V861" s="647"/>
      <c r="W861" s="645">
        <f>V854</f>
        <v>0</v>
      </c>
      <c r="X861" s="646"/>
      <c r="Y861" s="646"/>
      <c r="Z861" s="646"/>
      <c r="AA861" s="646"/>
      <c r="AB861" s="646"/>
      <c r="AC861" s="647"/>
      <c r="AD861" s="645">
        <f>AB854</f>
        <v>0</v>
      </c>
      <c r="AE861" s="646"/>
      <c r="AF861" s="646"/>
      <c r="AG861" s="646"/>
      <c r="AH861" s="646"/>
      <c r="AI861" s="646"/>
      <c r="AJ861" s="647"/>
      <c r="AK861" s="645">
        <f>AH854</f>
        <v>0</v>
      </c>
      <c r="AL861" s="646"/>
      <c r="AM861" s="646"/>
      <c r="AN861" s="646"/>
      <c r="AO861" s="646"/>
      <c r="AP861" s="646"/>
      <c r="AQ861" s="646"/>
      <c r="AR861" s="646"/>
      <c r="AS861" s="647"/>
      <c r="AT861" s="145"/>
    </row>
    <row r="862" spans="1:46" s="146" customFormat="1" ht="18" customHeight="1">
      <c r="A862" s="188"/>
      <c r="B862" s="637" t="e">
        <f>B855</f>
        <v>#N/A</v>
      </c>
      <c r="C862" s="638"/>
      <c r="D862" s="638"/>
      <c r="E862" s="638"/>
      <c r="F862" s="638"/>
      <c r="G862" s="638"/>
      <c r="H862" s="639"/>
      <c r="I862" s="634" t="e">
        <f ca="1">I855</f>
        <v>#N/A</v>
      </c>
      <c r="J862" s="635"/>
      <c r="K862" s="635"/>
      <c r="L862" s="635"/>
      <c r="M862" s="635"/>
      <c r="N862" s="635"/>
      <c r="O862" s="636"/>
      <c r="P862" s="634" t="e">
        <f ca="1">OFFSET(Calcu_ADJ!U150,B862,0)</f>
        <v>#N/A</v>
      </c>
      <c r="Q862" s="643"/>
      <c r="R862" s="643"/>
      <c r="S862" s="643"/>
      <c r="T862" s="643"/>
      <c r="U862" s="643"/>
      <c r="V862" s="644"/>
      <c r="W862" s="634" t="e">
        <f ca="1">OFFSET(Calcu_ADJ!V150,B862,0)</f>
        <v>#N/A</v>
      </c>
      <c r="X862" s="643"/>
      <c r="Y862" s="643"/>
      <c r="Z862" s="643"/>
      <c r="AA862" s="643"/>
      <c r="AB862" s="643"/>
      <c r="AC862" s="644"/>
      <c r="AD862" s="634" t="e">
        <f ca="1">OFFSET(Calcu_ADJ!W150,B862,0)</f>
        <v>#N/A</v>
      </c>
      <c r="AE862" s="643"/>
      <c r="AF862" s="643"/>
      <c r="AG862" s="643"/>
      <c r="AH862" s="643"/>
      <c r="AI862" s="643"/>
      <c r="AJ862" s="644"/>
      <c r="AK862" s="634" t="e">
        <f ca="1">OFFSET(Calcu_ADJ!X150,B862,0)</f>
        <v>#N/A</v>
      </c>
      <c r="AL862" s="643"/>
      <c r="AM862" s="643"/>
      <c r="AN862" s="643"/>
      <c r="AO862" s="643"/>
      <c r="AP862" s="643"/>
      <c r="AQ862" s="643"/>
      <c r="AR862" s="643"/>
      <c r="AS862" s="644"/>
      <c r="AT862" s="145"/>
    </row>
    <row r="863" spans="1:46" s="146" customFormat="1" ht="18" customHeight="1">
      <c r="A863" s="188"/>
      <c r="B863" s="595" t="e">
        <f>B856</f>
        <v>#N/A</v>
      </c>
      <c r="C863" s="596"/>
      <c r="D863" s="596"/>
      <c r="E863" s="596"/>
      <c r="F863" s="596"/>
      <c r="G863" s="596"/>
      <c r="H863" s="597"/>
      <c r="I863" s="634" t="e">
        <f ca="1">I856</f>
        <v>#N/A</v>
      </c>
      <c r="J863" s="635"/>
      <c r="K863" s="635"/>
      <c r="L863" s="635"/>
      <c r="M863" s="635"/>
      <c r="N863" s="635"/>
      <c r="O863" s="636"/>
      <c r="P863" s="634" t="e">
        <f ca="1">OFFSET(Calcu_ADJ!U165,B863,0)</f>
        <v>#N/A</v>
      </c>
      <c r="Q863" s="643"/>
      <c r="R863" s="643"/>
      <c r="S863" s="643"/>
      <c r="T863" s="643"/>
      <c r="U863" s="643"/>
      <c r="V863" s="644"/>
      <c r="W863" s="634" t="e">
        <f ca="1">OFFSET(Calcu_ADJ!V165,B863,0)</f>
        <v>#N/A</v>
      </c>
      <c r="X863" s="643"/>
      <c r="Y863" s="643"/>
      <c r="Z863" s="643"/>
      <c r="AA863" s="643"/>
      <c r="AB863" s="643"/>
      <c r="AC863" s="644"/>
      <c r="AD863" s="634" t="e">
        <f ca="1">OFFSET(Calcu_ADJ!W165,B863,0)</f>
        <v>#N/A</v>
      </c>
      <c r="AE863" s="643"/>
      <c r="AF863" s="643"/>
      <c r="AG863" s="643"/>
      <c r="AH863" s="643"/>
      <c r="AI863" s="643"/>
      <c r="AJ863" s="644"/>
      <c r="AK863" s="634" t="e">
        <f ca="1">OFFSET(Calcu_ADJ!X165,B863,0)</f>
        <v>#N/A</v>
      </c>
      <c r="AL863" s="643"/>
      <c r="AM863" s="643"/>
      <c r="AN863" s="643"/>
      <c r="AO863" s="643"/>
      <c r="AP863" s="643"/>
      <c r="AQ863" s="643"/>
      <c r="AR863" s="643"/>
      <c r="AS863" s="644"/>
      <c r="AT863" s="145"/>
    </row>
    <row r="864" spans="1:46" s="146" customFormat="1" ht="18" customHeight="1">
      <c r="A864" s="188"/>
      <c r="B864" s="284"/>
      <c r="C864" s="366"/>
      <c r="D864" s="366"/>
      <c r="E864" s="366"/>
      <c r="F864" s="366"/>
      <c r="G864" s="366"/>
      <c r="H864" s="366"/>
      <c r="I864" s="284"/>
      <c r="J864" s="284"/>
      <c r="K864" s="284"/>
      <c r="L864" s="284"/>
      <c r="M864" s="284"/>
      <c r="N864" s="284"/>
      <c r="O864" s="284"/>
      <c r="P864" s="284"/>
      <c r="Q864" s="284"/>
      <c r="R864" s="284"/>
      <c r="S864" s="284"/>
      <c r="T864" s="284"/>
      <c r="U864" s="284"/>
      <c r="V864" s="284"/>
      <c r="W864" s="284"/>
      <c r="X864" s="284"/>
      <c r="Y864" s="284"/>
      <c r="Z864" s="284"/>
      <c r="AA864" s="284"/>
      <c r="AB864" s="284"/>
      <c r="AC864" s="284"/>
      <c r="AD864" s="284"/>
      <c r="AE864" s="284"/>
      <c r="AF864" s="284"/>
      <c r="AG864" s="284"/>
      <c r="AH864" s="284"/>
      <c r="AI864" s="284"/>
      <c r="AJ864" s="284"/>
      <c r="AK864" s="284"/>
      <c r="AL864" s="284"/>
      <c r="AM864" s="284"/>
      <c r="AN864" s="284"/>
      <c r="AO864" s="284"/>
      <c r="AP864" s="284"/>
      <c r="AQ864" s="284"/>
      <c r="AR864" s="284"/>
      <c r="AS864" s="284"/>
      <c r="AT864" s="145"/>
    </row>
    <row r="865" spans="1:92" ht="18" customHeight="1">
      <c r="A865" s="187" t="s">
        <v>74</v>
      </c>
      <c r="B865" s="371"/>
      <c r="C865" s="371"/>
      <c r="D865" s="371"/>
      <c r="E865" s="371"/>
      <c r="F865" s="371"/>
      <c r="G865" s="371"/>
      <c r="H865" s="371"/>
      <c r="I865" s="371"/>
      <c r="J865" s="371"/>
      <c r="K865" s="371"/>
      <c r="L865" s="371"/>
      <c r="M865" s="371"/>
      <c r="N865" s="371"/>
      <c r="O865" s="371"/>
      <c r="P865" s="371"/>
      <c r="Q865" s="371"/>
      <c r="R865" s="371"/>
      <c r="S865" s="371"/>
      <c r="T865" s="371"/>
      <c r="U865" s="371"/>
      <c r="V865" s="371"/>
      <c r="W865" s="371"/>
      <c r="X865" s="371"/>
      <c r="Y865" s="371"/>
      <c r="Z865" s="371"/>
      <c r="AA865" s="371"/>
      <c r="AB865" s="371"/>
      <c r="AC865" s="371"/>
      <c r="AD865" s="371"/>
      <c r="AE865" s="371"/>
      <c r="AF865" s="371"/>
      <c r="AG865" s="371"/>
      <c r="AH865" s="371"/>
      <c r="AI865" s="371"/>
      <c r="AJ865" s="371"/>
      <c r="AK865" s="371"/>
      <c r="AL865" s="371"/>
      <c r="AM865" s="371"/>
      <c r="AN865" s="371"/>
      <c r="AO865" s="371"/>
      <c r="AP865" s="371"/>
      <c r="AQ865" s="371"/>
      <c r="AR865" s="371"/>
      <c r="AS865" s="371"/>
      <c r="AT865" s="371"/>
    </row>
    <row r="866" spans="1:92" ht="18" customHeight="1">
      <c r="A866" s="371"/>
      <c r="B866" s="691"/>
      <c r="C866" s="692"/>
      <c r="D866" s="674"/>
      <c r="E866" s="680"/>
      <c r="F866" s="680"/>
      <c r="G866" s="680"/>
      <c r="H866" s="681"/>
      <c r="I866" s="674">
        <v>1</v>
      </c>
      <c r="J866" s="680"/>
      <c r="K866" s="680"/>
      <c r="L866" s="680"/>
      <c r="M866" s="680"/>
      <c r="N866" s="680"/>
      <c r="O866" s="681"/>
      <c r="P866" s="674">
        <v>2</v>
      </c>
      <c r="Q866" s="680"/>
      <c r="R866" s="680"/>
      <c r="S866" s="680"/>
      <c r="T866" s="680"/>
      <c r="U866" s="680"/>
      <c r="V866" s="680"/>
      <c r="W866" s="681"/>
      <c r="X866" s="674">
        <v>3</v>
      </c>
      <c r="Y866" s="695"/>
      <c r="Z866" s="695"/>
      <c r="AA866" s="695"/>
      <c r="AB866" s="676"/>
      <c r="AC866" s="674">
        <v>4</v>
      </c>
      <c r="AD866" s="680"/>
      <c r="AE866" s="680"/>
      <c r="AF866" s="680"/>
      <c r="AG866" s="681"/>
      <c r="AH866" s="674">
        <v>5</v>
      </c>
      <c r="AI866" s="680"/>
      <c r="AJ866" s="680"/>
      <c r="AK866" s="680"/>
      <c r="AL866" s="680"/>
      <c r="AM866" s="680"/>
      <c r="AN866" s="680"/>
      <c r="AO866" s="681"/>
      <c r="AP866" s="674">
        <v>6</v>
      </c>
      <c r="AQ866" s="675"/>
      <c r="AR866" s="675"/>
      <c r="AS866" s="676"/>
      <c r="AT866" s="371"/>
    </row>
    <row r="867" spans="1:92" ht="18" customHeight="1">
      <c r="A867" s="371"/>
      <c r="B867" s="693"/>
      <c r="C867" s="694"/>
      <c r="D867" s="682" t="s">
        <v>75</v>
      </c>
      <c r="E867" s="683"/>
      <c r="F867" s="683"/>
      <c r="G867" s="683"/>
      <c r="H867" s="684"/>
      <c r="I867" s="682" t="s">
        <v>76</v>
      </c>
      <c r="J867" s="683"/>
      <c r="K867" s="683"/>
      <c r="L867" s="683"/>
      <c r="M867" s="683"/>
      <c r="N867" s="683"/>
      <c r="O867" s="684"/>
      <c r="P867" s="682" t="s">
        <v>233</v>
      </c>
      <c r="Q867" s="683"/>
      <c r="R867" s="683"/>
      <c r="S867" s="683"/>
      <c r="T867" s="683"/>
      <c r="U867" s="683"/>
      <c r="V867" s="683"/>
      <c r="W867" s="684"/>
      <c r="X867" s="682" t="s">
        <v>235</v>
      </c>
      <c r="Y867" s="688"/>
      <c r="Z867" s="688"/>
      <c r="AA867" s="688"/>
      <c r="AB867" s="689"/>
      <c r="AC867" s="682" t="s">
        <v>325</v>
      </c>
      <c r="AD867" s="683"/>
      <c r="AE867" s="683"/>
      <c r="AF867" s="683"/>
      <c r="AG867" s="684"/>
      <c r="AH867" s="682" t="s">
        <v>77</v>
      </c>
      <c r="AI867" s="683"/>
      <c r="AJ867" s="683"/>
      <c r="AK867" s="683"/>
      <c r="AL867" s="683"/>
      <c r="AM867" s="683"/>
      <c r="AN867" s="683"/>
      <c r="AO867" s="684"/>
      <c r="AP867" s="682" t="s">
        <v>78</v>
      </c>
      <c r="AQ867" s="690"/>
      <c r="AR867" s="690"/>
      <c r="AS867" s="689"/>
      <c r="AT867" s="371"/>
    </row>
    <row r="868" spans="1:92" ht="18" customHeight="1">
      <c r="A868" s="371"/>
      <c r="B868" s="693"/>
      <c r="C868" s="694"/>
      <c r="D868" s="685"/>
      <c r="E868" s="686"/>
      <c r="F868" s="686"/>
      <c r="G868" s="686"/>
      <c r="H868" s="687"/>
      <c r="I868" s="657" t="s">
        <v>79</v>
      </c>
      <c r="J868" s="658"/>
      <c r="K868" s="658"/>
      <c r="L868" s="658"/>
      <c r="M868" s="658"/>
      <c r="N868" s="658"/>
      <c r="O868" s="659"/>
      <c r="P868" s="696" t="s">
        <v>80</v>
      </c>
      <c r="Q868" s="697"/>
      <c r="R868" s="697"/>
      <c r="S868" s="697"/>
      <c r="T868" s="697"/>
      <c r="U868" s="697"/>
      <c r="V868" s="697"/>
      <c r="W868" s="698"/>
      <c r="X868" s="660"/>
      <c r="Y868" s="699"/>
      <c r="Z868" s="699"/>
      <c r="AA868" s="699"/>
      <c r="AB868" s="662"/>
      <c r="AC868" s="696" t="s">
        <v>326</v>
      </c>
      <c r="AD868" s="697"/>
      <c r="AE868" s="697"/>
      <c r="AF868" s="697"/>
      <c r="AG868" s="698"/>
      <c r="AH868" s="657" t="s">
        <v>95</v>
      </c>
      <c r="AI868" s="658"/>
      <c r="AJ868" s="658"/>
      <c r="AK868" s="658"/>
      <c r="AL868" s="658"/>
      <c r="AM868" s="658"/>
      <c r="AN868" s="658"/>
      <c r="AO868" s="659"/>
      <c r="AP868" s="660"/>
      <c r="AQ868" s="661"/>
      <c r="AR868" s="661"/>
      <c r="AS868" s="662"/>
      <c r="AT868" s="371"/>
    </row>
    <row r="869" spans="1:92" ht="18" customHeight="1">
      <c r="A869" s="371"/>
      <c r="B869" s="663" t="s">
        <v>327</v>
      </c>
      <c r="C869" s="664"/>
      <c r="D869" s="665" t="s">
        <v>996</v>
      </c>
      <c r="E869" s="666"/>
      <c r="F869" s="666"/>
      <c r="G869" s="666"/>
      <c r="H869" s="667"/>
      <c r="I869" s="668" t="e">
        <f ca="1">I855</f>
        <v>#N/A</v>
      </c>
      <c r="J869" s="669"/>
      <c r="K869" s="669"/>
      <c r="L869" s="669"/>
      <c r="M869" s="670">
        <f>I854</f>
        <v>0</v>
      </c>
      <c r="N869" s="622"/>
      <c r="O869" s="623"/>
      <c r="P869" s="671" t="e">
        <f ca="1">IF(OR(AL784="% of Reading",AL784="% of F.S"),I869*AF784%,AF784)/AR784</f>
        <v>#N/A</v>
      </c>
      <c r="Q869" s="672"/>
      <c r="R869" s="672"/>
      <c r="S869" s="672"/>
      <c r="T869" s="672"/>
      <c r="U869" s="670">
        <f>M869</f>
        <v>0</v>
      </c>
      <c r="V869" s="670"/>
      <c r="W869" s="673"/>
      <c r="X869" s="674" t="s">
        <v>245</v>
      </c>
      <c r="Y869" s="675"/>
      <c r="Z869" s="675"/>
      <c r="AA869" s="675"/>
      <c r="AB869" s="676"/>
      <c r="AC869" s="677">
        <v>1</v>
      </c>
      <c r="AD869" s="678"/>
      <c r="AE869" s="678"/>
      <c r="AF869" s="678"/>
      <c r="AG869" s="679"/>
      <c r="AH869" s="668" t="e">
        <f ca="1">P869*AC869</f>
        <v>#N/A</v>
      </c>
      <c r="AI869" s="669"/>
      <c r="AJ869" s="669"/>
      <c r="AK869" s="669"/>
      <c r="AL869" s="669"/>
      <c r="AM869" s="670">
        <f>U869</f>
        <v>0</v>
      </c>
      <c r="AN869" s="670"/>
      <c r="AO869" s="673"/>
      <c r="AP869" s="674" t="s">
        <v>252</v>
      </c>
      <c r="AQ869" s="675"/>
      <c r="AR869" s="675"/>
      <c r="AS869" s="676"/>
      <c r="AT869" s="371"/>
    </row>
    <row r="870" spans="1:92" ht="18" customHeight="1">
      <c r="A870" s="371"/>
      <c r="B870" s="691" t="s">
        <v>247</v>
      </c>
      <c r="C870" s="692"/>
      <c r="D870" s="665" t="s">
        <v>997</v>
      </c>
      <c r="E870" s="666"/>
      <c r="F870" s="666"/>
      <c r="G870" s="666"/>
      <c r="H870" s="667"/>
      <c r="I870" s="703" t="e">
        <f ca="1">AH855</f>
        <v>#N/A</v>
      </c>
      <c r="J870" s="704"/>
      <c r="K870" s="704"/>
      <c r="L870" s="704"/>
      <c r="M870" s="670">
        <f>AH854</f>
        <v>0</v>
      </c>
      <c r="N870" s="622"/>
      <c r="O870" s="623"/>
      <c r="P870" s="703" t="e">
        <f ca="1">SQRT(SUMSQ(P871,P872,P873,P874))</f>
        <v>#N/A</v>
      </c>
      <c r="Q870" s="704"/>
      <c r="R870" s="704"/>
      <c r="S870" s="704"/>
      <c r="T870" s="704"/>
      <c r="U870" s="670">
        <f>M870</f>
        <v>0</v>
      </c>
      <c r="V870" s="670"/>
      <c r="W870" s="673"/>
      <c r="X870" s="682" t="s">
        <v>83</v>
      </c>
      <c r="Y870" s="683"/>
      <c r="Z870" s="683"/>
      <c r="AA870" s="683"/>
      <c r="AB870" s="684"/>
      <c r="AC870" s="700">
        <v>-1</v>
      </c>
      <c r="AD870" s="701"/>
      <c r="AE870" s="701"/>
      <c r="AF870" s="701"/>
      <c r="AG870" s="702"/>
      <c r="AH870" s="703" t="e">
        <f ca="1">ABS(P870*AC870)</f>
        <v>#N/A</v>
      </c>
      <c r="AI870" s="704"/>
      <c r="AJ870" s="704"/>
      <c r="AK870" s="704"/>
      <c r="AL870" s="704"/>
      <c r="AM870" s="670">
        <f>U870</f>
        <v>0</v>
      </c>
      <c r="AN870" s="670"/>
      <c r="AO870" s="673"/>
      <c r="AP870" s="705" t="e">
        <f ca="1">AH870^4/SUM(AH872^4/AP872,AH873^4/AP873,AH874^4/AP874)</f>
        <v>#N/A</v>
      </c>
      <c r="AQ870" s="706"/>
      <c r="AR870" s="706"/>
      <c r="AS870" s="707"/>
      <c r="AT870" s="371"/>
    </row>
    <row r="871" spans="1:92" ht="18" customHeight="1">
      <c r="A871" s="371"/>
      <c r="B871" s="663" t="s">
        <v>249</v>
      </c>
      <c r="C871" s="664"/>
      <c r="D871" s="708" t="s">
        <v>998</v>
      </c>
      <c r="E871" s="709"/>
      <c r="F871" s="709"/>
      <c r="G871" s="709"/>
      <c r="H871" s="710"/>
      <c r="I871" s="711">
        <v>0</v>
      </c>
      <c r="J871" s="712"/>
      <c r="K871" s="712"/>
      <c r="L871" s="712"/>
      <c r="M871" s="712"/>
      <c r="N871" s="712"/>
      <c r="O871" s="713"/>
      <c r="P871" s="668" t="e">
        <f ca="1">H784/2/SQRT(3)</f>
        <v>#N/A</v>
      </c>
      <c r="Q871" s="669"/>
      <c r="R871" s="669"/>
      <c r="S871" s="669"/>
      <c r="T871" s="669"/>
      <c r="U871" s="669"/>
      <c r="V871" s="670">
        <f>U870</f>
        <v>0</v>
      </c>
      <c r="W871" s="673"/>
      <c r="X871" s="714" t="s">
        <v>248</v>
      </c>
      <c r="Y871" s="715"/>
      <c r="Z871" s="715"/>
      <c r="AA871" s="715"/>
      <c r="AB871" s="716"/>
      <c r="AC871" s="717">
        <v>1</v>
      </c>
      <c r="AD871" s="718"/>
      <c r="AE871" s="718"/>
      <c r="AF871" s="718"/>
      <c r="AG871" s="719"/>
      <c r="AH871" s="668" t="e">
        <f ca="1">P871*AC871</f>
        <v>#N/A</v>
      </c>
      <c r="AI871" s="669"/>
      <c r="AJ871" s="669"/>
      <c r="AK871" s="669"/>
      <c r="AL871" s="669"/>
      <c r="AM871" s="669"/>
      <c r="AN871" s="670">
        <f>V871</f>
        <v>0</v>
      </c>
      <c r="AO871" s="673"/>
      <c r="AP871" s="714" t="s">
        <v>82</v>
      </c>
      <c r="AQ871" s="715"/>
      <c r="AR871" s="715"/>
      <c r="AS871" s="716"/>
      <c r="AT871" s="371"/>
    </row>
    <row r="872" spans="1:92" ht="18" customHeight="1">
      <c r="A872" s="371"/>
      <c r="B872" s="663" t="s">
        <v>328</v>
      </c>
      <c r="C872" s="664"/>
      <c r="D872" s="708" t="s">
        <v>999</v>
      </c>
      <c r="E872" s="709"/>
      <c r="F872" s="709"/>
      <c r="G872" s="709"/>
      <c r="H872" s="710"/>
      <c r="I872" s="711">
        <v>0</v>
      </c>
      <c r="J872" s="712"/>
      <c r="K872" s="712"/>
      <c r="L872" s="712"/>
      <c r="M872" s="712"/>
      <c r="N872" s="712"/>
      <c r="O872" s="713"/>
      <c r="P872" s="668" t="e">
        <f ca="1">T784/2/SQRT(3)</f>
        <v>#VALUE!</v>
      </c>
      <c r="Q872" s="669"/>
      <c r="R872" s="669"/>
      <c r="S872" s="669"/>
      <c r="T872" s="669"/>
      <c r="U872" s="669"/>
      <c r="V872" s="670">
        <f>V871</f>
        <v>0</v>
      </c>
      <c r="W872" s="673"/>
      <c r="X872" s="714" t="s">
        <v>329</v>
      </c>
      <c r="Y872" s="715"/>
      <c r="Z872" s="715"/>
      <c r="AA872" s="715"/>
      <c r="AB872" s="716"/>
      <c r="AC872" s="717">
        <v>1</v>
      </c>
      <c r="AD872" s="718"/>
      <c r="AE872" s="718"/>
      <c r="AF872" s="718"/>
      <c r="AG872" s="719"/>
      <c r="AH872" s="668" t="e">
        <f ca="1">P872*AC872</f>
        <v>#VALUE!</v>
      </c>
      <c r="AI872" s="669"/>
      <c r="AJ872" s="669"/>
      <c r="AK872" s="669"/>
      <c r="AL872" s="669"/>
      <c r="AM872" s="669"/>
      <c r="AN872" s="670">
        <f>V872</f>
        <v>0</v>
      </c>
      <c r="AO872" s="673"/>
      <c r="AP872" s="714">
        <f>1/2*(100/20)^2</f>
        <v>12.5</v>
      </c>
      <c r="AQ872" s="715"/>
      <c r="AR872" s="715"/>
      <c r="AS872" s="716"/>
      <c r="AT872" s="371"/>
    </row>
    <row r="873" spans="1:92" ht="18" customHeight="1">
      <c r="A873" s="371"/>
      <c r="B873" s="663" t="s">
        <v>330</v>
      </c>
      <c r="C873" s="664"/>
      <c r="D873" s="708" t="s">
        <v>1000</v>
      </c>
      <c r="E873" s="709"/>
      <c r="F873" s="709"/>
      <c r="G873" s="709"/>
      <c r="H873" s="710"/>
      <c r="I873" s="711">
        <v>0</v>
      </c>
      <c r="J873" s="712"/>
      <c r="K873" s="712"/>
      <c r="L873" s="712"/>
      <c r="M873" s="712"/>
      <c r="N873" s="712"/>
      <c r="O873" s="713"/>
      <c r="P873" s="668" t="e">
        <f ca="1">MAX(AK862:AS863)/2/SQRT(3)</f>
        <v>#N/A</v>
      </c>
      <c r="Q873" s="669"/>
      <c r="R873" s="669"/>
      <c r="S873" s="669"/>
      <c r="T873" s="669"/>
      <c r="U873" s="669"/>
      <c r="V873" s="670">
        <f>V872</f>
        <v>0</v>
      </c>
      <c r="W873" s="673"/>
      <c r="X873" s="714" t="s">
        <v>248</v>
      </c>
      <c r="Y873" s="715"/>
      <c r="Z873" s="715"/>
      <c r="AA873" s="715"/>
      <c r="AB873" s="716"/>
      <c r="AC873" s="717">
        <v>1</v>
      </c>
      <c r="AD873" s="718"/>
      <c r="AE873" s="718"/>
      <c r="AF873" s="718"/>
      <c r="AG873" s="719"/>
      <c r="AH873" s="668" t="e">
        <f ca="1">P873*AC873</f>
        <v>#N/A</v>
      </c>
      <c r="AI873" s="669"/>
      <c r="AJ873" s="669"/>
      <c r="AK873" s="669"/>
      <c r="AL873" s="669"/>
      <c r="AM873" s="669"/>
      <c r="AN873" s="670">
        <f>V873</f>
        <v>0</v>
      </c>
      <c r="AO873" s="673"/>
      <c r="AP873" s="714">
        <f>1/2*(100/20)^2</f>
        <v>12.5</v>
      </c>
      <c r="AQ873" s="715"/>
      <c r="AR873" s="715"/>
      <c r="AS873" s="716"/>
      <c r="AT873" s="371"/>
    </row>
    <row r="874" spans="1:92" ht="18" customHeight="1">
      <c r="A874" s="371"/>
      <c r="B874" s="663" t="s">
        <v>331</v>
      </c>
      <c r="C874" s="664"/>
      <c r="D874" s="708" t="s">
        <v>1001</v>
      </c>
      <c r="E874" s="709"/>
      <c r="F874" s="709"/>
      <c r="G874" s="709"/>
      <c r="H874" s="710"/>
      <c r="I874" s="711">
        <v>0</v>
      </c>
      <c r="J874" s="712"/>
      <c r="K874" s="712"/>
      <c r="L874" s="712"/>
      <c r="M874" s="712"/>
      <c r="N874" s="712"/>
      <c r="O874" s="713"/>
      <c r="P874" s="668" t="e">
        <f ca="1">ABS(Z784/2/SQRT(3))</f>
        <v>#N/A</v>
      </c>
      <c r="Q874" s="669"/>
      <c r="R874" s="669"/>
      <c r="S874" s="669"/>
      <c r="T874" s="669"/>
      <c r="U874" s="669"/>
      <c r="V874" s="670">
        <f>V873</f>
        <v>0</v>
      </c>
      <c r="W874" s="673"/>
      <c r="X874" s="714" t="s">
        <v>248</v>
      </c>
      <c r="Y874" s="715"/>
      <c r="Z874" s="715"/>
      <c r="AA874" s="715"/>
      <c r="AB874" s="716"/>
      <c r="AC874" s="717">
        <v>1</v>
      </c>
      <c r="AD874" s="718"/>
      <c r="AE874" s="718"/>
      <c r="AF874" s="718"/>
      <c r="AG874" s="719"/>
      <c r="AH874" s="668" t="e">
        <f ca="1">ABS(P874*AC874)</f>
        <v>#N/A</v>
      </c>
      <c r="AI874" s="669"/>
      <c r="AJ874" s="669"/>
      <c r="AK874" s="669"/>
      <c r="AL874" s="669"/>
      <c r="AM874" s="669"/>
      <c r="AN874" s="670">
        <f>V874</f>
        <v>0</v>
      </c>
      <c r="AO874" s="673"/>
      <c r="AP874" s="714">
        <f>1/2*(100/20)^2</f>
        <v>12.5</v>
      </c>
      <c r="AQ874" s="715"/>
      <c r="AR874" s="715"/>
      <c r="AS874" s="716"/>
      <c r="AT874" s="371"/>
    </row>
    <row r="875" spans="1:92" ht="18" customHeight="1">
      <c r="A875" s="371"/>
      <c r="B875" s="663" t="s">
        <v>254</v>
      </c>
      <c r="C875" s="664"/>
      <c r="D875" s="665" t="s">
        <v>1002</v>
      </c>
      <c r="E875" s="666"/>
      <c r="F875" s="666"/>
      <c r="G875" s="666"/>
      <c r="H875" s="667"/>
      <c r="I875" s="671" t="e">
        <f ca="1">AN855</f>
        <v>#N/A</v>
      </c>
      <c r="J875" s="672"/>
      <c r="K875" s="672"/>
      <c r="L875" s="672"/>
      <c r="M875" s="670">
        <f>AN854</f>
        <v>0</v>
      </c>
      <c r="N875" s="622"/>
      <c r="O875" s="623"/>
      <c r="P875" s="722" t="s">
        <v>255</v>
      </c>
      <c r="Q875" s="723"/>
      <c r="R875" s="723"/>
      <c r="S875" s="723"/>
      <c r="T875" s="723"/>
      <c r="U875" s="723"/>
      <c r="V875" s="723"/>
      <c r="W875" s="724"/>
      <c r="X875" s="674" t="s">
        <v>255</v>
      </c>
      <c r="Y875" s="675"/>
      <c r="Z875" s="675"/>
      <c r="AA875" s="675"/>
      <c r="AB875" s="676"/>
      <c r="AC875" s="677" t="s">
        <v>255</v>
      </c>
      <c r="AD875" s="678"/>
      <c r="AE875" s="678"/>
      <c r="AF875" s="678"/>
      <c r="AG875" s="679"/>
      <c r="AH875" s="668" t="e">
        <f ca="1">SQRT(SUMSQ(AH869,AH870))</f>
        <v>#N/A</v>
      </c>
      <c r="AI875" s="669"/>
      <c r="AJ875" s="669"/>
      <c r="AK875" s="669"/>
      <c r="AL875" s="669"/>
      <c r="AM875" s="670">
        <f>M875</f>
        <v>0</v>
      </c>
      <c r="AN875" s="670"/>
      <c r="AO875" s="673"/>
      <c r="AP875" s="674" t="e">
        <f ca="1">IF(AH870=0,"∞",ROUNDDOWN(AH875^4/(AH870^4/AP870),0))</f>
        <v>#N/A</v>
      </c>
      <c r="AQ875" s="675"/>
      <c r="AR875" s="675"/>
      <c r="AS875" s="676"/>
      <c r="AT875" s="371"/>
      <c r="BD875" s="147"/>
      <c r="BE875" s="147"/>
      <c r="BF875" s="147"/>
      <c r="BG875" s="147"/>
      <c r="BH875" s="148"/>
      <c r="BI875" s="149"/>
      <c r="BJ875" s="149"/>
      <c r="BK875" s="150"/>
      <c r="BL875" s="150"/>
      <c r="BM875" s="150"/>
      <c r="BN875" s="150"/>
      <c r="BO875" s="150"/>
      <c r="BP875" s="150"/>
      <c r="BQ875" s="150"/>
      <c r="BR875" s="150"/>
      <c r="BS875" s="151"/>
      <c r="BT875" s="365"/>
      <c r="BU875" s="365"/>
      <c r="BV875" s="365"/>
      <c r="BW875" s="364"/>
      <c r="BX875" s="152"/>
      <c r="BY875" s="152"/>
      <c r="BZ875" s="152"/>
      <c r="CA875" s="152"/>
      <c r="CB875" s="152"/>
      <c r="CC875" s="186"/>
      <c r="CD875" s="186"/>
      <c r="CE875" s="186"/>
      <c r="CF875" s="186"/>
      <c r="CG875" s="186"/>
      <c r="CH875" s="148"/>
      <c r="CI875" s="149"/>
      <c r="CJ875" s="149"/>
      <c r="CK875" s="151"/>
      <c r="CL875" s="365"/>
      <c r="CM875" s="365"/>
      <c r="CN875" s="364"/>
    </row>
    <row r="876" spans="1:92" s="371" customFormat="1" ht="18" customHeight="1"/>
    <row r="877" spans="1:92" s="146" customFormat="1" ht="18" customHeight="1">
      <c r="A877" s="153" t="s">
        <v>832</v>
      </c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5"/>
      <c r="AT877" s="145"/>
    </row>
    <row r="878" spans="1:92" s="146" customFormat="1" ht="18" customHeight="1">
      <c r="B878" s="149" t="s">
        <v>833</v>
      </c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145"/>
      <c r="AN878" s="145"/>
      <c r="AO878" s="145"/>
      <c r="AP878" s="145"/>
      <c r="AQ878" s="145"/>
      <c r="AR878" s="145"/>
      <c r="AS878" s="145"/>
      <c r="AT878" s="145"/>
    </row>
    <row r="879" spans="1:92" s="146" customFormat="1" ht="18" customHeight="1">
      <c r="A879" s="145"/>
      <c r="B879" s="145"/>
      <c r="C879" s="363"/>
      <c r="D879" s="145"/>
      <c r="E879" s="182"/>
      <c r="F879" s="145"/>
      <c r="G879" s="176" t="s">
        <v>1033</v>
      </c>
      <c r="H879" s="727" t="s">
        <v>314</v>
      </c>
      <c r="I879" s="727"/>
      <c r="J879" s="728" t="e">
        <f ca="1">AH875</f>
        <v>#N/A</v>
      </c>
      <c r="K879" s="728"/>
      <c r="L879" s="728"/>
      <c r="M879" s="728"/>
      <c r="N879" s="407">
        <f>AM875</f>
        <v>0</v>
      </c>
      <c r="O879" s="367"/>
      <c r="P879" s="403"/>
      <c r="Q879" s="368" t="s">
        <v>315</v>
      </c>
      <c r="R879" s="728" t="e">
        <f ca="1">J879*2</f>
        <v>#N/A</v>
      </c>
      <c r="S879" s="728"/>
      <c r="T879" s="728"/>
      <c r="U879" s="728"/>
      <c r="V879" s="407">
        <f>N879</f>
        <v>0</v>
      </c>
      <c r="W879" s="371"/>
      <c r="X879" s="371"/>
      <c r="Y879" s="371"/>
      <c r="Z879" s="371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5"/>
      <c r="AT879" s="145"/>
      <c r="AU879" s="145"/>
    </row>
    <row r="882" spans="1:55" s="146" customFormat="1" ht="18.75" customHeight="1">
      <c r="A882" s="292" t="s">
        <v>332</v>
      </c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145"/>
      <c r="AN882" s="145"/>
      <c r="AO882" s="145"/>
      <c r="AP882" s="145"/>
      <c r="AQ882" s="145"/>
      <c r="AR882" s="145"/>
      <c r="AS882" s="145"/>
      <c r="AT882" s="145"/>
    </row>
    <row r="883" spans="1:55" ht="18.75" customHeight="1">
      <c r="A883" s="187" t="s">
        <v>317</v>
      </c>
    </row>
    <row r="884" spans="1:55" ht="18.75" customHeight="1">
      <c r="B884" s="630" t="s">
        <v>92</v>
      </c>
      <c r="C884" s="630"/>
      <c r="D884" s="630"/>
      <c r="E884" s="630"/>
      <c r="F884" s="630"/>
      <c r="G884" s="630"/>
      <c r="H884" s="630" t="s">
        <v>319</v>
      </c>
      <c r="I884" s="630"/>
      <c r="J884" s="630"/>
      <c r="K884" s="630"/>
      <c r="L884" s="630"/>
      <c r="M884" s="630"/>
      <c r="N884" s="627" t="s">
        <v>320</v>
      </c>
      <c r="O884" s="627"/>
      <c r="P884" s="627"/>
      <c r="Q884" s="627"/>
      <c r="R884" s="627"/>
      <c r="S884" s="627"/>
      <c r="T884" s="627" t="s">
        <v>321</v>
      </c>
      <c r="U884" s="627"/>
      <c r="V884" s="627"/>
      <c r="W884" s="627"/>
      <c r="X884" s="627"/>
      <c r="Y884" s="627"/>
      <c r="Z884" s="627" t="s">
        <v>322</v>
      </c>
      <c r="AA884" s="627"/>
      <c r="AB884" s="627"/>
      <c r="AC884" s="627"/>
      <c r="AD884" s="627"/>
      <c r="AE884" s="627"/>
      <c r="AF884" s="631" t="s">
        <v>834</v>
      </c>
      <c r="AG884" s="632"/>
      <c r="AH884" s="632"/>
      <c r="AI884" s="632"/>
      <c r="AJ884" s="632"/>
      <c r="AK884" s="632"/>
      <c r="AL884" s="632"/>
      <c r="AM884" s="632"/>
      <c r="AN884" s="632"/>
      <c r="AO884" s="632"/>
      <c r="AP884" s="632"/>
      <c r="AQ884" s="633"/>
      <c r="AR884" s="626" t="s">
        <v>323</v>
      </c>
      <c r="AS884" s="626"/>
      <c r="AT884" s="626"/>
      <c r="AU884" s="626"/>
      <c r="AV884" s="626"/>
      <c r="AW884" s="626"/>
      <c r="AX884" s="627" t="s">
        <v>324</v>
      </c>
      <c r="AY884" s="627"/>
      <c r="AZ884" s="627"/>
      <c r="BA884" s="627"/>
      <c r="BB884" s="627"/>
      <c r="BC884" s="627"/>
    </row>
    <row r="885" spans="1:55" ht="18.75" customHeight="1">
      <c r="B885" s="628">
        <f>MAX(Calcu_ADJ!D293:D352)</f>
        <v>0</v>
      </c>
      <c r="C885" s="628"/>
      <c r="D885" s="628"/>
      <c r="E885" s="628"/>
      <c r="F885" s="628"/>
      <c r="G885" s="628"/>
      <c r="H885" s="628" t="e">
        <f ca="1">Calcu_ADJ!E287*Calcu_ADJ!C287</f>
        <v>#N/A</v>
      </c>
      <c r="I885" s="628"/>
      <c r="J885" s="628"/>
      <c r="K885" s="628"/>
      <c r="L885" s="628"/>
      <c r="M885" s="628"/>
      <c r="N885" s="604">
        <f>Calcu_ADJ!D292</f>
        <v>0</v>
      </c>
      <c r="O885" s="604"/>
      <c r="P885" s="604"/>
      <c r="Q885" s="604"/>
      <c r="R885" s="604"/>
      <c r="S885" s="604"/>
      <c r="T885" s="604" t="e">
        <f ca="1">MAX(ABS(Calcu_ADJ!Q308-Calcu_ADJ!Q293),ABS(Calcu_ADJ!R308-Calcu_ADJ!R293),ABS(Calcu_ADJ!S308-Calcu_ADJ!S293))</f>
        <v>#VALUE!</v>
      </c>
      <c r="U885" s="604"/>
      <c r="V885" s="604"/>
      <c r="W885" s="604"/>
      <c r="X885" s="604"/>
      <c r="Y885" s="604"/>
      <c r="Z885" s="604" t="e">
        <f ca="1">((P957-P956)+(V957-V956)+(AB957-AB956))/3</f>
        <v>#N/A</v>
      </c>
      <c r="AA885" s="604"/>
      <c r="AB885" s="604"/>
      <c r="AC885" s="604"/>
      <c r="AD885" s="604"/>
      <c r="AE885" s="604"/>
      <c r="AF885" s="629" t="e">
        <f ca="1">OFFSET(표준압력!U207,AX885,0)</f>
        <v>#N/A</v>
      </c>
      <c r="AG885" s="629"/>
      <c r="AH885" s="629"/>
      <c r="AI885" s="629"/>
      <c r="AJ885" s="629"/>
      <c r="AK885" s="629"/>
      <c r="AL885" s="629">
        <f>표준압력!V208</f>
        <v>0</v>
      </c>
      <c r="AM885" s="629"/>
      <c r="AN885" s="629"/>
      <c r="AO885" s="629"/>
      <c r="AP885" s="629"/>
      <c r="AQ885" s="629"/>
      <c r="AR885" s="604">
        <v>2</v>
      </c>
      <c r="AS885" s="604"/>
      <c r="AT885" s="604"/>
      <c r="AU885" s="604"/>
      <c r="AV885" s="604"/>
      <c r="AW885" s="604"/>
      <c r="AX885" s="604" t="e">
        <f>MATCH(TRUE,Calcu_ADJ!I293:I352,0)</f>
        <v>#N/A</v>
      </c>
      <c r="AY885" s="604"/>
      <c r="AZ885" s="604"/>
      <c r="BA885" s="604"/>
      <c r="BB885" s="604"/>
      <c r="BC885" s="604"/>
    </row>
    <row r="886" spans="1:55" ht="18" customHeight="1">
      <c r="A886" s="371"/>
      <c r="B886" s="371"/>
      <c r="C886" s="371"/>
      <c r="D886" s="371"/>
      <c r="E886" s="371"/>
      <c r="F886" s="371"/>
      <c r="G886" s="371"/>
      <c r="H886" s="371"/>
      <c r="I886" s="371"/>
      <c r="J886" s="371"/>
      <c r="K886" s="371"/>
      <c r="L886" s="371"/>
      <c r="M886" s="371"/>
      <c r="N886" s="371"/>
      <c r="O886" s="371"/>
      <c r="P886" s="371"/>
      <c r="Q886" s="371"/>
      <c r="R886" s="371"/>
      <c r="S886" s="371"/>
      <c r="T886" s="371"/>
      <c r="U886" s="371"/>
      <c r="V886" s="371"/>
      <c r="W886" s="371"/>
      <c r="X886" s="371"/>
      <c r="Y886" s="371"/>
      <c r="Z886" s="371"/>
      <c r="AA886" s="371"/>
      <c r="AB886" s="371"/>
      <c r="AC886" s="371"/>
      <c r="AD886" s="371"/>
      <c r="AE886" s="371"/>
      <c r="AF886" s="371"/>
      <c r="AG886" s="371"/>
      <c r="AH886" s="371"/>
      <c r="AI886" s="371"/>
      <c r="AJ886" s="371"/>
      <c r="AK886" s="371"/>
      <c r="AL886" s="371"/>
      <c r="AM886" s="371"/>
      <c r="AN886" s="371"/>
      <c r="AO886" s="371"/>
      <c r="AP886" s="371"/>
      <c r="AQ886" s="371"/>
      <c r="AR886" s="371"/>
      <c r="AS886" s="371"/>
      <c r="AT886" s="371"/>
    </row>
    <row r="887" spans="1:55" ht="18" customHeight="1">
      <c r="A887" s="187" t="s">
        <v>68</v>
      </c>
      <c r="B887" s="371"/>
      <c r="C887" s="371"/>
      <c r="D887" s="371"/>
      <c r="E887" s="371"/>
      <c r="F887" s="371"/>
      <c r="G887" s="371"/>
      <c r="H887" s="371"/>
      <c r="I887" s="371"/>
      <c r="J887" s="371"/>
      <c r="K887" s="371"/>
      <c r="L887" s="371"/>
      <c r="M887" s="371"/>
      <c r="N887" s="371"/>
      <c r="O887" s="371"/>
      <c r="P887" s="371"/>
      <c r="Q887" s="371"/>
      <c r="R887" s="371"/>
      <c r="S887" s="371"/>
      <c r="T887" s="371"/>
      <c r="U887" s="371"/>
      <c r="V887" s="371"/>
      <c r="W887" s="371"/>
      <c r="X887" s="371"/>
      <c r="Y887" s="371"/>
      <c r="Z887" s="371"/>
      <c r="AA887" s="371"/>
      <c r="AB887" s="371"/>
      <c r="AC887" s="371"/>
      <c r="AD887" s="371"/>
      <c r="AE887" s="371"/>
      <c r="AF887" s="371"/>
      <c r="AG887" s="371"/>
      <c r="AH887" s="371"/>
      <c r="AI887" s="371"/>
      <c r="AJ887" s="371"/>
      <c r="AK887" s="371"/>
      <c r="AL887" s="371"/>
      <c r="AM887" s="371"/>
      <c r="AN887" s="371"/>
      <c r="AO887" s="371"/>
      <c r="AP887" s="371"/>
      <c r="AQ887" s="371"/>
      <c r="AR887" s="371"/>
      <c r="AS887" s="371"/>
      <c r="AT887" s="371"/>
    </row>
    <row r="888" spans="1:55" ht="18" customHeight="1">
      <c r="A888" s="371"/>
      <c r="B888" s="605" t="s">
        <v>217</v>
      </c>
      <c r="C888" s="606"/>
      <c r="D888" s="606"/>
      <c r="E888" s="606"/>
      <c r="F888" s="606"/>
      <c r="G888" s="606"/>
      <c r="H888" s="607"/>
      <c r="I888" s="605" t="s">
        <v>1029</v>
      </c>
      <c r="J888" s="606"/>
      <c r="K888" s="606"/>
      <c r="L888" s="606"/>
      <c r="M888" s="606"/>
      <c r="N888" s="606"/>
      <c r="O888" s="607"/>
      <c r="P888" s="614" t="e">
        <f>Calcu!$J$568&amp;" 지시값"</f>
        <v>#N/A</v>
      </c>
      <c r="Q888" s="615"/>
      <c r="R888" s="615"/>
      <c r="S888" s="615"/>
      <c r="T888" s="615"/>
      <c r="U888" s="615"/>
      <c r="V888" s="615"/>
      <c r="W888" s="615"/>
      <c r="X888" s="615"/>
      <c r="Y888" s="615"/>
      <c r="Z888" s="615"/>
      <c r="AA888" s="615"/>
      <c r="AB888" s="615"/>
      <c r="AC888" s="615"/>
      <c r="AD888" s="616" t="s">
        <v>772</v>
      </c>
      <c r="AE888" s="616"/>
      <c r="AF888" s="616"/>
      <c r="AG888" s="616"/>
      <c r="AH888" s="616"/>
      <c r="AI888" s="616"/>
      <c r="AJ888" s="617"/>
      <c r="AK888" s="371"/>
      <c r="AL888" s="371"/>
      <c r="AM888" s="371"/>
      <c r="AN888" s="371"/>
      <c r="AO888" s="371"/>
      <c r="AP888" s="371"/>
      <c r="AQ888" s="371"/>
      <c r="AR888" s="143"/>
      <c r="AS888" s="143"/>
      <c r="AT888" s="371"/>
    </row>
    <row r="889" spans="1:55" ht="18" customHeight="1">
      <c r="A889" s="371"/>
      <c r="B889" s="608"/>
      <c r="C889" s="609"/>
      <c r="D889" s="609"/>
      <c r="E889" s="609"/>
      <c r="F889" s="609"/>
      <c r="G889" s="609"/>
      <c r="H889" s="610"/>
      <c r="I889" s="611"/>
      <c r="J889" s="612"/>
      <c r="K889" s="612"/>
      <c r="L889" s="612"/>
      <c r="M889" s="612"/>
      <c r="N889" s="612"/>
      <c r="O889" s="613"/>
      <c r="P889" s="618" t="s">
        <v>218</v>
      </c>
      <c r="Q889" s="619"/>
      <c r="R889" s="619"/>
      <c r="S889" s="619"/>
      <c r="T889" s="619"/>
      <c r="U889" s="619"/>
      <c r="V889" s="620"/>
      <c r="W889" s="618" t="s">
        <v>70</v>
      </c>
      <c r="X889" s="619"/>
      <c r="Y889" s="619"/>
      <c r="Z889" s="619"/>
      <c r="AA889" s="619"/>
      <c r="AB889" s="619"/>
      <c r="AC889" s="620"/>
      <c r="AD889" s="618" t="s">
        <v>71</v>
      </c>
      <c r="AE889" s="619"/>
      <c r="AF889" s="619"/>
      <c r="AG889" s="619"/>
      <c r="AH889" s="619"/>
      <c r="AI889" s="619"/>
      <c r="AJ889" s="620"/>
      <c r="AK889" s="371"/>
      <c r="AL889" s="371"/>
      <c r="AM889" s="371"/>
      <c r="AN889" s="371"/>
      <c r="AO889" s="371"/>
      <c r="AP889" s="371"/>
      <c r="AQ889" s="371"/>
      <c r="AR889" s="143"/>
      <c r="AS889" s="143"/>
      <c r="AT889" s="371"/>
    </row>
    <row r="890" spans="1:55" ht="18" customHeight="1">
      <c r="A890" s="371"/>
      <c r="B890" s="611"/>
      <c r="C890" s="612"/>
      <c r="D890" s="612"/>
      <c r="E890" s="612"/>
      <c r="F890" s="612"/>
      <c r="G890" s="612"/>
      <c r="H890" s="613"/>
      <c r="I890" s="621">
        <f>Calcu_ADJ!E292</f>
        <v>0</v>
      </c>
      <c r="J890" s="622"/>
      <c r="K890" s="622"/>
      <c r="L890" s="622"/>
      <c r="M890" s="622"/>
      <c r="N890" s="622"/>
      <c r="O890" s="623"/>
      <c r="P890" s="621">
        <f>Calcu_ADJ!J292</f>
        <v>0</v>
      </c>
      <c r="Q890" s="624"/>
      <c r="R890" s="624"/>
      <c r="S890" s="624"/>
      <c r="T890" s="624"/>
      <c r="U890" s="624"/>
      <c r="V890" s="625"/>
      <c r="W890" s="621">
        <f>Calcu_ADJ!K292</f>
        <v>0</v>
      </c>
      <c r="X890" s="624"/>
      <c r="Y890" s="624"/>
      <c r="Z890" s="624"/>
      <c r="AA890" s="624"/>
      <c r="AB890" s="624"/>
      <c r="AC890" s="625"/>
      <c r="AD890" s="621">
        <f>Calcu_ADJ!L292</f>
        <v>0</v>
      </c>
      <c r="AE890" s="624"/>
      <c r="AF890" s="624"/>
      <c r="AG890" s="624"/>
      <c r="AH890" s="624"/>
      <c r="AI890" s="624"/>
      <c r="AJ890" s="625"/>
      <c r="AK890" s="371"/>
      <c r="AL890" s="371"/>
      <c r="AM890" s="371"/>
      <c r="AN890" s="371"/>
      <c r="AO890" s="371"/>
      <c r="AP890" s="371"/>
      <c r="AQ890" s="371"/>
      <c r="AR890" s="143"/>
      <c r="AS890" s="143"/>
      <c r="AT890" s="371"/>
    </row>
    <row r="891" spans="1:55" ht="18" customHeight="1">
      <c r="A891" s="371"/>
      <c r="B891" s="565">
        <f>Calcu_ADJ!C293</f>
        <v>1</v>
      </c>
      <c r="C891" s="566"/>
      <c r="D891" s="566"/>
      <c r="E891" s="566"/>
      <c r="F891" s="566"/>
      <c r="G891" s="566"/>
      <c r="H891" s="567"/>
      <c r="I891" s="568" t="str">
        <f>Calcu_ADJ!E293</f>
        <v/>
      </c>
      <c r="J891" s="569"/>
      <c r="K891" s="569"/>
      <c r="L891" s="569"/>
      <c r="M891" s="569"/>
      <c r="N891" s="569"/>
      <c r="O891" s="570"/>
      <c r="P891" s="568" t="str">
        <f>Calcu_ADJ!J293</f>
        <v/>
      </c>
      <c r="Q891" s="571"/>
      <c r="R891" s="571"/>
      <c r="S891" s="571"/>
      <c r="T891" s="571"/>
      <c r="U891" s="571"/>
      <c r="V891" s="572"/>
      <c r="W891" s="568" t="str">
        <f>IF(Calcu_ADJ!G293="ⅹ",Calcu_ADJ!G293,Calcu_ADJ!K293)</f>
        <v/>
      </c>
      <c r="X891" s="571"/>
      <c r="Y891" s="571"/>
      <c r="Z891" s="571"/>
      <c r="AA891" s="571"/>
      <c r="AB891" s="571"/>
      <c r="AC891" s="572"/>
      <c r="AD891" s="568" t="str">
        <f>IF(Calcu_ADJ!H293="ⅹ",Calcu_ADJ!H293,Calcu_ADJ!L293)</f>
        <v/>
      </c>
      <c r="AE891" s="571"/>
      <c r="AF891" s="571"/>
      <c r="AG891" s="571"/>
      <c r="AH891" s="571"/>
      <c r="AI891" s="571"/>
      <c r="AJ891" s="572"/>
      <c r="AK891" s="371"/>
      <c r="AL891" s="371"/>
      <c r="AM891" s="371"/>
      <c r="AN891" s="371"/>
      <c r="AO891" s="371"/>
      <c r="AP891" s="371"/>
      <c r="AQ891" s="371"/>
      <c r="AR891" s="143"/>
      <c r="AS891" s="143"/>
      <c r="AT891" s="371"/>
    </row>
    <row r="892" spans="1:55" ht="18" customHeight="1">
      <c r="A892" s="371"/>
      <c r="B892" s="565">
        <f>Calcu_ADJ!C294</f>
        <v>2</v>
      </c>
      <c r="C892" s="566"/>
      <c r="D892" s="566"/>
      <c r="E892" s="566"/>
      <c r="F892" s="566"/>
      <c r="G892" s="566"/>
      <c r="H892" s="567"/>
      <c r="I892" s="568" t="str">
        <f>Calcu_ADJ!E294</f>
        <v/>
      </c>
      <c r="J892" s="569"/>
      <c r="K892" s="569"/>
      <c r="L892" s="569"/>
      <c r="M892" s="569"/>
      <c r="N892" s="569"/>
      <c r="O892" s="570"/>
      <c r="P892" s="568" t="str">
        <f>Calcu_ADJ!J294</f>
        <v/>
      </c>
      <c r="Q892" s="571"/>
      <c r="R892" s="571"/>
      <c r="S892" s="571"/>
      <c r="T892" s="571"/>
      <c r="U892" s="571"/>
      <c r="V892" s="572"/>
      <c r="W892" s="568" t="str">
        <f>IF(Calcu_ADJ!G294="ⅹ",Calcu_ADJ!G294,Calcu_ADJ!K294)</f>
        <v/>
      </c>
      <c r="X892" s="571"/>
      <c r="Y892" s="571"/>
      <c r="Z892" s="571"/>
      <c r="AA892" s="571"/>
      <c r="AB892" s="571"/>
      <c r="AC892" s="572"/>
      <c r="AD892" s="568" t="str">
        <f>IF(Calcu_ADJ!H294="ⅹ",Calcu_ADJ!H294,Calcu_ADJ!L294)</f>
        <v/>
      </c>
      <c r="AE892" s="571"/>
      <c r="AF892" s="571"/>
      <c r="AG892" s="571"/>
      <c r="AH892" s="571"/>
      <c r="AI892" s="571"/>
      <c r="AJ892" s="572"/>
      <c r="AK892" s="371"/>
      <c r="AL892" s="371"/>
      <c r="AM892" s="371"/>
      <c r="AN892" s="371"/>
      <c r="AO892" s="371"/>
      <c r="AP892" s="371"/>
      <c r="AQ892" s="371"/>
      <c r="AR892" s="143"/>
      <c r="AS892" s="143"/>
      <c r="AT892" s="371"/>
    </row>
    <row r="893" spans="1:55" ht="18" customHeight="1">
      <c r="A893" s="371"/>
      <c r="B893" s="565">
        <f>Calcu_ADJ!C295</f>
        <v>3</v>
      </c>
      <c r="C893" s="566"/>
      <c r="D893" s="566"/>
      <c r="E893" s="566"/>
      <c r="F893" s="566"/>
      <c r="G893" s="566"/>
      <c r="H893" s="567"/>
      <c r="I893" s="568" t="str">
        <f>Calcu_ADJ!E295</f>
        <v/>
      </c>
      <c r="J893" s="569"/>
      <c r="K893" s="569"/>
      <c r="L893" s="569"/>
      <c r="M893" s="569"/>
      <c r="N893" s="569"/>
      <c r="O893" s="570"/>
      <c r="P893" s="568" t="str">
        <f>Calcu_ADJ!J295</f>
        <v/>
      </c>
      <c r="Q893" s="571"/>
      <c r="R893" s="571"/>
      <c r="S893" s="571"/>
      <c r="T893" s="571"/>
      <c r="U893" s="571"/>
      <c r="V893" s="572"/>
      <c r="W893" s="568" t="str">
        <f>IF(Calcu_ADJ!G295="ⅹ",Calcu_ADJ!G295,Calcu_ADJ!K295)</f>
        <v/>
      </c>
      <c r="X893" s="571"/>
      <c r="Y893" s="571"/>
      <c r="Z893" s="571"/>
      <c r="AA893" s="571"/>
      <c r="AB893" s="571"/>
      <c r="AC893" s="572"/>
      <c r="AD893" s="568" t="str">
        <f>IF(Calcu_ADJ!H295="ⅹ",Calcu_ADJ!H295,Calcu_ADJ!L295)</f>
        <v/>
      </c>
      <c r="AE893" s="571"/>
      <c r="AF893" s="571"/>
      <c r="AG893" s="571"/>
      <c r="AH893" s="571"/>
      <c r="AI893" s="571"/>
      <c r="AJ893" s="572"/>
      <c r="AK893" s="371"/>
      <c r="AL893" s="371"/>
      <c r="AM893" s="371"/>
      <c r="AN893" s="371"/>
      <c r="AO893" s="371"/>
      <c r="AP893" s="371"/>
      <c r="AQ893" s="371"/>
      <c r="AR893" s="143"/>
      <c r="AS893" s="143"/>
      <c r="AT893" s="371"/>
    </row>
    <row r="894" spans="1:55" ht="18" customHeight="1">
      <c r="A894" s="371"/>
      <c r="B894" s="565">
        <f>Calcu_ADJ!C296</f>
        <v>4</v>
      </c>
      <c r="C894" s="566"/>
      <c r="D894" s="566"/>
      <c r="E894" s="566"/>
      <c r="F894" s="566"/>
      <c r="G894" s="566"/>
      <c r="H894" s="567"/>
      <c r="I894" s="568" t="str">
        <f>Calcu_ADJ!E296</f>
        <v/>
      </c>
      <c r="J894" s="569"/>
      <c r="K894" s="569"/>
      <c r="L894" s="569"/>
      <c r="M894" s="569"/>
      <c r="N894" s="569"/>
      <c r="O894" s="570"/>
      <c r="P894" s="568" t="str">
        <f>Calcu_ADJ!J296</f>
        <v/>
      </c>
      <c r="Q894" s="571"/>
      <c r="R894" s="571"/>
      <c r="S894" s="571"/>
      <c r="T894" s="571"/>
      <c r="U894" s="571"/>
      <c r="V894" s="572"/>
      <c r="W894" s="568" t="str">
        <f>IF(Calcu_ADJ!G296="ⅹ",Calcu_ADJ!G296,Calcu_ADJ!K296)</f>
        <v/>
      </c>
      <c r="X894" s="571"/>
      <c r="Y894" s="571"/>
      <c r="Z894" s="571"/>
      <c r="AA894" s="571"/>
      <c r="AB894" s="571"/>
      <c r="AC894" s="572"/>
      <c r="AD894" s="568" t="str">
        <f>IF(Calcu_ADJ!H296="ⅹ",Calcu_ADJ!H296,Calcu_ADJ!L296)</f>
        <v/>
      </c>
      <c r="AE894" s="571"/>
      <c r="AF894" s="571"/>
      <c r="AG894" s="571"/>
      <c r="AH894" s="571"/>
      <c r="AI894" s="571"/>
      <c r="AJ894" s="572"/>
      <c r="AK894" s="371"/>
      <c r="AL894" s="371"/>
      <c r="AM894" s="371"/>
      <c r="AN894" s="371"/>
      <c r="AO894" s="371"/>
      <c r="AP894" s="371"/>
      <c r="AQ894" s="371"/>
      <c r="AR894" s="143"/>
      <c r="AS894" s="143"/>
      <c r="AT894" s="371"/>
    </row>
    <row r="895" spans="1:55" ht="18" customHeight="1">
      <c r="A895" s="371"/>
      <c r="B895" s="565">
        <f>Calcu_ADJ!C297</f>
        <v>5</v>
      </c>
      <c r="C895" s="566"/>
      <c r="D895" s="566"/>
      <c r="E895" s="566"/>
      <c r="F895" s="566"/>
      <c r="G895" s="566"/>
      <c r="H895" s="567"/>
      <c r="I895" s="568" t="str">
        <f>Calcu_ADJ!E297</f>
        <v/>
      </c>
      <c r="J895" s="569"/>
      <c r="K895" s="569"/>
      <c r="L895" s="569"/>
      <c r="M895" s="569"/>
      <c r="N895" s="569"/>
      <c r="O895" s="570"/>
      <c r="P895" s="568" t="str">
        <f>Calcu_ADJ!J297</f>
        <v/>
      </c>
      <c r="Q895" s="571"/>
      <c r="R895" s="571"/>
      <c r="S895" s="571"/>
      <c r="T895" s="571"/>
      <c r="U895" s="571"/>
      <c r="V895" s="572"/>
      <c r="W895" s="568" t="str">
        <f>IF(Calcu_ADJ!G297="ⅹ",Calcu_ADJ!G297,Calcu_ADJ!K297)</f>
        <v/>
      </c>
      <c r="X895" s="571"/>
      <c r="Y895" s="571"/>
      <c r="Z895" s="571"/>
      <c r="AA895" s="571"/>
      <c r="AB895" s="571"/>
      <c r="AC895" s="572"/>
      <c r="AD895" s="568" t="str">
        <f>IF(Calcu_ADJ!H297="ⅹ",Calcu_ADJ!H297,Calcu_ADJ!L297)</f>
        <v/>
      </c>
      <c r="AE895" s="571"/>
      <c r="AF895" s="571"/>
      <c r="AG895" s="571"/>
      <c r="AH895" s="571"/>
      <c r="AI895" s="571"/>
      <c r="AJ895" s="572"/>
      <c r="AK895" s="371"/>
      <c r="AL895" s="371"/>
      <c r="AM895" s="371"/>
      <c r="AN895" s="371"/>
      <c r="AO895" s="371"/>
      <c r="AP895" s="371"/>
      <c r="AQ895" s="371"/>
      <c r="AR895" s="143"/>
      <c r="AS895" s="143"/>
      <c r="AT895" s="371"/>
    </row>
    <row r="896" spans="1:55" ht="18" customHeight="1">
      <c r="A896" s="371"/>
      <c r="B896" s="565">
        <f>Calcu_ADJ!C298</f>
        <v>6</v>
      </c>
      <c r="C896" s="566"/>
      <c r="D896" s="566"/>
      <c r="E896" s="566"/>
      <c r="F896" s="566"/>
      <c r="G896" s="566"/>
      <c r="H896" s="567"/>
      <c r="I896" s="568" t="str">
        <f>Calcu_ADJ!E298</f>
        <v/>
      </c>
      <c r="J896" s="569"/>
      <c r="K896" s="569"/>
      <c r="L896" s="569"/>
      <c r="M896" s="569"/>
      <c r="N896" s="569"/>
      <c r="O896" s="570"/>
      <c r="P896" s="568" t="str">
        <f>Calcu_ADJ!J298</f>
        <v/>
      </c>
      <c r="Q896" s="571"/>
      <c r="R896" s="571"/>
      <c r="S896" s="571"/>
      <c r="T896" s="571"/>
      <c r="U896" s="571"/>
      <c r="V896" s="572"/>
      <c r="W896" s="568" t="str">
        <f>IF(Calcu_ADJ!G298="ⅹ",Calcu_ADJ!G298,Calcu_ADJ!K298)</f>
        <v/>
      </c>
      <c r="X896" s="571"/>
      <c r="Y896" s="571"/>
      <c r="Z896" s="571"/>
      <c r="AA896" s="571"/>
      <c r="AB896" s="571"/>
      <c r="AC896" s="572"/>
      <c r="AD896" s="568" t="str">
        <f>IF(Calcu_ADJ!H298="ⅹ",Calcu_ADJ!H298,Calcu_ADJ!L298)</f>
        <v/>
      </c>
      <c r="AE896" s="571"/>
      <c r="AF896" s="571"/>
      <c r="AG896" s="571"/>
      <c r="AH896" s="571"/>
      <c r="AI896" s="571"/>
      <c r="AJ896" s="572"/>
      <c r="AK896" s="371"/>
      <c r="AL896" s="371"/>
      <c r="AM896" s="371"/>
      <c r="AN896" s="371"/>
      <c r="AO896" s="371"/>
      <c r="AP896" s="371"/>
      <c r="AQ896" s="371"/>
      <c r="AR896" s="143"/>
      <c r="AS896" s="143"/>
      <c r="AT896" s="371"/>
    </row>
    <row r="897" spans="1:46" ht="18" customHeight="1">
      <c r="A897" s="371"/>
      <c r="B897" s="565">
        <f>Calcu_ADJ!C299</f>
        <v>7</v>
      </c>
      <c r="C897" s="566"/>
      <c r="D897" s="566"/>
      <c r="E897" s="566"/>
      <c r="F897" s="566"/>
      <c r="G897" s="566"/>
      <c r="H897" s="567"/>
      <c r="I897" s="568" t="str">
        <f>Calcu_ADJ!E299</f>
        <v/>
      </c>
      <c r="J897" s="569"/>
      <c r="K897" s="569"/>
      <c r="L897" s="569"/>
      <c r="M897" s="569"/>
      <c r="N897" s="569"/>
      <c r="O897" s="570"/>
      <c r="P897" s="568" t="str">
        <f>Calcu_ADJ!J299</f>
        <v/>
      </c>
      <c r="Q897" s="571"/>
      <c r="R897" s="571"/>
      <c r="S897" s="571"/>
      <c r="T897" s="571"/>
      <c r="U897" s="571"/>
      <c r="V897" s="572"/>
      <c r="W897" s="568" t="str">
        <f>IF(Calcu_ADJ!G299="ⅹ",Calcu_ADJ!G299,Calcu_ADJ!K299)</f>
        <v/>
      </c>
      <c r="X897" s="571"/>
      <c r="Y897" s="571"/>
      <c r="Z897" s="571"/>
      <c r="AA897" s="571"/>
      <c r="AB897" s="571"/>
      <c r="AC897" s="572"/>
      <c r="AD897" s="568" t="str">
        <f>IF(Calcu_ADJ!H299="ⅹ",Calcu_ADJ!H299,Calcu_ADJ!L299)</f>
        <v/>
      </c>
      <c r="AE897" s="571"/>
      <c r="AF897" s="571"/>
      <c r="AG897" s="571"/>
      <c r="AH897" s="571"/>
      <c r="AI897" s="571"/>
      <c r="AJ897" s="572"/>
      <c r="AK897" s="371"/>
      <c r="AL897" s="371"/>
      <c r="AM897" s="371"/>
      <c r="AN897" s="371"/>
      <c r="AO897" s="371"/>
      <c r="AP897" s="371"/>
      <c r="AQ897" s="371"/>
      <c r="AR897" s="143"/>
      <c r="AS897" s="143"/>
      <c r="AT897" s="371"/>
    </row>
    <row r="898" spans="1:46" ht="18" customHeight="1">
      <c r="A898" s="371"/>
      <c r="B898" s="565">
        <f>Calcu_ADJ!C300</f>
        <v>8</v>
      </c>
      <c r="C898" s="566"/>
      <c r="D898" s="566"/>
      <c r="E898" s="566"/>
      <c r="F898" s="566"/>
      <c r="G898" s="566"/>
      <c r="H898" s="567"/>
      <c r="I898" s="568" t="str">
        <f>Calcu_ADJ!E300</f>
        <v/>
      </c>
      <c r="J898" s="569"/>
      <c r="K898" s="569"/>
      <c r="L898" s="569"/>
      <c r="M898" s="569"/>
      <c r="N898" s="569"/>
      <c r="O898" s="570"/>
      <c r="P898" s="568" t="str">
        <f>Calcu_ADJ!J300</f>
        <v/>
      </c>
      <c r="Q898" s="571"/>
      <c r="R898" s="571"/>
      <c r="S898" s="571"/>
      <c r="T898" s="571"/>
      <c r="U898" s="571"/>
      <c r="V898" s="572"/>
      <c r="W898" s="568" t="str">
        <f>IF(Calcu_ADJ!G300="ⅹ",Calcu_ADJ!G300,Calcu_ADJ!K300)</f>
        <v/>
      </c>
      <c r="X898" s="571"/>
      <c r="Y898" s="571"/>
      <c r="Z898" s="571"/>
      <c r="AA898" s="571"/>
      <c r="AB898" s="571"/>
      <c r="AC898" s="572"/>
      <c r="AD898" s="568" t="str">
        <f>IF(Calcu_ADJ!H300="ⅹ",Calcu_ADJ!H300,Calcu_ADJ!L300)</f>
        <v/>
      </c>
      <c r="AE898" s="571"/>
      <c r="AF898" s="571"/>
      <c r="AG898" s="571"/>
      <c r="AH898" s="571"/>
      <c r="AI898" s="571"/>
      <c r="AJ898" s="572"/>
      <c r="AK898" s="371"/>
      <c r="AL898" s="371"/>
      <c r="AM898" s="371"/>
      <c r="AN898" s="371"/>
      <c r="AO898" s="371"/>
      <c r="AP898" s="371"/>
      <c r="AQ898" s="371"/>
      <c r="AR898" s="143"/>
      <c r="AS898" s="143"/>
      <c r="AT898" s="371"/>
    </row>
    <row r="899" spans="1:46" ht="18" customHeight="1">
      <c r="A899" s="371"/>
      <c r="B899" s="565">
        <f>Calcu_ADJ!C301</f>
        <v>9</v>
      </c>
      <c r="C899" s="566"/>
      <c r="D899" s="566"/>
      <c r="E899" s="566"/>
      <c r="F899" s="566"/>
      <c r="G899" s="566"/>
      <c r="H899" s="567"/>
      <c r="I899" s="568" t="str">
        <f>Calcu_ADJ!E301</f>
        <v/>
      </c>
      <c r="J899" s="569"/>
      <c r="K899" s="569"/>
      <c r="L899" s="569"/>
      <c r="M899" s="569"/>
      <c r="N899" s="569"/>
      <c r="O899" s="570"/>
      <c r="P899" s="568" t="str">
        <f>Calcu_ADJ!J301</f>
        <v/>
      </c>
      <c r="Q899" s="571"/>
      <c r="R899" s="571"/>
      <c r="S899" s="571"/>
      <c r="T899" s="571"/>
      <c r="U899" s="571"/>
      <c r="V899" s="572"/>
      <c r="W899" s="568" t="str">
        <f>IF(Calcu_ADJ!G301="ⅹ",Calcu_ADJ!G301,Calcu_ADJ!K301)</f>
        <v/>
      </c>
      <c r="X899" s="571"/>
      <c r="Y899" s="571"/>
      <c r="Z899" s="571"/>
      <c r="AA899" s="571"/>
      <c r="AB899" s="571"/>
      <c r="AC899" s="572"/>
      <c r="AD899" s="568" t="str">
        <f>IF(Calcu_ADJ!H301="ⅹ",Calcu_ADJ!H301,Calcu_ADJ!L301)</f>
        <v/>
      </c>
      <c r="AE899" s="571"/>
      <c r="AF899" s="571"/>
      <c r="AG899" s="571"/>
      <c r="AH899" s="571"/>
      <c r="AI899" s="571"/>
      <c r="AJ899" s="572"/>
      <c r="AK899" s="371"/>
      <c r="AL899" s="371"/>
      <c r="AM899" s="371"/>
      <c r="AN899" s="371"/>
      <c r="AO899" s="371"/>
      <c r="AP899" s="371"/>
      <c r="AQ899" s="371"/>
      <c r="AR899" s="143"/>
      <c r="AS899" s="143"/>
      <c r="AT899" s="371"/>
    </row>
    <row r="900" spans="1:46" ht="18" customHeight="1">
      <c r="A900" s="371"/>
      <c r="B900" s="565">
        <f>Calcu_ADJ!C302</f>
        <v>10</v>
      </c>
      <c r="C900" s="566"/>
      <c r="D900" s="566"/>
      <c r="E900" s="566"/>
      <c r="F900" s="566"/>
      <c r="G900" s="566"/>
      <c r="H900" s="567"/>
      <c r="I900" s="568" t="str">
        <f>Calcu_ADJ!E302</f>
        <v/>
      </c>
      <c r="J900" s="569"/>
      <c r="K900" s="569"/>
      <c r="L900" s="569"/>
      <c r="M900" s="569"/>
      <c r="N900" s="569"/>
      <c r="O900" s="570"/>
      <c r="P900" s="568" t="str">
        <f>Calcu_ADJ!J302</f>
        <v/>
      </c>
      <c r="Q900" s="571"/>
      <c r="R900" s="571"/>
      <c r="S900" s="571"/>
      <c r="T900" s="571"/>
      <c r="U900" s="571"/>
      <c r="V900" s="572"/>
      <c r="W900" s="568" t="str">
        <f>IF(Calcu_ADJ!G302="ⅹ",Calcu_ADJ!G302,Calcu_ADJ!K302)</f>
        <v/>
      </c>
      <c r="X900" s="571"/>
      <c r="Y900" s="571"/>
      <c r="Z900" s="571"/>
      <c r="AA900" s="571"/>
      <c r="AB900" s="571"/>
      <c r="AC900" s="572"/>
      <c r="AD900" s="568" t="str">
        <f>IF(Calcu_ADJ!H302="ⅹ",Calcu_ADJ!H302,Calcu_ADJ!L302)</f>
        <v/>
      </c>
      <c r="AE900" s="571"/>
      <c r="AF900" s="571"/>
      <c r="AG900" s="571"/>
      <c r="AH900" s="571"/>
      <c r="AI900" s="571"/>
      <c r="AJ900" s="572"/>
      <c r="AK900" s="371"/>
      <c r="AL900" s="371"/>
      <c r="AM900" s="371"/>
      <c r="AN900" s="371"/>
      <c r="AO900" s="371"/>
      <c r="AP900" s="371"/>
      <c r="AQ900" s="371"/>
      <c r="AR900" s="143"/>
      <c r="AS900" s="143"/>
      <c r="AT900" s="371"/>
    </row>
    <row r="901" spans="1:46" ht="18" customHeight="1">
      <c r="A901" s="371"/>
      <c r="B901" s="565">
        <f>Calcu_ADJ!C303</f>
        <v>11</v>
      </c>
      <c r="C901" s="566"/>
      <c r="D901" s="566"/>
      <c r="E901" s="566"/>
      <c r="F901" s="566"/>
      <c r="G901" s="566"/>
      <c r="H901" s="567"/>
      <c r="I901" s="568" t="str">
        <f>Calcu_ADJ!E303</f>
        <v/>
      </c>
      <c r="J901" s="569"/>
      <c r="K901" s="569"/>
      <c r="L901" s="569"/>
      <c r="M901" s="569"/>
      <c r="N901" s="569"/>
      <c r="O901" s="570"/>
      <c r="P901" s="568" t="str">
        <f>Calcu_ADJ!J303</f>
        <v/>
      </c>
      <c r="Q901" s="571"/>
      <c r="R901" s="571"/>
      <c r="S901" s="571"/>
      <c r="T901" s="571"/>
      <c r="U901" s="571"/>
      <c r="V901" s="572"/>
      <c r="W901" s="568" t="str">
        <f>IF(Calcu_ADJ!G303="ⅹ",Calcu_ADJ!G303,Calcu_ADJ!K303)</f>
        <v/>
      </c>
      <c r="X901" s="571"/>
      <c r="Y901" s="571"/>
      <c r="Z901" s="571"/>
      <c r="AA901" s="571"/>
      <c r="AB901" s="571"/>
      <c r="AC901" s="572"/>
      <c r="AD901" s="568" t="str">
        <f>IF(Calcu_ADJ!H303="ⅹ",Calcu_ADJ!H303,Calcu_ADJ!L303)</f>
        <v/>
      </c>
      <c r="AE901" s="571"/>
      <c r="AF901" s="571"/>
      <c r="AG901" s="571"/>
      <c r="AH901" s="571"/>
      <c r="AI901" s="571"/>
      <c r="AJ901" s="572"/>
      <c r="AK901" s="371"/>
      <c r="AL901" s="371"/>
      <c r="AM901" s="371"/>
      <c r="AN901" s="371"/>
      <c r="AO901" s="371"/>
      <c r="AP901" s="371"/>
      <c r="AQ901" s="371"/>
      <c r="AR901" s="143"/>
      <c r="AS901" s="143"/>
      <c r="AT901" s="371"/>
    </row>
    <row r="902" spans="1:46" ht="18" customHeight="1">
      <c r="A902" s="371"/>
      <c r="B902" s="565">
        <f>Calcu_ADJ!C304</f>
        <v>12</v>
      </c>
      <c r="C902" s="566"/>
      <c r="D902" s="566"/>
      <c r="E902" s="566"/>
      <c r="F902" s="566"/>
      <c r="G902" s="566"/>
      <c r="H902" s="567"/>
      <c r="I902" s="568" t="str">
        <f>Calcu_ADJ!E304</f>
        <v/>
      </c>
      <c r="J902" s="569"/>
      <c r="K902" s="569"/>
      <c r="L902" s="569"/>
      <c r="M902" s="569"/>
      <c r="N902" s="569"/>
      <c r="O902" s="570"/>
      <c r="P902" s="568" t="str">
        <f>Calcu_ADJ!J304</f>
        <v/>
      </c>
      <c r="Q902" s="571"/>
      <c r="R902" s="571"/>
      <c r="S902" s="571"/>
      <c r="T902" s="571"/>
      <c r="U902" s="571"/>
      <c r="V902" s="572"/>
      <c r="W902" s="568" t="str">
        <f>IF(Calcu_ADJ!G304="ⅹ",Calcu_ADJ!G304,Calcu_ADJ!K304)</f>
        <v/>
      </c>
      <c r="X902" s="571"/>
      <c r="Y902" s="571"/>
      <c r="Z902" s="571"/>
      <c r="AA902" s="571"/>
      <c r="AB902" s="571"/>
      <c r="AC902" s="572"/>
      <c r="AD902" s="568" t="str">
        <f>IF(Calcu_ADJ!H304="ⅹ",Calcu_ADJ!H304,Calcu_ADJ!L304)</f>
        <v/>
      </c>
      <c r="AE902" s="571"/>
      <c r="AF902" s="571"/>
      <c r="AG902" s="571"/>
      <c r="AH902" s="571"/>
      <c r="AI902" s="571"/>
      <c r="AJ902" s="572"/>
      <c r="AK902" s="371"/>
      <c r="AL902" s="371"/>
      <c r="AM902" s="371"/>
      <c r="AN902" s="371"/>
      <c r="AO902" s="371"/>
      <c r="AP902" s="371"/>
      <c r="AQ902" s="371"/>
      <c r="AR902" s="143"/>
      <c r="AS902" s="143"/>
      <c r="AT902" s="371"/>
    </row>
    <row r="903" spans="1:46" ht="18" customHeight="1">
      <c r="A903" s="371"/>
      <c r="B903" s="565">
        <f>Calcu_ADJ!C305</f>
        <v>13</v>
      </c>
      <c r="C903" s="566"/>
      <c r="D903" s="566"/>
      <c r="E903" s="566"/>
      <c r="F903" s="566"/>
      <c r="G903" s="566"/>
      <c r="H903" s="567"/>
      <c r="I903" s="568" t="str">
        <f>Calcu_ADJ!E305</f>
        <v/>
      </c>
      <c r="J903" s="569"/>
      <c r="K903" s="569"/>
      <c r="L903" s="569"/>
      <c r="M903" s="569"/>
      <c r="N903" s="569"/>
      <c r="O903" s="570"/>
      <c r="P903" s="568" t="str">
        <f>Calcu_ADJ!J305</f>
        <v/>
      </c>
      <c r="Q903" s="571"/>
      <c r="R903" s="571"/>
      <c r="S903" s="571"/>
      <c r="T903" s="571"/>
      <c r="U903" s="571"/>
      <c r="V903" s="572"/>
      <c r="W903" s="568" t="str">
        <f>IF(Calcu_ADJ!G305="ⅹ",Calcu_ADJ!G305,Calcu_ADJ!K305)</f>
        <v/>
      </c>
      <c r="X903" s="571"/>
      <c r="Y903" s="571"/>
      <c r="Z903" s="571"/>
      <c r="AA903" s="571"/>
      <c r="AB903" s="571"/>
      <c r="AC903" s="572"/>
      <c r="AD903" s="568" t="str">
        <f>IF(Calcu_ADJ!H305="ⅹ",Calcu_ADJ!H305,Calcu_ADJ!L305)</f>
        <v/>
      </c>
      <c r="AE903" s="571"/>
      <c r="AF903" s="571"/>
      <c r="AG903" s="571"/>
      <c r="AH903" s="571"/>
      <c r="AI903" s="571"/>
      <c r="AJ903" s="572"/>
      <c r="AK903" s="371"/>
      <c r="AL903" s="371"/>
      <c r="AM903" s="371"/>
      <c r="AN903" s="371"/>
      <c r="AO903" s="371"/>
      <c r="AP903" s="371"/>
      <c r="AQ903" s="371"/>
      <c r="AR903" s="143"/>
      <c r="AS903" s="143"/>
      <c r="AT903" s="371"/>
    </row>
    <row r="904" spans="1:46" ht="18" customHeight="1">
      <c r="A904" s="371"/>
      <c r="B904" s="565">
        <f>Calcu_ADJ!C306</f>
        <v>14</v>
      </c>
      <c r="C904" s="566"/>
      <c r="D904" s="566"/>
      <c r="E904" s="566"/>
      <c r="F904" s="566"/>
      <c r="G904" s="566"/>
      <c r="H904" s="567"/>
      <c r="I904" s="568" t="str">
        <f>Calcu_ADJ!E306</f>
        <v/>
      </c>
      <c r="J904" s="569"/>
      <c r="K904" s="569"/>
      <c r="L904" s="569"/>
      <c r="M904" s="569"/>
      <c r="N904" s="569"/>
      <c r="O904" s="570"/>
      <c r="P904" s="568" t="str">
        <f>Calcu_ADJ!J306</f>
        <v/>
      </c>
      <c r="Q904" s="571"/>
      <c r="R904" s="571"/>
      <c r="S904" s="571"/>
      <c r="T904" s="571"/>
      <c r="U904" s="571"/>
      <c r="V904" s="572"/>
      <c r="W904" s="568" t="str">
        <f>IF(Calcu_ADJ!G306="ⅹ",Calcu_ADJ!G306,Calcu_ADJ!K306)</f>
        <v/>
      </c>
      <c r="X904" s="571"/>
      <c r="Y904" s="571"/>
      <c r="Z904" s="571"/>
      <c r="AA904" s="571"/>
      <c r="AB904" s="571"/>
      <c r="AC904" s="572"/>
      <c r="AD904" s="568" t="str">
        <f>IF(Calcu_ADJ!H306="ⅹ",Calcu_ADJ!H306,Calcu_ADJ!L306)</f>
        <v/>
      </c>
      <c r="AE904" s="571"/>
      <c r="AF904" s="571"/>
      <c r="AG904" s="571"/>
      <c r="AH904" s="571"/>
      <c r="AI904" s="571"/>
      <c r="AJ904" s="572"/>
      <c r="AK904" s="371"/>
      <c r="AL904" s="371"/>
      <c r="AM904" s="371"/>
      <c r="AN904" s="371"/>
      <c r="AO904" s="371"/>
      <c r="AP904" s="371"/>
      <c r="AQ904" s="371"/>
      <c r="AR904" s="143"/>
      <c r="AS904" s="143"/>
      <c r="AT904" s="371"/>
    </row>
    <row r="905" spans="1:46" ht="18" customHeight="1">
      <c r="A905" s="371"/>
      <c r="B905" s="565">
        <f>Calcu_ADJ!C307</f>
        <v>15</v>
      </c>
      <c r="C905" s="566"/>
      <c r="D905" s="566"/>
      <c r="E905" s="566"/>
      <c r="F905" s="566"/>
      <c r="G905" s="566"/>
      <c r="H905" s="567"/>
      <c r="I905" s="568" t="str">
        <f>Calcu_ADJ!E307</f>
        <v/>
      </c>
      <c r="J905" s="569"/>
      <c r="K905" s="569"/>
      <c r="L905" s="569"/>
      <c r="M905" s="569"/>
      <c r="N905" s="569"/>
      <c r="O905" s="570"/>
      <c r="P905" s="568" t="str">
        <f>Calcu_ADJ!J307</f>
        <v/>
      </c>
      <c r="Q905" s="571"/>
      <c r="R905" s="571"/>
      <c r="S905" s="571"/>
      <c r="T905" s="571"/>
      <c r="U905" s="571"/>
      <c r="V905" s="572"/>
      <c r="W905" s="568" t="str">
        <f>IF(Calcu_ADJ!G307="ⅹ",Calcu_ADJ!G307,Calcu_ADJ!K307)</f>
        <v/>
      </c>
      <c r="X905" s="571"/>
      <c r="Y905" s="571"/>
      <c r="Z905" s="571"/>
      <c r="AA905" s="571"/>
      <c r="AB905" s="571"/>
      <c r="AC905" s="572"/>
      <c r="AD905" s="568" t="str">
        <f>IF(Calcu_ADJ!H307="ⅹ",Calcu_ADJ!H307,Calcu_ADJ!L307)</f>
        <v/>
      </c>
      <c r="AE905" s="571"/>
      <c r="AF905" s="571"/>
      <c r="AG905" s="571"/>
      <c r="AH905" s="571"/>
      <c r="AI905" s="571"/>
      <c r="AJ905" s="572"/>
      <c r="AK905" s="371"/>
      <c r="AL905" s="371"/>
      <c r="AM905" s="371"/>
      <c r="AN905" s="371"/>
      <c r="AO905" s="371"/>
      <c r="AP905" s="371"/>
      <c r="AQ905" s="371"/>
      <c r="AR905" s="143"/>
      <c r="AS905" s="143"/>
      <c r="AT905" s="371"/>
    </row>
    <row r="906" spans="1:46" ht="18" customHeight="1">
      <c r="A906" s="371"/>
      <c r="B906" s="565">
        <f>Calcu_ADJ!C308</f>
        <v>16</v>
      </c>
      <c r="C906" s="566"/>
      <c r="D906" s="566"/>
      <c r="E906" s="566"/>
      <c r="F906" s="566"/>
      <c r="G906" s="566"/>
      <c r="H906" s="567"/>
      <c r="I906" s="568" t="str">
        <f>Calcu_ADJ!E308</f>
        <v/>
      </c>
      <c r="J906" s="569"/>
      <c r="K906" s="569"/>
      <c r="L906" s="569"/>
      <c r="M906" s="569"/>
      <c r="N906" s="569"/>
      <c r="O906" s="570"/>
      <c r="P906" s="568" t="str">
        <f>Calcu_ADJ!J308</f>
        <v/>
      </c>
      <c r="Q906" s="571"/>
      <c r="R906" s="571"/>
      <c r="S906" s="571"/>
      <c r="T906" s="571"/>
      <c r="U906" s="571"/>
      <c r="V906" s="572"/>
      <c r="W906" s="568" t="str">
        <f>IF(Calcu_ADJ!G308="ⅹ",Calcu_ADJ!G308,Calcu_ADJ!K308)</f>
        <v/>
      </c>
      <c r="X906" s="571"/>
      <c r="Y906" s="571"/>
      <c r="Z906" s="571"/>
      <c r="AA906" s="571"/>
      <c r="AB906" s="571"/>
      <c r="AC906" s="572"/>
      <c r="AD906" s="568" t="str">
        <f>IF(Calcu_ADJ!H308="ⅹ",Calcu_ADJ!H308,Calcu_ADJ!L308)</f>
        <v/>
      </c>
      <c r="AE906" s="571"/>
      <c r="AF906" s="571"/>
      <c r="AG906" s="571"/>
      <c r="AH906" s="571"/>
      <c r="AI906" s="571"/>
      <c r="AJ906" s="572"/>
      <c r="AK906" s="371"/>
      <c r="AL906" s="371"/>
      <c r="AM906" s="371"/>
      <c r="AN906" s="371"/>
      <c r="AO906" s="371"/>
      <c r="AP906" s="371"/>
      <c r="AQ906" s="371"/>
      <c r="AR906" s="143"/>
      <c r="AS906" s="143"/>
      <c r="AT906" s="371"/>
    </row>
    <row r="907" spans="1:46" ht="18" customHeight="1">
      <c r="A907" s="371"/>
      <c r="B907" s="565">
        <f>Calcu_ADJ!C309</f>
        <v>17</v>
      </c>
      <c r="C907" s="566"/>
      <c r="D907" s="566"/>
      <c r="E907" s="566"/>
      <c r="F907" s="566"/>
      <c r="G907" s="566"/>
      <c r="H907" s="567"/>
      <c r="I907" s="568" t="str">
        <f>Calcu_ADJ!E309</f>
        <v/>
      </c>
      <c r="J907" s="569"/>
      <c r="K907" s="569"/>
      <c r="L907" s="569"/>
      <c r="M907" s="569"/>
      <c r="N907" s="569"/>
      <c r="O907" s="570"/>
      <c r="P907" s="568" t="str">
        <f>Calcu_ADJ!J309</f>
        <v/>
      </c>
      <c r="Q907" s="571"/>
      <c r="R907" s="571"/>
      <c r="S907" s="571"/>
      <c r="T907" s="571"/>
      <c r="U907" s="571"/>
      <c r="V907" s="572"/>
      <c r="W907" s="568" t="str">
        <f>IF(Calcu_ADJ!G309="ⅹ",Calcu_ADJ!G309,Calcu_ADJ!K309)</f>
        <v/>
      </c>
      <c r="X907" s="571"/>
      <c r="Y907" s="571"/>
      <c r="Z907" s="571"/>
      <c r="AA907" s="571"/>
      <c r="AB907" s="571"/>
      <c r="AC907" s="572"/>
      <c r="AD907" s="568" t="str">
        <f>IF(Calcu_ADJ!H309="ⅹ",Calcu_ADJ!H309,Calcu_ADJ!L309)</f>
        <v/>
      </c>
      <c r="AE907" s="571"/>
      <c r="AF907" s="571"/>
      <c r="AG907" s="571"/>
      <c r="AH907" s="571"/>
      <c r="AI907" s="571"/>
      <c r="AJ907" s="572"/>
      <c r="AK907" s="371"/>
      <c r="AL907" s="371"/>
      <c r="AM907" s="371"/>
      <c r="AN907" s="371"/>
      <c r="AO907" s="371"/>
      <c r="AP907" s="371"/>
      <c r="AQ907" s="371"/>
      <c r="AR907" s="143"/>
      <c r="AS907" s="143"/>
      <c r="AT907" s="371"/>
    </row>
    <row r="908" spans="1:46" ht="18" customHeight="1">
      <c r="A908" s="371"/>
      <c r="B908" s="565">
        <f>Calcu_ADJ!C310</f>
        <v>18</v>
      </c>
      <c r="C908" s="566"/>
      <c r="D908" s="566"/>
      <c r="E908" s="566"/>
      <c r="F908" s="566"/>
      <c r="G908" s="566"/>
      <c r="H908" s="567"/>
      <c r="I908" s="568" t="str">
        <f>Calcu_ADJ!E310</f>
        <v/>
      </c>
      <c r="J908" s="569"/>
      <c r="K908" s="569"/>
      <c r="L908" s="569"/>
      <c r="M908" s="569"/>
      <c r="N908" s="569"/>
      <c r="O908" s="570"/>
      <c r="P908" s="568" t="str">
        <f>Calcu_ADJ!J310</f>
        <v/>
      </c>
      <c r="Q908" s="571"/>
      <c r="R908" s="571"/>
      <c r="S908" s="571"/>
      <c r="T908" s="571"/>
      <c r="U908" s="571"/>
      <c r="V908" s="572"/>
      <c r="W908" s="568" t="str">
        <f>IF(Calcu_ADJ!G310="ⅹ",Calcu_ADJ!G310,Calcu_ADJ!K310)</f>
        <v/>
      </c>
      <c r="X908" s="571"/>
      <c r="Y908" s="571"/>
      <c r="Z908" s="571"/>
      <c r="AA908" s="571"/>
      <c r="AB908" s="571"/>
      <c r="AC908" s="572"/>
      <c r="AD908" s="568" t="str">
        <f>IF(Calcu_ADJ!H310="ⅹ",Calcu_ADJ!H310,Calcu_ADJ!L310)</f>
        <v/>
      </c>
      <c r="AE908" s="571"/>
      <c r="AF908" s="571"/>
      <c r="AG908" s="571"/>
      <c r="AH908" s="571"/>
      <c r="AI908" s="571"/>
      <c r="AJ908" s="572"/>
      <c r="AK908" s="371"/>
      <c r="AL908" s="371"/>
      <c r="AM908" s="371"/>
      <c r="AN908" s="371"/>
      <c r="AO908" s="371"/>
      <c r="AP908" s="371"/>
      <c r="AQ908" s="371"/>
      <c r="AR908" s="143"/>
      <c r="AS908" s="143"/>
      <c r="AT908" s="371"/>
    </row>
    <row r="909" spans="1:46" ht="18" customHeight="1">
      <c r="A909" s="371"/>
      <c r="B909" s="565">
        <f>Calcu_ADJ!C311</f>
        <v>19</v>
      </c>
      <c r="C909" s="566"/>
      <c r="D909" s="566"/>
      <c r="E909" s="566"/>
      <c r="F909" s="566"/>
      <c r="G909" s="566"/>
      <c r="H909" s="567"/>
      <c r="I909" s="568" t="str">
        <f>Calcu_ADJ!E311</f>
        <v/>
      </c>
      <c r="J909" s="569"/>
      <c r="K909" s="569"/>
      <c r="L909" s="569"/>
      <c r="M909" s="569"/>
      <c r="N909" s="569"/>
      <c r="O909" s="570"/>
      <c r="P909" s="568" t="str">
        <f>Calcu_ADJ!J311</f>
        <v/>
      </c>
      <c r="Q909" s="571"/>
      <c r="R909" s="571"/>
      <c r="S909" s="571"/>
      <c r="T909" s="571"/>
      <c r="U909" s="571"/>
      <c r="V909" s="572"/>
      <c r="W909" s="568" t="str">
        <f>IF(Calcu_ADJ!G311="ⅹ",Calcu_ADJ!G311,Calcu_ADJ!K311)</f>
        <v/>
      </c>
      <c r="X909" s="571"/>
      <c r="Y909" s="571"/>
      <c r="Z909" s="571"/>
      <c r="AA909" s="571"/>
      <c r="AB909" s="571"/>
      <c r="AC909" s="572"/>
      <c r="AD909" s="568" t="str">
        <f>IF(Calcu_ADJ!H311="ⅹ",Calcu_ADJ!H311,Calcu_ADJ!L311)</f>
        <v/>
      </c>
      <c r="AE909" s="571"/>
      <c r="AF909" s="571"/>
      <c r="AG909" s="571"/>
      <c r="AH909" s="571"/>
      <c r="AI909" s="571"/>
      <c r="AJ909" s="572"/>
      <c r="AK909" s="371"/>
      <c r="AL909" s="371"/>
      <c r="AM909" s="371"/>
      <c r="AN909" s="371"/>
      <c r="AO909" s="371"/>
      <c r="AP909" s="371"/>
      <c r="AQ909" s="371"/>
      <c r="AR909" s="143"/>
      <c r="AS909" s="143"/>
      <c r="AT909" s="371"/>
    </row>
    <row r="910" spans="1:46" ht="18" customHeight="1">
      <c r="A910" s="371"/>
      <c r="B910" s="565">
        <f>Calcu_ADJ!C312</f>
        <v>20</v>
      </c>
      <c r="C910" s="566"/>
      <c r="D910" s="566"/>
      <c r="E910" s="566"/>
      <c r="F910" s="566"/>
      <c r="G910" s="566"/>
      <c r="H910" s="567"/>
      <c r="I910" s="568" t="str">
        <f>Calcu_ADJ!E312</f>
        <v/>
      </c>
      <c r="J910" s="569"/>
      <c r="K910" s="569"/>
      <c r="L910" s="569"/>
      <c r="M910" s="569"/>
      <c r="N910" s="569"/>
      <c r="O910" s="570"/>
      <c r="P910" s="568" t="str">
        <f>Calcu_ADJ!J312</f>
        <v/>
      </c>
      <c r="Q910" s="571"/>
      <c r="R910" s="571"/>
      <c r="S910" s="571"/>
      <c r="T910" s="571"/>
      <c r="U910" s="571"/>
      <c r="V910" s="572"/>
      <c r="W910" s="568" t="str">
        <f>IF(Calcu_ADJ!G312="ⅹ",Calcu_ADJ!G312,Calcu_ADJ!K312)</f>
        <v/>
      </c>
      <c r="X910" s="571"/>
      <c r="Y910" s="571"/>
      <c r="Z910" s="571"/>
      <c r="AA910" s="571"/>
      <c r="AB910" s="571"/>
      <c r="AC910" s="572"/>
      <c r="AD910" s="568" t="str">
        <f>IF(Calcu_ADJ!H312="ⅹ",Calcu_ADJ!H312,Calcu_ADJ!L312)</f>
        <v/>
      </c>
      <c r="AE910" s="571"/>
      <c r="AF910" s="571"/>
      <c r="AG910" s="571"/>
      <c r="AH910" s="571"/>
      <c r="AI910" s="571"/>
      <c r="AJ910" s="572"/>
      <c r="AK910" s="371"/>
      <c r="AL910" s="371"/>
      <c r="AM910" s="371"/>
      <c r="AN910" s="371"/>
      <c r="AO910" s="371"/>
      <c r="AP910" s="371"/>
      <c r="AQ910" s="371"/>
      <c r="AR910" s="143"/>
      <c r="AS910" s="143"/>
      <c r="AT910" s="371"/>
    </row>
    <row r="911" spans="1:46" ht="18" customHeight="1">
      <c r="A911" s="371"/>
      <c r="B911" s="565">
        <f>Calcu_ADJ!C313</f>
        <v>21</v>
      </c>
      <c r="C911" s="566"/>
      <c r="D911" s="566"/>
      <c r="E911" s="566"/>
      <c r="F911" s="566"/>
      <c r="G911" s="566"/>
      <c r="H911" s="567"/>
      <c r="I911" s="568" t="str">
        <f>Calcu_ADJ!E313</f>
        <v/>
      </c>
      <c r="J911" s="569"/>
      <c r="K911" s="569"/>
      <c r="L911" s="569"/>
      <c r="M911" s="569"/>
      <c r="N911" s="569"/>
      <c r="O911" s="570"/>
      <c r="P911" s="568" t="str">
        <f>Calcu_ADJ!J313</f>
        <v/>
      </c>
      <c r="Q911" s="571"/>
      <c r="R911" s="571"/>
      <c r="S911" s="571"/>
      <c r="T911" s="571"/>
      <c r="U911" s="571"/>
      <c r="V911" s="572"/>
      <c r="W911" s="568" t="str">
        <f>IF(Calcu_ADJ!G313="ⅹ",Calcu_ADJ!G313,Calcu_ADJ!K313)</f>
        <v/>
      </c>
      <c r="X911" s="571"/>
      <c r="Y911" s="571"/>
      <c r="Z911" s="571"/>
      <c r="AA911" s="571"/>
      <c r="AB911" s="571"/>
      <c r="AC911" s="572"/>
      <c r="AD911" s="568" t="str">
        <f>IF(Calcu_ADJ!H313="ⅹ",Calcu_ADJ!H313,Calcu_ADJ!L313)</f>
        <v/>
      </c>
      <c r="AE911" s="571"/>
      <c r="AF911" s="571"/>
      <c r="AG911" s="571"/>
      <c r="AH911" s="571"/>
      <c r="AI911" s="571"/>
      <c r="AJ911" s="572"/>
      <c r="AK911" s="371"/>
      <c r="AL911" s="371"/>
      <c r="AM911" s="371"/>
      <c r="AN911" s="371"/>
      <c r="AO911" s="371"/>
      <c r="AP911" s="371"/>
      <c r="AQ911" s="371"/>
      <c r="AR911" s="143"/>
      <c r="AS911" s="143"/>
      <c r="AT911" s="371"/>
    </row>
    <row r="912" spans="1:46" ht="18" customHeight="1">
      <c r="A912" s="371"/>
      <c r="B912" s="565">
        <f>Calcu_ADJ!C314</f>
        <v>22</v>
      </c>
      <c r="C912" s="566"/>
      <c r="D912" s="566"/>
      <c r="E912" s="566"/>
      <c r="F912" s="566"/>
      <c r="G912" s="566"/>
      <c r="H912" s="567"/>
      <c r="I912" s="568" t="str">
        <f>Calcu_ADJ!E314</f>
        <v/>
      </c>
      <c r="J912" s="569"/>
      <c r="K912" s="569"/>
      <c r="L912" s="569"/>
      <c r="M912" s="569"/>
      <c r="N912" s="569"/>
      <c r="O912" s="570"/>
      <c r="P912" s="568" t="str">
        <f>Calcu_ADJ!J314</f>
        <v/>
      </c>
      <c r="Q912" s="571"/>
      <c r="R912" s="571"/>
      <c r="S912" s="571"/>
      <c r="T912" s="571"/>
      <c r="U912" s="571"/>
      <c r="V912" s="572"/>
      <c r="W912" s="568" t="str">
        <f>IF(Calcu_ADJ!G314="ⅹ",Calcu_ADJ!G314,Calcu_ADJ!K314)</f>
        <v/>
      </c>
      <c r="X912" s="571"/>
      <c r="Y912" s="571"/>
      <c r="Z912" s="571"/>
      <c r="AA912" s="571"/>
      <c r="AB912" s="571"/>
      <c r="AC912" s="572"/>
      <c r="AD912" s="568" t="str">
        <f>IF(Calcu_ADJ!H314="ⅹ",Calcu_ADJ!H314,Calcu_ADJ!L314)</f>
        <v/>
      </c>
      <c r="AE912" s="571"/>
      <c r="AF912" s="571"/>
      <c r="AG912" s="571"/>
      <c r="AH912" s="571"/>
      <c r="AI912" s="571"/>
      <c r="AJ912" s="572"/>
      <c r="AK912" s="371"/>
      <c r="AL912" s="371"/>
      <c r="AM912" s="371"/>
      <c r="AN912" s="371"/>
      <c r="AO912" s="371"/>
      <c r="AP912" s="371"/>
      <c r="AQ912" s="371"/>
      <c r="AR912" s="143"/>
      <c r="AS912" s="143"/>
      <c r="AT912" s="371"/>
    </row>
    <row r="913" spans="1:46" ht="18" customHeight="1">
      <c r="A913" s="371"/>
      <c r="B913" s="565">
        <f>Calcu_ADJ!C315</f>
        <v>23</v>
      </c>
      <c r="C913" s="566"/>
      <c r="D913" s="566"/>
      <c r="E913" s="566"/>
      <c r="F913" s="566"/>
      <c r="G913" s="566"/>
      <c r="H913" s="567"/>
      <c r="I913" s="568" t="str">
        <f>Calcu_ADJ!E315</f>
        <v/>
      </c>
      <c r="J913" s="569"/>
      <c r="K913" s="569"/>
      <c r="L913" s="569"/>
      <c r="M913" s="569"/>
      <c r="N913" s="569"/>
      <c r="O913" s="570"/>
      <c r="P913" s="568" t="str">
        <f>Calcu_ADJ!J315</f>
        <v/>
      </c>
      <c r="Q913" s="571"/>
      <c r="R913" s="571"/>
      <c r="S913" s="571"/>
      <c r="T913" s="571"/>
      <c r="U913" s="571"/>
      <c r="V913" s="572"/>
      <c r="W913" s="568" t="str">
        <f>IF(Calcu_ADJ!G315="ⅹ",Calcu_ADJ!G315,Calcu_ADJ!K315)</f>
        <v/>
      </c>
      <c r="X913" s="571"/>
      <c r="Y913" s="571"/>
      <c r="Z913" s="571"/>
      <c r="AA913" s="571"/>
      <c r="AB913" s="571"/>
      <c r="AC913" s="572"/>
      <c r="AD913" s="568" t="str">
        <f>IF(Calcu_ADJ!H315="ⅹ",Calcu_ADJ!H315,Calcu_ADJ!L315)</f>
        <v/>
      </c>
      <c r="AE913" s="571"/>
      <c r="AF913" s="571"/>
      <c r="AG913" s="571"/>
      <c r="AH913" s="571"/>
      <c r="AI913" s="571"/>
      <c r="AJ913" s="572"/>
      <c r="AK913" s="371"/>
      <c r="AL913" s="371"/>
      <c r="AM913" s="371"/>
      <c r="AN913" s="371"/>
      <c r="AO913" s="371"/>
      <c r="AP913" s="371"/>
      <c r="AQ913" s="371"/>
      <c r="AR913" s="143"/>
      <c r="AS913" s="143"/>
      <c r="AT913" s="371"/>
    </row>
    <row r="914" spans="1:46" ht="18" customHeight="1">
      <c r="A914" s="371"/>
      <c r="B914" s="565">
        <f>Calcu_ADJ!C316</f>
        <v>24</v>
      </c>
      <c r="C914" s="566"/>
      <c r="D914" s="566"/>
      <c r="E914" s="566"/>
      <c r="F914" s="566"/>
      <c r="G914" s="566"/>
      <c r="H914" s="567"/>
      <c r="I914" s="568" t="str">
        <f>Calcu_ADJ!E316</f>
        <v/>
      </c>
      <c r="J914" s="569"/>
      <c r="K914" s="569"/>
      <c r="L914" s="569"/>
      <c r="M914" s="569"/>
      <c r="N914" s="569"/>
      <c r="O914" s="570"/>
      <c r="P914" s="568" t="str">
        <f>Calcu_ADJ!J316</f>
        <v/>
      </c>
      <c r="Q914" s="571"/>
      <c r="R914" s="571"/>
      <c r="S914" s="571"/>
      <c r="T914" s="571"/>
      <c r="U914" s="571"/>
      <c r="V914" s="572"/>
      <c r="W914" s="568" t="str">
        <f>IF(Calcu_ADJ!G316="ⅹ",Calcu_ADJ!G316,Calcu_ADJ!K316)</f>
        <v/>
      </c>
      <c r="X914" s="571"/>
      <c r="Y914" s="571"/>
      <c r="Z914" s="571"/>
      <c r="AA914" s="571"/>
      <c r="AB914" s="571"/>
      <c r="AC914" s="572"/>
      <c r="AD914" s="568" t="str">
        <f>IF(Calcu_ADJ!H316="ⅹ",Calcu_ADJ!H316,Calcu_ADJ!L316)</f>
        <v/>
      </c>
      <c r="AE914" s="571"/>
      <c r="AF914" s="571"/>
      <c r="AG914" s="571"/>
      <c r="AH914" s="571"/>
      <c r="AI914" s="571"/>
      <c r="AJ914" s="572"/>
      <c r="AK914" s="371"/>
      <c r="AL914" s="371"/>
      <c r="AM914" s="371"/>
      <c r="AN914" s="371"/>
      <c r="AO914" s="371"/>
      <c r="AP914" s="371"/>
      <c r="AQ914" s="371"/>
      <c r="AR914" s="143"/>
      <c r="AS914" s="143"/>
      <c r="AT914" s="371"/>
    </row>
    <row r="915" spans="1:46" ht="18" customHeight="1">
      <c r="A915" s="371"/>
      <c r="B915" s="565">
        <f>Calcu_ADJ!C317</f>
        <v>25</v>
      </c>
      <c r="C915" s="566"/>
      <c r="D915" s="566"/>
      <c r="E915" s="566"/>
      <c r="F915" s="566"/>
      <c r="G915" s="566"/>
      <c r="H915" s="567"/>
      <c r="I915" s="568" t="str">
        <f>Calcu_ADJ!E317</f>
        <v/>
      </c>
      <c r="J915" s="569"/>
      <c r="K915" s="569"/>
      <c r="L915" s="569"/>
      <c r="M915" s="569"/>
      <c r="N915" s="569"/>
      <c r="O915" s="570"/>
      <c r="P915" s="568" t="str">
        <f>Calcu_ADJ!J317</f>
        <v/>
      </c>
      <c r="Q915" s="571"/>
      <c r="R915" s="571"/>
      <c r="S915" s="571"/>
      <c r="T915" s="571"/>
      <c r="U915" s="571"/>
      <c r="V915" s="572"/>
      <c r="W915" s="568" t="str">
        <f>IF(Calcu_ADJ!G317="ⅹ",Calcu_ADJ!G317,Calcu_ADJ!K317)</f>
        <v/>
      </c>
      <c r="X915" s="571"/>
      <c r="Y915" s="571"/>
      <c r="Z915" s="571"/>
      <c r="AA915" s="571"/>
      <c r="AB915" s="571"/>
      <c r="AC915" s="572"/>
      <c r="AD915" s="568" t="str">
        <f>IF(Calcu_ADJ!H317="ⅹ",Calcu_ADJ!H317,Calcu_ADJ!L317)</f>
        <v/>
      </c>
      <c r="AE915" s="571"/>
      <c r="AF915" s="571"/>
      <c r="AG915" s="571"/>
      <c r="AH915" s="571"/>
      <c r="AI915" s="571"/>
      <c r="AJ915" s="572"/>
      <c r="AK915" s="371"/>
      <c r="AL915" s="371"/>
      <c r="AM915" s="371"/>
      <c r="AN915" s="371"/>
      <c r="AO915" s="371"/>
      <c r="AP915" s="371"/>
      <c r="AQ915" s="371"/>
      <c r="AR915" s="143"/>
      <c r="AS915" s="143"/>
      <c r="AT915" s="371"/>
    </row>
    <row r="916" spans="1:46" ht="18" customHeight="1">
      <c r="A916" s="371"/>
      <c r="B916" s="565">
        <f>Calcu_ADJ!C318</f>
        <v>26</v>
      </c>
      <c r="C916" s="566"/>
      <c r="D916" s="566"/>
      <c r="E916" s="566"/>
      <c r="F916" s="566"/>
      <c r="G916" s="566"/>
      <c r="H916" s="567"/>
      <c r="I916" s="568" t="str">
        <f>Calcu_ADJ!E318</f>
        <v/>
      </c>
      <c r="J916" s="569"/>
      <c r="K916" s="569"/>
      <c r="L916" s="569"/>
      <c r="M916" s="569"/>
      <c r="N916" s="569"/>
      <c r="O916" s="570"/>
      <c r="P916" s="568" t="str">
        <f>Calcu_ADJ!J318</f>
        <v/>
      </c>
      <c r="Q916" s="571"/>
      <c r="R916" s="571"/>
      <c r="S916" s="571"/>
      <c r="T916" s="571"/>
      <c r="U916" s="571"/>
      <c r="V916" s="572"/>
      <c r="W916" s="568" t="str">
        <f>IF(Calcu_ADJ!G318="ⅹ",Calcu_ADJ!G318,Calcu_ADJ!K318)</f>
        <v/>
      </c>
      <c r="X916" s="571"/>
      <c r="Y916" s="571"/>
      <c r="Z916" s="571"/>
      <c r="AA916" s="571"/>
      <c r="AB916" s="571"/>
      <c r="AC916" s="572"/>
      <c r="AD916" s="568" t="str">
        <f>IF(Calcu_ADJ!H318="ⅹ",Calcu_ADJ!H318,Calcu_ADJ!L318)</f>
        <v/>
      </c>
      <c r="AE916" s="571"/>
      <c r="AF916" s="571"/>
      <c r="AG916" s="571"/>
      <c r="AH916" s="571"/>
      <c r="AI916" s="571"/>
      <c r="AJ916" s="572"/>
      <c r="AK916" s="371"/>
      <c r="AL916" s="371"/>
      <c r="AM916" s="371"/>
      <c r="AN916" s="371"/>
      <c r="AO916" s="371"/>
      <c r="AP916" s="371"/>
      <c r="AQ916" s="371"/>
      <c r="AR916" s="143"/>
      <c r="AS916" s="143"/>
      <c r="AT916" s="371"/>
    </row>
    <row r="917" spans="1:46" ht="18" customHeight="1">
      <c r="A917" s="371"/>
      <c r="B917" s="565">
        <f>Calcu_ADJ!C319</f>
        <v>27</v>
      </c>
      <c r="C917" s="566"/>
      <c r="D917" s="566"/>
      <c r="E917" s="566"/>
      <c r="F917" s="566"/>
      <c r="G917" s="566"/>
      <c r="H917" s="567"/>
      <c r="I917" s="568" t="str">
        <f>Calcu_ADJ!E319</f>
        <v/>
      </c>
      <c r="J917" s="569"/>
      <c r="K917" s="569"/>
      <c r="L917" s="569"/>
      <c r="M917" s="569"/>
      <c r="N917" s="569"/>
      <c r="O917" s="570"/>
      <c r="P917" s="568" t="str">
        <f>Calcu_ADJ!J319</f>
        <v/>
      </c>
      <c r="Q917" s="571"/>
      <c r="R917" s="571"/>
      <c r="S917" s="571"/>
      <c r="T917" s="571"/>
      <c r="U917" s="571"/>
      <c r="V917" s="572"/>
      <c r="W917" s="568" t="str">
        <f>IF(Calcu_ADJ!G319="ⅹ",Calcu_ADJ!G319,Calcu_ADJ!K319)</f>
        <v/>
      </c>
      <c r="X917" s="571"/>
      <c r="Y917" s="571"/>
      <c r="Z917" s="571"/>
      <c r="AA917" s="571"/>
      <c r="AB917" s="571"/>
      <c r="AC917" s="572"/>
      <c r="AD917" s="568" t="str">
        <f>IF(Calcu_ADJ!H319="ⅹ",Calcu_ADJ!H319,Calcu_ADJ!L319)</f>
        <v/>
      </c>
      <c r="AE917" s="571"/>
      <c r="AF917" s="571"/>
      <c r="AG917" s="571"/>
      <c r="AH917" s="571"/>
      <c r="AI917" s="571"/>
      <c r="AJ917" s="572"/>
      <c r="AK917" s="371"/>
      <c r="AL917" s="371"/>
      <c r="AM917" s="371"/>
      <c r="AN917" s="371"/>
      <c r="AO917" s="371"/>
      <c r="AP917" s="371"/>
      <c r="AQ917" s="371"/>
      <c r="AR917" s="143"/>
      <c r="AS917" s="143"/>
      <c r="AT917" s="371"/>
    </row>
    <row r="918" spans="1:46" ht="18" customHeight="1">
      <c r="A918" s="371"/>
      <c r="B918" s="565">
        <f>Calcu_ADJ!C320</f>
        <v>28</v>
      </c>
      <c r="C918" s="566"/>
      <c r="D918" s="566"/>
      <c r="E918" s="566"/>
      <c r="F918" s="566"/>
      <c r="G918" s="566"/>
      <c r="H918" s="567"/>
      <c r="I918" s="568" t="str">
        <f>Calcu_ADJ!E320</f>
        <v/>
      </c>
      <c r="J918" s="569"/>
      <c r="K918" s="569"/>
      <c r="L918" s="569"/>
      <c r="M918" s="569"/>
      <c r="N918" s="569"/>
      <c r="O918" s="570"/>
      <c r="P918" s="568" t="str">
        <f>Calcu_ADJ!J320</f>
        <v/>
      </c>
      <c r="Q918" s="571"/>
      <c r="R918" s="571"/>
      <c r="S918" s="571"/>
      <c r="T918" s="571"/>
      <c r="U918" s="571"/>
      <c r="V918" s="572"/>
      <c r="W918" s="568" t="str">
        <f>IF(Calcu_ADJ!G320="ⅹ",Calcu_ADJ!G320,Calcu_ADJ!K320)</f>
        <v/>
      </c>
      <c r="X918" s="571"/>
      <c r="Y918" s="571"/>
      <c r="Z918" s="571"/>
      <c r="AA918" s="571"/>
      <c r="AB918" s="571"/>
      <c r="AC918" s="572"/>
      <c r="AD918" s="568" t="str">
        <f>IF(Calcu_ADJ!H320="ⅹ",Calcu_ADJ!H320,Calcu_ADJ!L320)</f>
        <v/>
      </c>
      <c r="AE918" s="571"/>
      <c r="AF918" s="571"/>
      <c r="AG918" s="571"/>
      <c r="AH918" s="571"/>
      <c r="AI918" s="571"/>
      <c r="AJ918" s="572"/>
      <c r="AK918" s="371"/>
      <c r="AL918" s="371"/>
      <c r="AM918" s="371"/>
      <c r="AN918" s="371"/>
      <c r="AO918" s="371"/>
      <c r="AP918" s="371"/>
      <c r="AQ918" s="371"/>
      <c r="AR918" s="143"/>
      <c r="AS918" s="143"/>
      <c r="AT918" s="371"/>
    </row>
    <row r="919" spans="1:46" ht="18" customHeight="1">
      <c r="A919" s="371"/>
      <c r="B919" s="565">
        <f>Calcu_ADJ!C321</f>
        <v>29</v>
      </c>
      <c r="C919" s="566"/>
      <c r="D919" s="566"/>
      <c r="E919" s="566"/>
      <c r="F919" s="566"/>
      <c r="G919" s="566"/>
      <c r="H919" s="567"/>
      <c r="I919" s="568" t="str">
        <f>Calcu_ADJ!E321</f>
        <v/>
      </c>
      <c r="J919" s="569"/>
      <c r="K919" s="569"/>
      <c r="L919" s="569"/>
      <c r="M919" s="569"/>
      <c r="N919" s="569"/>
      <c r="O919" s="570"/>
      <c r="P919" s="568" t="str">
        <f>Calcu_ADJ!J321</f>
        <v/>
      </c>
      <c r="Q919" s="571"/>
      <c r="R919" s="571"/>
      <c r="S919" s="571"/>
      <c r="T919" s="571"/>
      <c r="U919" s="571"/>
      <c r="V919" s="572"/>
      <c r="W919" s="568" t="str">
        <f>IF(Calcu_ADJ!G321="ⅹ",Calcu_ADJ!G321,Calcu_ADJ!K321)</f>
        <v/>
      </c>
      <c r="X919" s="571"/>
      <c r="Y919" s="571"/>
      <c r="Z919" s="571"/>
      <c r="AA919" s="571"/>
      <c r="AB919" s="571"/>
      <c r="AC919" s="572"/>
      <c r="AD919" s="568" t="str">
        <f>IF(Calcu_ADJ!H321="ⅹ",Calcu_ADJ!H321,Calcu_ADJ!L321)</f>
        <v/>
      </c>
      <c r="AE919" s="571"/>
      <c r="AF919" s="571"/>
      <c r="AG919" s="571"/>
      <c r="AH919" s="571"/>
      <c r="AI919" s="571"/>
      <c r="AJ919" s="572"/>
      <c r="AK919" s="371"/>
      <c r="AL919" s="371"/>
      <c r="AM919" s="371"/>
      <c r="AN919" s="371"/>
      <c r="AO919" s="371"/>
      <c r="AP919" s="371"/>
      <c r="AQ919" s="371"/>
      <c r="AR919" s="143"/>
      <c r="AS919" s="143"/>
      <c r="AT919" s="371"/>
    </row>
    <row r="920" spans="1:46" ht="18" customHeight="1">
      <c r="A920" s="460"/>
      <c r="B920" s="565">
        <f>Calcu_ADJ!C322</f>
        <v>30</v>
      </c>
      <c r="C920" s="566"/>
      <c r="D920" s="566"/>
      <c r="E920" s="566"/>
      <c r="F920" s="566"/>
      <c r="G920" s="566"/>
      <c r="H920" s="567"/>
      <c r="I920" s="568" t="str">
        <f>Calcu_ADJ!E322</f>
        <v/>
      </c>
      <c r="J920" s="569"/>
      <c r="K920" s="569"/>
      <c r="L920" s="569"/>
      <c r="M920" s="569"/>
      <c r="N920" s="569"/>
      <c r="O920" s="570"/>
      <c r="P920" s="568" t="str">
        <f>Calcu_ADJ!J322</f>
        <v/>
      </c>
      <c r="Q920" s="571"/>
      <c r="R920" s="571"/>
      <c r="S920" s="571"/>
      <c r="T920" s="571"/>
      <c r="U920" s="571"/>
      <c r="V920" s="572"/>
      <c r="W920" s="568" t="str">
        <f>IF(Calcu_ADJ!G322="ⅹ",Calcu_ADJ!G322,Calcu_ADJ!K322)</f>
        <v/>
      </c>
      <c r="X920" s="571"/>
      <c r="Y920" s="571"/>
      <c r="Z920" s="571"/>
      <c r="AA920" s="571"/>
      <c r="AB920" s="571"/>
      <c r="AC920" s="572"/>
      <c r="AD920" s="568" t="str">
        <f>IF(Calcu_ADJ!H322="ⅹ",Calcu_ADJ!H322,Calcu_ADJ!L322)</f>
        <v/>
      </c>
      <c r="AE920" s="571"/>
      <c r="AF920" s="571"/>
      <c r="AG920" s="571"/>
      <c r="AH920" s="571"/>
      <c r="AI920" s="571"/>
      <c r="AJ920" s="572"/>
      <c r="AK920" s="460"/>
      <c r="AL920" s="460"/>
      <c r="AM920" s="460"/>
      <c r="AN920" s="460"/>
      <c r="AO920" s="460"/>
      <c r="AP920" s="460"/>
      <c r="AQ920" s="460"/>
      <c r="AR920" s="143"/>
      <c r="AS920" s="143"/>
      <c r="AT920" s="460"/>
    </row>
    <row r="921" spans="1:46" ht="18" customHeight="1">
      <c r="A921" s="460"/>
      <c r="B921" s="565">
        <f>Calcu_ADJ!C323</f>
        <v>31</v>
      </c>
      <c r="C921" s="566"/>
      <c r="D921" s="566"/>
      <c r="E921" s="566"/>
      <c r="F921" s="566"/>
      <c r="G921" s="566"/>
      <c r="H921" s="567"/>
      <c r="I921" s="568" t="str">
        <f>Calcu_ADJ!E323</f>
        <v/>
      </c>
      <c r="J921" s="569"/>
      <c r="K921" s="569"/>
      <c r="L921" s="569"/>
      <c r="M921" s="569"/>
      <c r="N921" s="569"/>
      <c r="O921" s="570"/>
      <c r="P921" s="568" t="str">
        <f>Calcu_ADJ!J323</f>
        <v/>
      </c>
      <c r="Q921" s="571"/>
      <c r="R921" s="571"/>
      <c r="S921" s="571"/>
      <c r="T921" s="571"/>
      <c r="U921" s="571"/>
      <c r="V921" s="572"/>
      <c r="W921" s="568" t="str">
        <f>IF(Calcu_ADJ!G323="ⅹ",Calcu_ADJ!G323,Calcu_ADJ!K323)</f>
        <v/>
      </c>
      <c r="X921" s="571"/>
      <c r="Y921" s="571"/>
      <c r="Z921" s="571"/>
      <c r="AA921" s="571"/>
      <c r="AB921" s="571"/>
      <c r="AC921" s="572"/>
      <c r="AD921" s="568" t="str">
        <f>IF(Calcu_ADJ!H323="ⅹ",Calcu_ADJ!H323,Calcu_ADJ!L323)</f>
        <v/>
      </c>
      <c r="AE921" s="571"/>
      <c r="AF921" s="571"/>
      <c r="AG921" s="571"/>
      <c r="AH921" s="571"/>
      <c r="AI921" s="571"/>
      <c r="AJ921" s="572"/>
      <c r="AK921" s="460"/>
      <c r="AL921" s="460"/>
      <c r="AM921" s="460"/>
      <c r="AN921" s="460"/>
      <c r="AO921" s="460"/>
      <c r="AP921" s="460"/>
      <c r="AQ921" s="460"/>
      <c r="AR921" s="143"/>
      <c r="AS921" s="143"/>
      <c r="AT921" s="460"/>
    </row>
    <row r="922" spans="1:46" ht="18" customHeight="1">
      <c r="A922" s="460"/>
      <c r="B922" s="565">
        <f>Calcu_ADJ!C324</f>
        <v>32</v>
      </c>
      <c r="C922" s="566"/>
      <c r="D922" s="566"/>
      <c r="E922" s="566"/>
      <c r="F922" s="566"/>
      <c r="G922" s="566"/>
      <c r="H922" s="567"/>
      <c r="I922" s="568" t="str">
        <f>Calcu_ADJ!E324</f>
        <v/>
      </c>
      <c r="J922" s="569"/>
      <c r="K922" s="569"/>
      <c r="L922" s="569"/>
      <c r="M922" s="569"/>
      <c r="N922" s="569"/>
      <c r="O922" s="570"/>
      <c r="P922" s="568" t="str">
        <f>Calcu_ADJ!J324</f>
        <v/>
      </c>
      <c r="Q922" s="571"/>
      <c r="R922" s="571"/>
      <c r="S922" s="571"/>
      <c r="T922" s="571"/>
      <c r="U922" s="571"/>
      <c r="V922" s="572"/>
      <c r="W922" s="568" t="str">
        <f>IF(Calcu_ADJ!G324="ⅹ",Calcu_ADJ!G324,Calcu_ADJ!K324)</f>
        <v/>
      </c>
      <c r="X922" s="571"/>
      <c r="Y922" s="571"/>
      <c r="Z922" s="571"/>
      <c r="AA922" s="571"/>
      <c r="AB922" s="571"/>
      <c r="AC922" s="572"/>
      <c r="AD922" s="568" t="str">
        <f>IF(Calcu_ADJ!H324="ⅹ",Calcu_ADJ!H324,Calcu_ADJ!L324)</f>
        <v/>
      </c>
      <c r="AE922" s="571"/>
      <c r="AF922" s="571"/>
      <c r="AG922" s="571"/>
      <c r="AH922" s="571"/>
      <c r="AI922" s="571"/>
      <c r="AJ922" s="572"/>
      <c r="AK922" s="460"/>
      <c r="AL922" s="460"/>
      <c r="AM922" s="460"/>
      <c r="AN922" s="460"/>
      <c r="AO922" s="460"/>
      <c r="AP922" s="460"/>
      <c r="AQ922" s="460"/>
      <c r="AR922" s="143"/>
      <c r="AS922" s="143"/>
      <c r="AT922" s="460"/>
    </row>
    <row r="923" spans="1:46" ht="18" customHeight="1">
      <c r="A923" s="460"/>
      <c r="B923" s="565">
        <f>Calcu_ADJ!C325</f>
        <v>33</v>
      </c>
      <c r="C923" s="566"/>
      <c r="D923" s="566"/>
      <c r="E923" s="566"/>
      <c r="F923" s="566"/>
      <c r="G923" s="566"/>
      <c r="H923" s="567"/>
      <c r="I923" s="568" t="str">
        <f>Calcu_ADJ!E325</f>
        <v/>
      </c>
      <c r="J923" s="569"/>
      <c r="K923" s="569"/>
      <c r="L923" s="569"/>
      <c r="M923" s="569"/>
      <c r="N923" s="569"/>
      <c r="O923" s="570"/>
      <c r="P923" s="568" t="str">
        <f>Calcu_ADJ!J325</f>
        <v/>
      </c>
      <c r="Q923" s="571"/>
      <c r="R923" s="571"/>
      <c r="S923" s="571"/>
      <c r="T923" s="571"/>
      <c r="U923" s="571"/>
      <c r="V923" s="572"/>
      <c r="W923" s="568" t="str">
        <f>IF(Calcu_ADJ!G325="ⅹ",Calcu_ADJ!G325,Calcu_ADJ!K325)</f>
        <v/>
      </c>
      <c r="X923" s="571"/>
      <c r="Y923" s="571"/>
      <c r="Z923" s="571"/>
      <c r="AA923" s="571"/>
      <c r="AB923" s="571"/>
      <c r="AC923" s="572"/>
      <c r="AD923" s="568" t="str">
        <f>IF(Calcu_ADJ!H325="ⅹ",Calcu_ADJ!H325,Calcu_ADJ!L325)</f>
        <v/>
      </c>
      <c r="AE923" s="571"/>
      <c r="AF923" s="571"/>
      <c r="AG923" s="571"/>
      <c r="AH923" s="571"/>
      <c r="AI923" s="571"/>
      <c r="AJ923" s="572"/>
      <c r="AK923" s="460"/>
      <c r="AL923" s="460"/>
      <c r="AM923" s="460"/>
      <c r="AN923" s="460"/>
      <c r="AO923" s="460"/>
      <c r="AP923" s="460"/>
      <c r="AQ923" s="460"/>
      <c r="AR923" s="143"/>
      <c r="AS923" s="143"/>
      <c r="AT923" s="460"/>
    </row>
    <row r="924" spans="1:46" ht="18" customHeight="1">
      <c r="A924" s="460"/>
      <c r="B924" s="565">
        <f>Calcu_ADJ!C326</f>
        <v>34</v>
      </c>
      <c r="C924" s="566"/>
      <c r="D924" s="566"/>
      <c r="E924" s="566"/>
      <c r="F924" s="566"/>
      <c r="G924" s="566"/>
      <c r="H924" s="567"/>
      <c r="I924" s="568" t="str">
        <f>Calcu_ADJ!E326</f>
        <v/>
      </c>
      <c r="J924" s="569"/>
      <c r="K924" s="569"/>
      <c r="L924" s="569"/>
      <c r="M924" s="569"/>
      <c r="N924" s="569"/>
      <c r="O924" s="570"/>
      <c r="P924" s="568" t="str">
        <f>Calcu_ADJ!J326</f>
        <v/>
      </c>
      <c r="Q924" s="571"/>
      <c r="R924" s="571"/>
      <c r="S924" s="571"/>
      <c r="T924" s="571"/>
      <c r="U924" s="571"/>
      <c r="V924" s="572"/>
      <c r="W924" s="568" t="str">
        <f>IF(Calcu_ADJ!G326="ⅹ",Calcu_ADJ!G326,Calcu_ADJ!K326)</f>
        <v/>
      </c>
      <c r="X924" s="571"/>
      <c r="Y924" s="571"/>
      <c r="Z924" s="571"/>
      <c r="AA924" s="571"/>
      <c r="AB924" s="571"/>
      <c r="AC924" s="572"/>
      <c r="AD924" s="568" t="str">
        <f>IF(Calcu_ADJ!H326="ⅹ",Calcu_ADJ!H326,Calcu_ADJ!L326)</f>
        <v/>
      </c>
      <c r="AE924" s="571"/>
      <c r="AF924" s="571"/>
      <c r="AG924" s="571"/>
      <c r="AH924" s="571"/>
      <c r="AI924" s="571"/>
      <c r="AJ924" s="572"/>
      <c r="AK924" s="460"/>
      <c r="AL924" s="460"/>
      <c r="AM924" s="460"/>
      <c r="AN924" s="460"/>
      <c r="AO924" s="460"/>
      <c r="AP924" s="460"/>
      <c r="AQ924" s="460"/>
      <c r="AR924" s="143"/>
      <c r="AS924" s="143"/>
      <c r="AT924" s="460"/>
    </row>
    <row r="925" spans="1:46" ht="18" customHeight="1">
      <c r="A925" s="460"/>
      <c r="B925" s="565">
        <f>Calcu_ADJ!C327</f>
        <v>35</v>
      </c>
      <c r="C925" s="566"/>
      <c r="D925" s="566"/>
      <c r="E925" s="566"/>
      <c r="F925" s="566"/>
      <c r="G925" s="566"/>
      <c r="H925" s="567"/>
      <c r="I925" s="568" t="str">
        <f>Calcu_ADJ!E327</f>
        <v/>
      </c>
      <c r="J925" s="569"/>
      <c r="K925" s="569"/>
      <c r="L925" s="569"/>
      <c r="M925" s="569"/>
      <c r="N925" s="569"/>
      <c r="O925" s="570"/>
      <c r="P925" s="568" t="str">
        <f>Calcu_ADJ!J327</f>
        <v/>
      </c>
      <c r="Q925" s="571"/>
      <c r="R925" s="571"/>
      <c r="S925" s="571"/>
      <c r="T925" s="571"/>
      <c r="U925" s="571"/>
      <c r="V925" s="572"/>
      <c r="W925" s="568" t="str">
        <f>IF(Calcu_ADJ!G327="ⅹ",Calcu_ADJ!G327,Calcu_ADJ!K327)</f>
        <v/>
      </c>
      <c r="X925" s="571"/>
      <c r="Y925" s="571"/>
      <c r="Z925" s="571"/>
      <c r="AA925" s="571"/>
      <c r="AB925" s="571"/>
      <c r="AC925" s="572"/>
      <c r="AD925" s="568" t="str">
        <f>IF(Calcu_ADJ!H327="ⅹ",Calcu_ADJ!H327,Calcu_ADJ!L327)</f>
        <v/>
      </c>
      <c r="AE925" s="571"/>
      <c r="AF925" s="571"/>
      <c r="AG925" s="571"/>
      <c r="AH925" s="571"/>
      <c r="AI925" s="571"/>
      <c r="AJ925" s="572"/>
      <c r="AK925" s="460"/>
      <c r="AL925" s="460"/>
      <c r="AM925" s="460"/>
      <c r="AN925" s="460"/>
      <c r="AO925" s="460"/>
      <c r="AP925" s="460"/>
      <c r="AQ925" s="460"/>
      <c r="AR925" s="143"/>
      <c r="AS925" s="143"/>
      <c r="AT925" s="460"/>
    </row>
    <row r="926" spans="1:46" ht="18" customHeight="1">
      <c r="A926" s="460"/>
      <c r="B926" s="565">
        <f>Calcu_ADJ!C328</f>
        <v>36</v>
      </c>
      <c r="C926" s="566"/>
      <c r="D926" s="566"/>
      <c r="E926" s="566"/>
      <c r="F926" s="566"/>
      <c r="G926" s="566"/>
      <c r="H926" s="567"/>
      <c r="I926" s="568" t="str">
        <f>Calcu_ADJ!E328</f>
        <v/>
      </c>
      <c r="J926" s="569"/>
      <c r="K926" s="569"/>
      <c r="L926" s="569"/>
      <c r="M926" s="569"/>
      <c r="N926" s="569"/>
      <c r="O926" s="570"/>
      <c r="P926" s="568" t="str">
        <f>Calcu_ADJ!J328</f>
        <v/>
      </c>
      <c r="Q926" s="571"/>
      <c r="R926" s="571"/>
      <c r="S926" s="571"/>
      <c r="T926" s="571"/>
      <c r="U926" s="571"/>
      <c r="V926" s="572"/>
      <c r="W926" s="568" t="str">
        <f>IF(Calcu_ADJ!G328="ⅹ",Calcu_ADJ!G328,Calcu_ADJ!K328)</f>
        <v/>
      </c>
      <c r="X926" s="571"/>
      <c r="Y926" s="571"/>
      <c r="Z926" s="571"/>
      <c r="AA926" s="571"/>
      <c r="AB926" s="571"/>
      <c r="AC926" s="572"/>
      <c r="AD926" s="568" t="str">
        <f>IF(Calcu_ADJ!H328="ⅹ",Calcu_ADJ!H328,Calcu_ADJ!L328)</f>
        <v/>
      </c>
      <c r="AE926" s="571"/>
      <c r="AF926" s="571"/>
      <c r="AG926" s="571"/>
      <c r="AH926" s="571"/>
      <c r="AI926" s="571"/>
      <c r="AJ926" s="572"/>
      <c r="AK926" s="460"/>
      <c r="AL926" s="460"/>
      <c r="AM926" s="460"/>
      <c r="AN926" s="460"/>
      <c r="AO926" s="460"/>
      <c r="AP926" s="460"/>
      <c r="AQ926" s="460"/>
      <c r="AR926" s="143"/>
      <c r="AS926" s="143"/>
      <c r="AT926" s="460"/>
    </row>
    <row r="927" spans="1:46" ht="18" customHeight="1">
      <c r="A927" s="460"/>
      <c r="B927" s="565">
        <f>Calcu_ADJ!C329</f>
        <v>37</v>
      </c>
      <c r="C927" s="566"/>
      <c r="D927" s="566"/>
      <c r="E927" s="566"/>
      <c r="F927" s="566"/>
      <c r="G927" s="566"/>
      <c r="H927" s="567"/>
      <c r="I927" s="568" t="str">
        <f>Calcu_ADJ!E329</f>
        <v/>
      </c>
      <c r="J927" s="569"/>
      <c r="K927" s="569"/>
      <c r="L927" s="569"/>
      <c r="M927" s="569"/>
      <c r="N927" s="569"/>
      <c r="O927" s="570"/>
      <c r="P927" s="568" t="str">
        <f>Calcu_ADJ!J329</f>
        <v/>
      </c>
      <c r="Q927" s="571"/>
      <c r="R927" s="571"/>
      <c r="S927" s="571"/>
      <c r="T927" s="571"/>
      <c r="U927" s="571"/>
      <c r="V927" s="572"/>
      <c r="W927" s="568" t="str">
        <f>IF(Calcu_ADJ!G329="ⅹ",Calcu_ADJ!G329,Calcu_ADJ!K329)</f>
        <v/>
      </c>
      <c r="X927" s="571"/>
      <c r="Y927" s="571"/>
      <c r="Z927" s="571"/>
      <c r="AA927" s="571"/>
      <c r="AB927" s="571"/>
      <c r="AC927" s="572"/>
      <c r="AD927" s="568" t="str">
        <f>IF(Calcu_ADJ!H329="ⅹ",Calcu_ADJ!H329,Calcu_ADJ!L329)</f>
        <v/>
      </c>
      <c r="AE927" s="571"/>
      <c r="AF927" s="571"/>
      <c r="AG927" s="571"/>
      <c r="AH927" s="571"/>
      <c r="AI927" s="571"/>
      <c r="AJ927" s="572"/>
      <c r="AK927" s="460"/>
      <c r="AL927" s="460"/>
      <c r="AM927" s="460"/>
      <c r="AN927" s="460"/>
      <c r="AO927" s="460"/>
      <c r="AP927" s="460"/>
      <c r="AQ927" s="460"/>
      <c r="AR927" s="143"/>
      <c r="AS927" s="143"/>
      <c r="AT927" s="460"/>
    </row>
    <row r="928" spans="1:46" ht="18" customHeight="1">
      <c r="A928" s="460"/>
      <c r="B928" s="565">
        <f>Calcu_ADJ!C330</f>
        <v>38</v>
      </c>
      <c r="C928" s="566"/>
      <c r="D928" s="566"/>
      <c r="E928" s="566"/>
      <c r="F928" s="566"/>
      <c r="G928" s="566"/>
      <c r="H928" s="567"/>
      <c r="I928" s="568" t="str">
        <f>Calcu_ADJ!E330</f>
        <v/>
      </c>
      <c r="J928" s="569"/>
      <c r="K928" s="569"/>
      <c r="L928" s="569"/>
      <c r="M928" s="569"/>
      <c r="N928" s="569"/>
      <c r="O928" s="570"/>
      <c r="P928" s="568" t="str">
        <f>Calcu_ADJ!J330</f>
        <v/>
      </c>
      <c r="Q928" s="571"/>
      <c r="R928" s="571"/>
      <c r="S928" s="571"/>
      <c r="T928" s="571"/>
      <c r="U928" s="571"/>
      <c r="V928" s="572"/>
      <c r="W928" s="568" t="str">
        <f>IF(Calcu_ADJ!G330="ⅹ",Calcu_ADJ!G330,Calcu_ADJ!K330)</f>
        <v/>
      </c>
      <c r="X928" s="571"/>
      <c r="Y928" s="571"/>
      <c r="Z928" s="571"/>
      <c r="AA928" s="571"/>
      <c r="AB928" s="571"/>
      <c r="AC928" s="572"/>
      <c r="AD928" s="568" t="str">
        <f>IF(Calcu_ADJ!H330="ⅹ",Calcu_ADJ!H330,Calcu_ADJ!L330)</f>
        <v/>
      </c>
      <c r="AE928" s="571"/>
      <c r="AF928" s="571"/>
      <c r="AG928" s="571"/>
      <c r="AH928" s="571"/>
      <c r="AI928" s="571"/>
      <c r="AJ928" s="572"/>
      <c r="AK928" s="460"/>
      <c r="AL928" s="460"/>
      <c r="AM928" s="460"/>
      <c r="AN928" s="460"/>
      <c r="AO928" s="460"/>
      <c r="AP928" s="460"/>
      <c r="AQ928" s="460"/>
      <c r="AR928" s="143"/>
      <c r="AS928" s="143"/>
      <c r="AT928" s="460"/>
    </row>
    <row r="929" spans="1:46" ht="18" customHeight="1">
      <c r="A929" s="460"/>
      <c r="B929" s="565">
        <f>Calcu_ADJ!C331</f>
        <v>39</v>
      </c>
      <c r="C929" s="566"/>
      <c r="D929" s="566"/>
      <c r="E929" s="566"/>
      <c r="F929" s="566"/>
      <c r="G929" s="566"/>
      <c r="H929" s="567"/>
      <c r="I929" s="568" t="str">
        <f>Calcu_ADJ!E331</f>
        <v/>
      </c>
      <c r="J929" s="569"/>
      <c r="K929" s="569"/>
      <c r="L929" s="569"/>
      <c r="M929" s="569"/>
      <c r="N929" s="569"/>
      <c r="O929" s="570"/>
      <c r="P929" s="568" t="str">
        <f>Calcu_ADJ!J331</f>
        <v/>
      </c>
      <c r="Q929" s="571"/>
      <c r="R929" s="571"/>
      <c r="S929" s="571"/>
      <c r="T929" s="571"/>
      <c r="U929" s="571"/>
      <c r="V929" s="572"/>
      <c r="W929" s="568" t="str">
        <f>IF(Calcu_ADJ!G331="ⅹ",Calcu_ADJ!G331,Calcu_ADJ!K331)</f>
        <v/>
      </c>
      <c r="X929" s="571"/>
      <c r="Y929" s="571"/>
      <c r="Z929" s="571"/>
      <c r="AA929" s="571"/>
      <c r="AB929" s="571"/>
      <c r="AC929" s="572"/>
      <c r="AD929" s="568" t="str">
        <f>IF(Calcu_ADJ!H331="ⅹ",Calcu_ADJ!H331,Calcu_ADJ!L331)</f>
        <v/>
      </c>
      <c r="AE929" s="571"/>
      <c r="AF929" s="571"/>
      <c r="AG929" s="571"/>
      <c r="AH929" s="571"/>
      <c r="AI929" s="571"/>
      <c r="AJ929" s="572"/>
      <c r="AK929" s="460"/>
      <c r="AL929" s="460"/>
      <c r="AM929" s="460"/>
      <c r="AN929" s="460"/>
      <c r="AO929" s="460"/>
      <c r="AP929" s="460"/>
      <c r="AQ929" s="460"/>
      <c r="AR929" s="143"/>
      <c r="AS929" s="143"/>
      <c r="AT929" s="460"/>
    </row>
    <row r="930" spans="1:46" ht="18" customHeight="1">
      <c r="A930" s="460"/>
      <c r="B930" s="565">
        <f>Calcu_ADJ!C332</f>
        <v>40</v>
      </c>
      <c r="C930" s="566"/>
      <c r="D930" s="566"/>
      <c r="E930" s="566"/>
      <c r="F930" s="566"/>
      <c r="G930" s="566"/>
      <c r="H930" s="567"/>
      <c r="I930" s="568" t="str">
        <f>Calcu_ADJ!E332</f>
        <v/>
      </c>
      <c r="J930" s="569"/>
      <c r="K930" s="569"/>
      <c r="L930" s="569"/>
      <c r="M930" s="569"/>
      <c r="N930" s="569"/>
      <c r="O930" s="570"/>
      <c r="P930" s="568" t="str">
        <f>Calcu_ADJ!J332</f>
        <v/>
      </c>
      <c r="Q930" s="571"/>
      <c r="R930" s="571"/>
      <c r="S930" s="571"/>
      <c r="T930" s="571"/>
      <c r="U930" s="571"/>
      <c r="V930" s="572"/>
      <c r="W930" s="568" t="str">
        <f>IF(Calcu_ADJ!G332="ⅹ",Calcu_ADJ!G332,Calcu_ADJ!K332)</f>
        <v/>
      </c>
      <c r="X930" s="571"/>
      <c r="Y930" s="571"/>
      <c r="Z930" s="571"/>
      <c r="AA930" s="571"/>
      <c r="AB930" s="571"/>
      <c r="AC930" s="572"/>
      <c r="AD930" s="568" t="str">
        <f>IF(Calcu_ADJ!H332="ⅹ",Calcu_ADJ!H332,Calcu_ADJ!L332)</f>
        <v/>
      </c>
      <c r="AE930" s="571"/>
      <c r="AF930" s="571"/>
      <c r="AG930" s="571"/>
      <c r="AH930" s="571"/>
      <c r="AI930" s="571"/>
      <c r="AJ930" s="572"/>
      <c r="AK930" s="460"/>
      <c r="AL930" s="460"/>
      <c r="AM930" s="460"/>
      <c r="AN930" s="460"/>
      <c r="AO930" s="460"/>
      <c r="AP930" s="460"/>
      <c r="AQ930" s="460"/>
      <c r="AR930" s="143"/>
      <c r="AS930" s="143"/>
      <c r="AT930" s="460"/>
    </row>
    <row r="931" spans="1:46" ht="18" customHeight="1">
      <c r="A931" s="460"/>
      <c r="B931" s="565">
        <f>Calcu_ADJ!C333</f>
        <v>41</v>
      </c>
      <c r="C931" s="566"/>
      <c r="D931" s="566"/>
      <c r="E931" s="566"/>
      <c r="F931" s="566"/>
      <c r="G931" s="566"/>
      <c r="H931" s="567"/>
      <c r="I931" s="568" t="str">
        <f>Calcu_ADJ!E333</f>
        <v/>
      </c>
      <c r="J931" s="569"/>
      <c r="K931" s="569"/>
      <c r="L931" s="569"/>
      <c r="M931" s="569"/>
      <c r="N931" s="569"/>
      <c r="O931" s="570"/>
      <c r="P931" s="568" t="str">
        <f>Calcu_ADJ!J333</f>
        <v/>
      </c>
      <c r="Q931" s="571"/>
      <c r="R931" s="571"/>
      <c r="S931" s="571"/>
      <c r="T931" s="571"/>
      <c r="U931" s="571"/>
      <c r="V931" s="572"/>
      <c r="W931" s="568" t="str">
        <f>IF(Calcu_ADJ!G333="ⅹ",Calcu_ADJ!G333,Calcu_ADJ!K333)</f>
        <v/>
      </c>
      <c r="X931" s="571"/>
      <c r="Y931" s="571"/>
      <c r="Z931" s="571"/>
      <c r="AA931" s="571"/>
      <c r="AB931" s="571"/>
      <c r="AC931" s="572"/>
      <c r="AD931" s="568" t="str">
        <f>IF(Calcu_ADJ!H333="ⅹ",Calcu_ADJ!H333,Calcu_ADJ!L333)</f>
        <v/>
      </c>
      <c r="AE931" s="571"/>
      <c r="AF931" s="571"/>
      <c r="AG931" s="571"/>
      <c r="AH931" s="571"/>
      <c r="AI931" s="571"/>
      <c r="AJ931" s="572"/>
      <c r="AK931" s="460"/>
      <c r="AL931" s="460"/>
      <c r="AM931" s="460"/>
      <c r="AN931" s="460"/>
      <c r="AO931" s="460"/>
      <c r="AP931" s="460"/>
      <c r="AQ931" s="460"/>
      <c r="AR931" s="143"/>
      <c r="AS931" s="143"/>
      <c r="AT931" s="460"/>
    </row>
    <row r="932" spans="1:46" ht="18" customHeight="1">
      <c r="A932" s="460"/>
      <c r="B932" s="565">
        <f>Calcu_ADJ!C334</f>
        <v>42</v>
      </c>
      <c r="C932" s="566"/>
      <c r="D932" s="566"/>
      <c r="E932" s="566"/>
      <c r="F932" s="566"/>
      <c r="G932" s="566"/>
      <c r="H932" s="567"/>
      <c r="I932" s="568" t="str">
        <f>Calcu_ADJ!E334</f>
        <v/>
      </c>
      <c r="J932" s="569"/>
      <c r="K932" s="569"/>
      <c r="L932" s="569"/>
      <c r="M932" s="569"/>
      <c r="N932" s="569"/>
      <c r="O932" s="570"/>
      <c r="P932" s="568" t="str">
        <f>Calcu_ADJ!J334</f>
        <v/>
      </c>
      <c r="Q932" s="571"/>
      <c r="R932" s="571"/>
      <c r="S932" s="571"/>
      <c r="T932" s="571"/>
      <c r="U932" s="571"/>
      <c r="V932" s="572"/>
      <c r="W932" s="568" t="str">
        <f>IF(Calcu_ADJ!G334="ⅹ",Calcu_ADJ!G334,Calcu_ADJ!K334)</f>
        <v/>
      </c>
      <c r="X932" s="571"/>
      <c r="Y932" s="571"/>
      <c r="Z932" s="571"/>
      <c r="AA932" s="571"/>
      <c r="AB932" s="571"/>
      <c r="AC932" s="572"/>
      <c r="AD932" s="568" t="str">
        <f>IF(Calcu_ADJ!H334="ⅹ",Calcu_ADJ!H334,Calcu_ADJ!L334)</f>
        <v/>
      </c>
      <c r="AE932" s="571"/>
      <c r="AF932" s="571"/>
      <c r="AG932" s="571"/>
      <c r="AH932" s="571"/>
      <c r="AI932" s="571"/>
      <c r="AJ932" s="572"/>
      <c r="AK932" s="460"/>
      <c r="AL932" s="460"/>
      <c r="AM932" s="460"/>
      <c r="AN932" s="460"/>
      <c r="AO932" s="460"/>
      <c r="AP932" s="460"/>
      <c r="AQ932" s="460"/>
      <c r="AR932" s="143"/>
      <c r="AS932" s="143"/>
      <c r="AT932" s="460"/>
    </row>
    <row r="933" spans="1:46" ht="18" customHeight="1">
      <c r="A933" s="460"/>
      <c r="B933" s="565">
        <f>Calcu_ADJ!C335</f>
        <v>43</v>
      </c>
      <c r="C933" s="566"/>
      <c r="D933" s="566"/>
      <c r="E933" s="566"/>
      <c r="F933" s="566"/>
      <c r="G933" s="566"/>
      <c r="H933" s="567"/>
      <c r="I933" s="568" t="str">
        <f>Calcu_ADJ!E335</f>
        <v/>
      </c>
      <c r="J933" s="569"/>
      <c r="K933" s="569"/>
      <c r="L933" s="569"/>
      <c r="M933" s="569"/>
      <c r="N933" s="569"/>
      <c r="O933" s="570"/>
      <c r="P933" s="568" t="str">
        <f>Calcu_ADJ!J335</f>
        <v/>
      </c>
      <c r="Q933" s="571"/>
      <c r="R933" s="571"/>
      <c r="S933" s="571"/>
      <c r="T933" s="571"/>
      <c r="U933" s="571"/>
      <c r="V933" s="572"/>
      <c r="W933" s="568" t="str">
        <f>IF(Calcu_ADJ!G335="ⅹ",Calcu_ADJ!G335,Calcu_ADJ!K335)</f>
        <v/>
      </c>
      <c r="X933" s="571"/>
      <c r="Y933" s="571"/>
      <c r="Z933" s="571"/>
      <c r="AA933" s="571"/>
      <c r="AB933" s="571"/>
      <c r="AC933" s="572"/>
      <c r="AD933" s="568" t="str">
        <f>IF(Calcu_ADJ!H335="ⅹ",Calcu_ADJ!H335,Calcu_ADJ!L335)</f>
        <v/>
      </c>
      <c r="AE933" s="571"/>
      <c r="AF933" s="571"/>
      <c r="AG933" s="571"/>
      <c r="AH933" s="571"/>
      <c r="AI933" s="571"/>
      <c r="AJ933" s="572"/>
      <c r="AK933" s="460"/>
      <c r="AL933" s="460"/>
      <c r="AM933" s="460"/>
      <c r="AN933" s="460"/>
      <c r="AO933" s="460"/>
      <c r="AP933" s="460"/>
      <c r="AQ933" s="460"/>
      <c r="AR933" s="143"/>
      <c r="AS933" s="143"/>
      <c r="AT933" s="460"/>
    </row>
    <row r="934" spans="1:46" ht="18" customHeight="1">
      <c r="A934" s="460"/>
      <c r="B934" s="565">
        <f>Calcu_ADJ!C336</f>
        <v>44</v>
      </c>
      <c r="C934" s="566"/>
      <c r="D934" s="566"/>
      <c r="E934" s="566"/>
      <c r="F934" s="566"/>
      <c r="G934" s="566"/>
      <c r="H934" s="567"/>
      <c r="I934" s="568" t="str">
        <f>Calcu_ADJ!E336</f>
        <v/>
      </c>
      <c r="J934" s="569"/>
      <c r="K934" s="569"/>
      <c r="L934" s="569"/>
      <c r="M934" s="569"/>
      <c r="N934" s="569"/>
      <c r="O934" s="570"/>
      <c r="P934" s="568" t="str">
        <f>Calcu_ADJ!J336</f>
        <v/>
      </c>
      <c r="Q934" s="571"/>
      <c r="R934" s="571"/>
      <c r="S934" s="571"/>
      <c r="T934" s="571"/>
      <c r="U934" s="571"/>
      <c r="V934" s="572"/>
      <c r="W934" s="568" t="str">
        <f>IF(Calcu_ADJ!G336="ⅹ",Calcu_ADJ!G336,Calcu_ADJ!K336)</f>
        <v/>
      </c>
      <c r="X934" s="571"/>
      <c r="Y934" s="571"/>
      <c r="Z934" s="571"/>
      <c r="AA934" s="571"/>
      <c r="AB934" s="571"/>
      <c r="AC934" s="572"/>
      <c r="AD934" s="568" t="str">
        <f>IF(Calcu_ADJ!H336="ⅹ",Calcu_ADJ!H336,Calcu_ADJ!L336)</f>
        <v/>
      </c>
      <c r="AE934" s="571"/>
      <c r="AF934" s="571"/>
      <c r="AG934" s="571"/>
      <c r="AH934" s="571"/>
      <c r="AI934" s="571"/>
      <c r="AJ934" s="572"/>
      <c r="AK934" s="460"/>
      <c r="AL934" s="460"/>
      <c r="AM934" s="460"/>
      <c r="AN934" s="460"/>
      <c r="AO934" s="460"/>
      <c r="AP934" s="460"/>
      <c r="AQ934" s="460"/>
      <c r="AR934" s="143"/>
      <c r="AS934" s="143"/>
      <c r="AT934" s="460"/>
    </row>
    <row r="935" spans="1:46" ht="18" customHeight="1">
      <c r="A935" s="460"/>
      <c r="B935" s="565">
        <f>Calcu_ADJ!C337</f>
        <v>45</v>
      </c>
      <c r="C935" s="566"/>
      <c r="D935" s="566"/>
      <c r="E935" s="566"/>
      <c r="F935" s="566"/>
      <c r="G935" s="566"/>
      <c r="H935" s="567"/>
      <c r="I935" s="568" t="str">
        <f>Calcu_ADJ!E337</f>
        <v/>
      </c>
      <c r="J935" s="569"/>
      <c r="K935" s="569"/>
      <c r="L935" s="569"/>
      <c r="M935" s="569"/>
      <c r="N935" s="569"/>
      <c r="O935" s="570"/>
      <c r="P935" s="568" t="str">
        <f>Calcu_ADJ!J337</f>
        <v/>
      </c>
      <c r="Q935" s="571"/>
      <c r="R935" s="571"/>
      <c r="S935" s="571"/>
      <c r="T935" s="571"/>
      <c r="U935" s="571"/>
      <c r="V935" s="572"/>
      <c r="W935" s="568" t="str">
        <f>IF(Calcu_ADJ!G337="ⅹ",Calcu_ADJ!G337,Calcu_ADJ!K337)</f>
        <v/>
      </c>
      <c r="X935" s="571"/>
      <c r="Y935" s="571"/>
      <c r="Z935" s="571"/>
      <c r="AA935" s="571"/>
      <c r="AB935" s="571"/>
      <c r="AC935" s="572"/>
      <c r="AD935" s="568" t="str">
        <f>IF(Calcu_ADJ!H337="ⅹ",Calcu_ADJ!H337,Calcu_ADJ!L337)</f>
        <v/>
      </c>
      <c r="AE935" s="571"/>
      <c r="AF935" s="571"/>
      <c r="AG935" s="571"/>
      <c r="AH935" s="571"/>
      <c r="AI935" s="571"/>
      <c r="AJ935" s="572"/>
      <c r="AK935" s="460"/>
      <c r="AL935" s="460"/>
      <c r="AM935" s="460"/>
      <c r="AN935" s="460"/>
      <c r="AO935" s="460"/>
      <c r="AP935" s="460"/>
      <c r="AQ935" s="460"/>
      <c r="AR935" s="143"/>
      <c r="AS935" s="143"/>
      <c r="AT935" s="460"/>
    </row>
    <row r="936" spans="1:46" ht="18" customHeight="1">
      <c r="A936" s="460"/>
      <c r="B936" s="565">
        <f>Calcu_ADJ!C338</f>
        <v>46</v>
      </c>
      <c r="C936" s="566"/>
      <c r="D936" s="566"/>
      <c r="E936" s="566"/>
      <c r="F936" s="566"/>
      <c r="G936" s="566"/>
      <c r="H936" s="567"/>
      <c r="I936" s="568" t="str">
        <f>Calcu_ADJ!E338</f>
        <v/>
      </c>
      <c r="J936" s="569"/>
      <c r="K936" s="569"/>
      <c r="L936" s="569"/>
      <c r="M936" s="569"/>
      <c r="N936" s="569"/>
      <c r="O936" s="570"/>
      <c r="P936" s="568" t="str">
        <f>Calcu_ADJ!J338</f>
        <v/>
      </c>
      <c r="Q936" s="571"/>
      <c r="R936" s="571"/>
      <c r="S936" s="571"/>
      <c r="T936" s="571"/>
      <c r="U936" s="571"/>
      <c r="V936" s="572"/>
      <c r="W936" s="568" t="str">
        <f>IF(Calcu_ADJ!G338="ⅹ",Calcu_ADJ!G338,Calcu_ADJ!K338)</f>
        <v/>
      </c>
      <c r="X936" s="571"/>
      <c r="Y936" s="571"/>
      <c r="Z936" s="571"/>
      <c r="AA936" s="571"/>
      <c r="AB936" s="571"/>
      <c r="AC936" s="572"/>
      <c r="AD936" s="568" t="str">
        <f>IF(Calcu_ADJ!H338="ⅹ",Calcu_ADJ!H338,Calcu_ADJ!L338)</f>
        <v/>
      </c>
      <c r="AE936" s="571"/>
      <c r="AF936" s="571"/>
      <c r="AG936" s="571"/>
      <c r="AH936" s="571"/>
      <c r="AI936" s="571"/>
      <c r="AJ936" s="572"/>
      <c r="AK936" s="460"/>
      <c r="AL936" s="460"/>
      <c r="AM936" s="460"/>
      <c r="AN936" s="460"/>
      <c r="AO936" s="460"/>
      <c r="AP936" s="460"/>
      <c r="AQ936" s="460"/>
      <c r="AR936" s="143"/>
      <c r="AS936" s="143"/>
      <c r="AT936" s="460"/>
    </row>
    <row r="937" spans="1:46" ht="18" customHeight="1">
      <c r="A937" s="460"/>
      <c r="B937" s="565">
        <f>Calcu_ADJ!C339</f>
        <v>47</v>
      </c>
      <c r="C937" s="566"/>
      <c r="D937" s="566"/>
      <c r="E937" s="566"/>
      <c r="F937" s="566"/>
      <c r="G937" s="566"/>
      <c r="H937" s="567"/>
      <c r="I937" s="568" t="str">
        <f>Calcu_ADJ!E339</f>
        <v/>
      </c>
      <c r="J937" s="569"/>
      <c r="K937" s="569"/>
      <c r="L937" s="569"/>
      <c r="M937" s="569"/>
      <c r="N937" s="569"/>
      <c r="O937" s="570"/>
      <c r="P937" s="568" t="str">
        <f>Calcu_ADJ!J339</f>
        <v/>
      </c>
      <c r="Q937" s="571"/>
      <c r="R937" s="571"/>
      <c r="S937" s="571"/>
      <c r="T937" s="571"/>
      <c r="U937" s="571"/>
      <c r="V937" s="572"/>
      <c r="W937" s="568" t="str">
        <f>IF(Calcu_ADJ!G339="ⅹ",Calcu_ADJ!G339,Calcu_ADJ!K339)</f>
        <v/>
      </c>
      <c r="X937" s="571"/>
      <c r="Y937" s="571"/>
      <c r="Z937" s="571"/>
      <c r="AA937" s="571"/>
      <c r="AB937" s="571"/>
      <c r="AC937" s="572"/>
      <c r="AD937" s="568" t="str">
        <f>IF(Calcu_ADJ!H339="ⅹ",Calcu_ADJ!H339,Calcu_ADJ!L339)</f>
        <v/>
      </c>
      <c r="AE937" s="571"/>
      <c r="AF937" s="571"/>
      <c r="AG937" s="571"/>
      <c r="AH937" s="571"/>
      <c r="AI937" s="571"/>
      <c r="AJ937" s="572"/>
      <c r="AK937" s="460"/>
      <c r="AL937" s="460"/>
      <c r="AM937" s="460"/>
      <c r="AN937" s="460"/>
      <c r="AO937" s="460"/>
      <c r="AP937" s="460"/>
      <c r="AQ937" s="460"/>
      <c r="AR937" s="143"/>
      <c r="AS937" s="143"/>
      <c r="AT937" s="460"/>
    </row>
    <row r="938" spans="1:46" ht="18" customHeight="1">
      <c r="A938" s="460"/>
      <c r="B938" s="565">
        <f>Calcu_ADJ!C340</f>
        <v>48</v>
      </c>
      <c r="C938" s="566"/>
      <c r="D938" s="566"/>
      <c r="E938" s="566"/>
      <c r="F938" s="566"/>
      <c r="G938" s="566"/>
      <c r="H938" s="567"/>
      <c r="I938" s="568" t="str">
        <f>Calcu_ADJ!E340</f>
        <v/>
      </c>
      <c r="J938" s="569"/>
      <c r="K938" s="569"/>
      <c r="L938" s="569"/>
      <c r="M938" s="569"/>
      <c r="N938" s="569"/>
      <c r="O938" s="570"/>
      <c r="P938" s="568" t="str">
        <f>Calcu_ADJ!J340</f>
        <v/>
      </c>
      <c r="Q938" s="571"/>
      <c r="R938" s="571"/>
      <c r="S938" s="571"/>
      <c r="T938" s="571"/>
      <c r="U938" s="571"/>
      <c r="V938" s="572"/>
      <c r="W938" s="568" t="str">
        <f>IF(Calcu_ADJ!G340="ⅹ",Calcu_ADJ!G340,Calcu_ADJ!K340)</f>
        <v/>
      </c>
      <c r="X938" s="571"/>
      <c r="Y938" s="571"/>
      <c r="Z938" s="571"/>
      <c r="AA938" s="571"/>
      <c r="AB938" s="571"/>
      <c r="AC938" s="572"/>
      <c r="AD938" s="568" t="str">
        <f>IF(Calcu_ADJ!H340="ⅹ",Calcu_ADJ!H340,Calcu_ADJ!L340)</f>
        <v/>
      </c>
      <c r="AE938" s="571"/>
      <c r="AF938" s="571"/>
      <c r="AG938" s="571"/>
      <c r="AH938" s="571"/>
      <c r="AI938" s="571"/>
      <c r="AJ938" s="572"/>
      <c r="AK938" s="460"/>
      <c r="AL938" s="460"/>
      <c r="AM938" s="460"/>
      <c r="AN938" s="460"/>
      <c r="AO938" s="460"/>
      <c r="AP938" s="460"/>
      <c r="AQ938" s="460"/>
      <c r="AR938" s="143"/>
      <c r="AS938" s="143"/>
      <c r="AT938" s="460"/>
    </row>
    <row r="939" spans="1:46" ht="18" customHeight="1">
      <c r="A939" s="460"/>
      <c r="B939" s="565">
        <f>Calcu_ADJ!C341</f>
        <v>49</v>
      </c>
      <c r="C939" s="566"/>
      <c r="D939" s="566"/>
      <c r="E939" s="566"/>
      <c r="F939" s="566"/>
      <c r="G939" s="566"/>
      <c r="H939" s="567"/>
      <c r="I939" s="568" t="str">
        <f>Calcu_ADJ!E341</f>
        <v/>
      </c>
      <c r="J939" s="569"/>
      <c r="K939" s="569"/>
      <c r="L939" s="569"/>
      <c r="M939" s="569"/>
      <c r="N939" s="569"/>
      <c r="O939" s="570"/>
      <c r="P939" s="568" t="str">
        <f>Calcu_ADJ!J341</f>
        <v/>
      </c>
      <c r="Q939" s="571"/>
      <c r="R939" s="571"/>
      <c r="S939" s="571"/>
      <c r="T939" s="571"/>
      <c r="U939" s="571"/>
      <c r="V939" s="572"/>
      <c r="W939" s="568" t="str">
        <f>IF(Calcu_ADJ!G341="ⅹ",Calcu_ADJ!G341,Calcu_ADJ!K341)</f>
        <v/>
      </c>
      <c r="X939" s="571"/>
      <c r="Y939" s="571"/>
      <c r="Z939" s="571"/>
      <c r="AA939" s="571"/>
      <c r="AB939" s="571"/>
      <c r="AC939" s="572"/>
      <c r="AD939" s="568" t="str">
        <f>IF(Calcu_ADJ!H341="ⅹ",Calcu_ADJ!H341,Calcu_ADJ!L341)</f>
        <v/>
      </c>
      <c r="AE939" s="571"/>
      <c r="AF939" s="571"/>
      <c r="AG939" s="571"/>
      <c r="AH939" s="571"/>
      <c r="AI939" s="571"/>
      <c r="AJ939" s="572"/>
      <c r="AK939" s="460"/>
      <c r="AL939" s="460"/>
      <c r="AM939" s="460"/>
      <c r="AN939" s="460"/>
      <c r="AO939" s="460"/>
      <c r="AP939" s="460"/>
      <c r="AQ939" s="460"/>
      <c r="AR939" s="143"/>
      <c r="AS939" s="143"/>
      <c r="AT939" s="460"/>
    </row>
    <row r="940" spans="1:46" ht="18" customHeight="1">
      <c r="A940" s="460"/>
      <c r="B940" s="565">
        <f>Calcu_ADJ!C342</f>
        <v>50</v>
      </c>
      <c r="C940" s="566"/>
      <c r="D940" s="566"/>
      <c r="E940" s="566"/>
      <c r="F940" s="566"/>
      <c r="G940" s="566"/>
      <c r="H940" s="567"/>
      <c r="I940" s="568" t="str">
        <f>Calcu_ADJ!E342</f>
        <v/>
      </c>
      <c r="J940" s="569"/>
      <c r="K940" s="569"/>
      <c r="L940" s="569"/>
      <c r="M940" s="569"/>
      <c r="N940" s="569"/>
      <c r="O940" s="570"/>
      <c r="P940" s="568" t="str">
        <f>Calcu_ADJ!J342</f>
        <v/>
      </c>
      <c r="Q940" s="571"/>
      <c r="R940" s="571"/>
      <c r="S940" s="571"/>
      <c r="T940" s="571"/>
      <c r="U940" s="571"/>
      <c r="V940" s="572"/>
      <c r="W940" s="568" t="str">
        <f>IF(Calcu_ADJ!G342="ⅹ",Calcu_ADJ!G342,Calcu_ADJ!K342)</f>
        <v/>
      </c>
      <c r="X940" s="571"/>
      <c r="Y940" s="571"/>
      <c r="Z940" s="571"/>
      <c r="AA940" s="571"/>
      <c r="AB940" s="571"/>
      <c r="AC940" s="572"/>
      <c r="AD940" s="568" t="str">
        <f>IF(Calcu_ADJ!H342="ⅹ",Calcu_ADJ!H342,Calcu_ADJ!L342)</f>
        <v/>
      </c>
      <c r="AE940" s="571"/>
      <c r="AF940" s="571"/>
      <c r="AG940" s="571"/>
      <c r="AH940" s="571"/>
      <c r="AI940" s="571"/>
      <c r="AJ940" s="572"/>
      <c r="AK940" s="460"/>
      <c r="AL940" s="460"/>
      <c r="AM940" s="460"/>
      <c r="AN940" s="460"/>
      <c r="AO940" s="460"/>
      <c r="AP940" s="460"/>
      <c r="AQ940" s="460"/>
      <c r="AR940" s="143"/>
      <c r="AS940" s="143"/>
      <c r="AT940" s="460"/>
    </row>
    <row r="941" spans="1:46" ht="18" customHeight="1">
      <c r="A941" s="460"/>
      <c r="B941" s="565">
        <f>Calcu_ADJ!C343</f>
        <v>51</v>
      </c>
      <c r="C941" s="566"/>
      <c r="D941" s="566"/>
      <c r="E941" s="566"/>
      <c r="F941" s="566"/>
      <c r="G941" s="566"/>
      <c r="H941" s="567"/>
      <c r="I941" s="568" t="str">
        <f>Calcu_ADJ!E343</f>
        <v/>
      </c>
      <c r="J941" s="569"/>
      <c r="K941" s="569"/>
      <c r="L941" s="569"/>
      <c r="M941" s="569"/>
      <c r="N941" s="569"/>
      <c r="O941" s="570"/>
      <c r="P941" s="568" t="str">
        <f>Calcu_ADJ!J343</f>
        <v/>
      </c>
      <c r="Q941" s="571"/>
      <c r="R941" s="571"/>
      <c r="S941" s="571"/>
      <c r="T941" s="571"/>
      <c r="U941" s="571"/>
      <c r="V941" s="572"/>
      <c r="W941" s="568" t="str">
        <f>IF(Calcu_ADJ!G343="ⅹ",Calcu_ADJ!G343,Calcu_ADJ!K343)</f>
        <v/>
      </c>
      <c r="X941" s="571"/>
      <c r="Y941" s="571"/>
      <c r="Z941" s="571"/>
      <c r="AA941" s="571"/>
      <c r="AB941" s="571"/>
      <c r="AC941" s="572"/>
      <c r="AD941" s="568" t="str">
        <f>IF(Calcu_ADJ!H343="ⅹ",Calcu_ADJ!H343,Calcu_ADJ!L343)</f>
        <v/>
      </c>
      <c r="AE941" s="571"/>
      <c r="AF941" s="571"/>
      <c r="AG941" s="571"/>
      <c r="AH941" s="571"/>
      <c r="AI941" s="571"/>
      <c r="AJ941" s="572"/>
      <c r="AK941" s="460"/>
      <c r="AL941" s="460"/>
      <c r="AM941" s="460"/>
      <c r="AN941" s="460"/>
      <c r="AO941" s="460"/>
      <c r="AP941" s="460"/>
      <c r="AQ941" s="460"/>
      <c r="AR941" s="143"/>
      <c r="AS941" s="143"/>
      <c r="AT941" s="460"/>
    </row>
    <row r="942" spans="1:46" ht="18" customHeight="1">
      <c r="A942" s="460"/>
      <c r="B942" s="565">
        <f>Calcu_ADJ!C344</f>
        <v>52</v>
      </c>
      <c r="C942" s="566"/>
      <c r="D942" s="566"/>
      <c r="E942" s="566"/>
      <c r="F942" s="566"/>
      <c r="G942" s="566"/>
      <c r="H942" s="567"/>
      <c r="I942" s="568" t="str">
        <f>Calcu_ADJ!E344</f>
        <v/>
      </c>
      <c r="J942" s="569"/>
      <c r="K942" s="569"/>
      <c r="L942" s="569"/>
      <c r="M942" s="569"/>
      <c r="N942" s="569"/>
      <c r="O942" s="570"/>
      <c r="P942" s="568" t="str">
        <f>Calcu_ADJ!J344</f>
        <v/>
      </c>
      <c r="Q942" s="571"/>
      <c r="R942" s="571"/>
      <c r="S942" s="571"/>
      <c r="T942" s="571"/>
      <c r="U942" s="571"/>
      <c r="V942" s="572"/>
      <c r="W942" s="568" t="str">
        <f>IF(Calcu_ADJ!G344="ⅹ",Calcu_ADJ!G344,Calcu_ADJ!K344)</f>
        <v/>
      </c>
      <c r="X942" s="571"/>
      <c r="Y942" s="571"/>
      <c r="Z942" s="571"/>
      <c r="AA942" s="571"/>
      <c r="AB942" s="571"/>
      <c r="AC942" s="572"/>
      <c r="AD942" s="568" t="str">
        <f>IF(Calcu_ADJ!H344="ⅹ",Calcu_ADJ!H344,Calcu_ADJ!L344)</f>
        <v/>
      </c>
      <c r="AE942" s="571"/>
      <c r="AF942" s="571"/>
      <c r="AG942" s="571"/>
      <c r="AH942" s="571"/>
      <c r="AI942" s="571"/>
      <c r="AJ942" s="572"/>
      <c r="AK942" s="460"/>
      <c r="AL942" s="460"/>
      <c r="AM942" s="460"/>
      <c r="AN942" s="460"/>
      <c r="AO942" s="460"/>
      <c r="AP942" s="460"/>
      <c r="AQ942" s="460"/>
      <c r="AR942" s="143"/>
      <c r="AS942" s="143"/>
      <c r="AT942" s="460"/>
    </row>
    <row r="943" spans="1:46" ht="18" customHeight="1">
      <c r="A943" s="460"/>
      <c r="B943" s="565">
        <f>Calcu_ADJ!C345</f>
        <v>53</v>
      </c>
      <c r="C943" s="566"/>
      <c r="D943" s="566"/>
      <c r="E943" s="566"/>
      <c r="F943" s="566"/>
      <c r="G943" s="566"/>
      <c r="H943" s="567"/>
      <c r="I943" s="568" t="str">
        <f>Calcu_ADJ!E345</f>
        <v/>
      </c>
      <c r="J943" s="569"/>
      <c r="K943" s="569"/>
      <c r="L943" s="569"/>
      <c r="M943" s="569"/>
      <c r="N943" s="569"/>
      <c r="O943" s="570"/>
      <c r="P943" s="568" t="str">
        <f>Calcu_ADJ!J345</f>
        <v/>
      </c>
      <c r="Q943" s="571"/>
      <c r="R943" s="571"/>
      <c r="S943" s="571"/>
      <c r="T943" s="571"/>
      <c r="U943" s="571"/>
      <c r="V943" s="572"/>
      <c r="W943" s="568" t="str">
        <f>IF(Calcu_ADJ!G345="ⅹ",Calcu_ADJ!G345,Calcu_ADJ!K345)</f>
        <v/>
      </c>
      <c r="X943" s="571"/>
      <c r="Y943" s="571"/>
      <c r="Z943" s="571"/>
      <c r="AA943" s="571"/>
      <c r="AB943" s="571"/>
      <c r="AC943" s="572"/>
      <c r="AD943" s="568" t="str">
        <f>IF(Calcu_ADJ!H345="ⅹ",Calcu_ADJ!H345,Calcu_ADJ!L345)</f>
        <v/>
      </c>
      <c r="AE943" s="571"/>
      <c r="AF943" s="571"/>
      <c r="AG943" s="571"/>
      <c r="AH943" s="571"/>
      <c r="AI943" s="571"/>
      <c r="AJ943" s="572"/>
      <c r="AK943" s="460"/>
      <c r="AL943" s="460"/>
      <c r="AM943" s="460"/>
      <c r="AN943" s="460"/>
      <c r="AO943" s="460"/>
      <c r="AP943" s="460"/>
      <c r="AQ943" s="460"/>
      <c r="AR943" s="143"/>
      <c r="AS943" s="143"/>
      <c r="AT943" s="460"/>
    </row>
    <row r="944" spans="1:46" ht="18" customHeight="1">
      <c r="A944" s="460"/>
      <c r="B944" s="565">
        <f>Calcu_ADJ!C346</f>
        <v>54</v>
      </c>
      <c r="C944" s="566"/>
      <c r="D944" s="566"/>
      <c r="E944" s="566"/>
      <c r="F944" s="566"/>
      <c r="G944" s="566"/>
      <c r="H944" s="567"/>
      <c r="I944" s="568" t="str">
        <f>Calcu_ADJ!E346</f>
        <v/>
      </c>
      <c r="J944" s="569"/>
      <c r="K944" s="569"/>
      <c r="L944" s="569"/>
      <c r="M944" s="569"/>
      <c r="N944" s="569"/>
      <c r="O944" s="570"/>
      <c r="P944" s="568" t="str">
        <f>Calcu_ADJ!J346</f>
        <v/>
      </c>
      <c r="Q944" s="571"/>
      <c r="R944" s="571"/>
      <c r="S944" s="571"/>
      <c r="T944" s="571"/>
      <c r="U944" s="571"/>
      <c r="V944" s="572"/>
      <c r="W944" s="568" t="str">
        <f>IF(Calcu_ADJ!G346="ⅹ",Calcu_ADJ!G346,Calcu_ADJ!K346)</f>
        <v/>
      </c>
      <c r="X944" s="571"/>
      <c r="Y944" s="571"/>
      <c r="Z944" s="571"/>
      <c r="AA944" s="571"/>
      <c r="AB944" s="571"/>
      <c r="AC944" s="572"/>
      <c r="AD944" s="568" t="str">
        <f>IF(Calcu_ADJ!H346="ⅹ",Calcu_ADJ!H346,Calcu_ADJ!L346)</f>
        <v/>
      </c>
      <c r="AE944" s="571"/>
      <c r="AF944" s="571"/>
      <c r="AG944" s="571"/>
      <c r="AH944" s="571"/>
      <c r="AI944" s="571"/>
      <c r="AJ944" s="572"/>
      <c r="AK944" s="460"/>
      <c r="AL944" s="460"/>
      <c r="AM944" s="460"/>
      <c r="AN944" s="460"/>
      <c r="AO944" s="460"/>
      <c r="AP944" s="460"/>
      <c r="AQ944" s="460"/>
      <c r="AR944" s="143"/>
      <c r="AS944" s="143"/>
      <c r="AT944" s="460"/>
    </row>
    <row r="945" spans="1:46" ht="18" customHeight="1">
      <c r="A945" s="460"/>
      <c r="B945" s="565">
        <f>Calcu_ADJ!C347</f>
        <v>55</v>
      </c>
      <c r="C945" s="566"/>
      <c r="D945" s="566"/>
      <c r="E945" s="566"/>
      <c r="F945" s="566"/>
      <c r="G945" s="566"/>
      <c r="H945" s="567"/>
      <c r="I945" s="568" t="str">
        <f>Calcu_ADJ!E347</f>
        <v/>
      </c>
      <c r="J945" s="569"/>
      <c r="K945" s="569"/>
      <c r="L945" s="569"/>
      <c r="M945" s="569"/>
      <c r="N945" s="569"/>
      <c r="O945" s="570"/>
      <c r="P945" s="568" t="str">
        <f>Calcu_ADJ!J347</f>
        <v/>
      </c>
      <c r="Q945" s="571"/>
      <c r="R945" s="571"/>
      <c r="S945" s="571"/>
      <c r="T945" s="571"/>
      <c r="U945" s="571"/>
      <c r="V945" s="572"/>
      <c r="W945" s="568" t="str">
        <f>IF(Calcu_ADJ!G347="ⅹ",Calcu_ADJ!G347,Calcu_ADJ!K347)</f>
        <v/>
      </c>
      <c r="X945" s="571"/>
      <c r="Y945" s="571"/>
      <c r="Z945" s="571"/>
      <c r="AA945" s="571"/>
      <c r="AB945" s="571"/>
      <c r="AC945" s="572"/>
      <c r="AD945" s="568" t="str">
        <f>IF(Calcu_ADJ!H347="ⅹ",Calcu_ADJ!H347,Calcu_ADJ!L347)</f>
        <v/>
      </c>
      <c r="AE945" s="571"/>
      <c r="AF945" s="571"/>
      <c r="AG945" s="571"/>
      <c r="AH945" s="571"/>
      <c r="AI945" s="571"/>
      <c r="AJ945" s="572"/>
      <c r="AK945" s="460"/>
      <c r="AL945" s="460"/>
      <c r="AM945" s="460"/>
      <c r="AN945" s="460"/>
      <c r="AO945" s="460"/>
      <c r="AP945" s="460"/>
      <c r="AQ945" s="460"/>
      <c r="AR945" s="143"/>
      <c r="AS945" s="143"/>
      <c r="AT945" s="460"/>
    </row>
    <row r="946" spans="1:46" ht="18" customHeight="1">
      <c r="A946" s="460"/>
      <c r="B946" s="565">
        <f>Calcu_ADJ!C348</f>
        <v>56</v>
      </c>
      <c r="C946" s="566"/>
      <c r="D946" s="566"/>
      <c r="E946" s="566"/>
      <c r="F946" s="566"/>
      <c r="G946" s="566"/>
      <c r="H946" s="567"/>
      <c r="I946" s="568" t="str">
        <f>Calcu_ADJ!E348</f>
        <v/>
      </c>
      <c r="J946" s="569"/>
      <c r="K946" s="569"/>
      <c r="L946" s="569"/>
      <c r="M946" s="569"/>
      <c r="N946" s="569"/>
      <c r="O946" s="570"/>
      <c r="P946" s="568" t="str">
        <f>Calcu_ADJ!J348</f>
        <v/>
      </c>
      <c r="Q946" s="571"/>
      <c r="R946" s="571"/>
      <c r="S946" s="571"/>
      <c r="T946" s="571"/>
      <c r="U946" s="571"/>
      <c r="V946" s="572"/>
      <c r="W946" s="568" t="str">
        <f>IF(Calcu_ADJ!G348="ⅹ",Calcu_ADJ!G348,Calcu_ADJ!K348)</f>
        <v/>
      </c>
      <c r="X946" s="571"/>
      <c r="Y946" s="571"/>
      <c r="Z946" s="571"/>
      <c r="AA946" s="571"/>
      <c r="AB946" s="571"/>
      <c r="AC946" s="572"/>
      <c r="AD946" s="568" t="str">
        <f>IF(Calcu_ADJ!H348="ⅹ",Calcu_ADJ!H348,Calcu_ADJ!L348)</f>
        <v/>
      </c>
      <c r="AE946" s="571"/>
      <c r="AF946" s="571"/>
      <c r="AG946" s="571"/>
      <c r="AH946" s="571"/>
      <c r="AI946" s="571"/>
      <c r="AJ946" s="572"/>
      <c r="AK946" s="460"/>
      <c r="AL946" s="460"/>
      <c r="AM946" s="460"/>
      <c r="AN946" s="460"/>
      <c r="AO946" s="460"/>
      <c r="AP946" s="460"/>
      <c r="AQ946" s="460"/>
      <c r="AR946" s="143"/>
      <c r="AS946" s="143"/>
      <c r="AT946" s="460"/>
    </row>
    <row r="947" spans="1:46" ht="18" customHeight="1">
      <c r="A947" s="460"/>
      <c r="B947" s="565">
        <f>Calcu_ADJ!C349</f>
        <v>57</v>
      </c>
      <c r="C947" s="566"/>
      <c r="D947" s="566"/>
      <c r="E947" s="566"/>
      <c r="F947" s="566"/>
      <c r="G947" s="566"/>
      <c r="H947" s="567"/>
      <c r="I947" s="568" t="str">
        <f>Calcu_ADJ!E349</f>
        <v/>
      </c>
      <c r="J947" s="569"/>
      <c r="K947" s="569"/>
      <c r="L947" s="569"/>
      <c r="M947" s="569"/>
      <c r="N947" s="569"/>
      <c r="O947" s="570"/>
      <c r="P947" s="568" t="str">
        <f>Calcu_ADJ!J349</f>
        <v/>
      </c>
      <c r="Q947" s="571"/>
      <c r="R947" s="571"/>
      <c r="S947" s="571"/>
      <c r="T947" s="571"/>
      <c r="U947" s="571"/>
      <c r="V947" s="572"/>
      <c r="W947" s="568" t="str">
        <f>IF(Calcu_ADJ!G349="ⅹ",Calcu_ADJ!G349,Calcu_ADJ!K349)</f>
        <v/>
      </c>
      <c r="X947" s="571"/>
      <c r="Y947" s="571"/>
      <c r="Z947" s="571"/>
      <c r="AA947" s="571"/>
      <c r="AB947" s="571"/>
      <c r="AC947" s="572"/>
      <c r="AD947" s="568" t="str">
        <f>IF(Calcu_ADJ!H349="ⅹ",Calcu_ADJ!H349,Calcu_ADJ!L349)</f>
        <v/>
      </c>
      <c r="AE947" s="571"/>
      <c r="AF947" s="571"/>
      <c r="AG947" s="571"/>
      <c r="AH947" s="571"/>
      <c r="AI947" s="571"/>
      <c r="AJ947" s="572"/>
      <c r="AK947" s="460"/>
      <c r="AL947" s="460"/>
      <c r="AM947" s="460"/>
      <c r="AN947" s="460"/>
      <c r="AO947" s="460"/>
      <c r="AP947" s="460"/>
      <c r="AQ947" s="460"/>
      <c r="AR947" s="143"/>
      <c r="AS947" s="143"/>
      <c r="AT947" s="460"/>
    </row>
    <row r="948" spans="1:46" ht="18" customHeight="1">
      <c r="A948" s="460"/>
      <c r="B948" s="565">
        <f>Calcu_ADJ!C350</f>
        <v>58</v>
      </c>
      <c r="C948" s="566"/>
      <c r="D948" s="566"/>
      <c r="E948" s="566"/>
      <c r="F948" s="566"/>
      <c r="G948" s="566"/>
      <c r="H948" s="567"/>
      <c r="I948" s="568" t="str">
        <f>Calcu_ADJ!E350</f>
        <v/>
      </c>
      <c r="J948" s="569"/>
      <c r="K948" s="569"/>
      <c r="L948" s="569"/>
      <c r="M948" s="569"/>
      <c r="N948" s="569"/>
      <c r="O948" s="570"/>
      <c r="P948" s="568" t="str">
        <f>Calcu_ADJ!J350</f>
        <v/>
      </c>
      <c r="Q948" s="571"/>
      <c r="R948" s="571"/>
      <c r="S948" s="571"/>
      <c r="T948" s="571"/>
      <c r="U948" s="571"/>
      <c r="V948" s="572"/>
      <c r="W948" s="568" t="str">
        <f>IF(Calcu_ADJ!G350="ⅹ",Calcu_ADJ!G350,Calcu_ADJ!K350)</f>
        <v/>
      </c>
      <c r="X948" s="571"/>
      <c r="Y948" s="571"/>
      <c r="Z948" s="571"/>
      <c r="AA948" s="571"/>
      <c r="AB948" s="571"/>
      <c r="AC948" s="572"/>
      <c r="AD948" s="568" t="str">
        <f>IF(Calcu_ADJ!H350="ⅹ",Calcu_ADJ!H350,Calcu_ADJ!L350)</f>
        <v/>
      </c>
      <c r="AE948" s="571"/>
      <c r="AF948" s="571"/>
      <c r="AG948" s="571"/>
      <c r="AH948" s="571"/>
      <c r="AI948" s="571"/>
      <c r="AJ948" s="572"/>
      <c r="AK948" s="460"/>
      <c r="AL948" s="460"/>
      <c r="AM948" s="460"/>
      <c r="AN948" s="460"/>
      <c r="AO948" s="460"/>
      <c r="AP948" s="460"/>
      <c r="AQ948" s="460"/>
      <c r="AR948" s="143"/>
      <c r="AS948" s="143"/>
      <c r="AT948" s="460"/>
    </row>
    <row r="949" spans="1:46" ht="18" customHeight="1">
      <c r="A949" s="460"/>
      <c r="B949" s="565">
        <f>Calcu_ADJ!C351</f>
        <v>59</v>
      </c>
      <c r="C949" s="566"/>
      <c r="D949" s="566"/>
      <c r="E949" s="566"/>
      <c r="F949" s="566"/>
      <c r="G949" s="566"/>
      <c r="H949" s="567"/>
      <c r="I949" s="568" t="str">
        <f>Calcu_ADJ!E351</f>
        <v/>
      </c>
      <c r="J949" s="569"/>
      <c r="K949" s="569"/>
      <c r="L949" s="569"/>
      <c r="M949" s="569"/>
      <c r="N949" s="569"/>
      <c r="O949" s="570"/>
      <c r="P949" s="568" t="str">
        <f>Calcu_ADJ!J351</f>
        <v/>
      </c>
      <c r="Q949" s="571"/>
      <c r="R949" s="571"/>
      <c r="S949" s="571"/>
      <c r="T949" s="571"/>
      <c r="U949" s="571"/>
      <c r="V949" s="572"/>
      <c r="W949" s="568" t="str">
        <f>IF(Calcu_ADJ!G351="ⅹ",Calcu_ADJ!G351,Calcu_ADJ!K351)</f>
        <v/>
      </c>
      <c r="X949" s="571"/>
      <c r="Y949" s="571"/>
      <c r="Z949" s="571"/>
      <c r="AA949" s="571"/>
      <c r="AB949" s="571"/>
      <c r="AC949" s="572"/>
      <c r="AD949" s="568" t="str">
        <f>IF(Calcu_ADJ!H351="ⅹ",Calcu_ADJ!H351,Calcu_ADJ!L351)</f>
        <v/>
      </c>
      <c r="AE949" s="571"/>
      <c r="AF949" s="571"/>
      <c r="AG949" s="571"/>
      <c r="AH949" s="571"/>
      <c r="AI949" s="571"/>
      <c r="AJ949" s="572"/>
      <c r="AK949" s="460"/>
      <c r="AL949" s="460"/>
      <c r="AM949" s="460"/>
      <c r="AN949" s="460"/>
      <c r="AO949" s="460"/>
      <c r="AP949" s="460"/>
      <c r="AQ949" s="460"/>
      <c r="AR949" s="143"/>
      <c r="AS949" s="143"/>
      <c r="AT949" s="460"/>
    </row>
    <row r="950" spans="1:46" ht="18" customHeight="1">
      <c r="A950" s="371"/>
      <c r="B950" s="565">
        <f>Calcu_ADJ!C352</f>
        <v>60</v>
      </c>
      <c r="C950" s="566"/>
      <c r="D950" s="566"/>
      <c r="E950" s="566"/>
      <c r="F950" s="566"/>
      <c r="G950" s="566"/>
      <c r="H950" s="567"/>
      <c r="I950" s="568" t="str">
        <f>Calcu_ADJ!E352</f>
        <v/>
      </c>
      <c r="J950" s="569"/>
      <c r="K950" s="569"/>
      <c r="L950" s="569"/>
      <c r="M950" s="569"/>
      <c r="N950" s="569"/>
      <c r="O950" s="570"/>
      <c r="P950" s="568" t="str">
        <f>Calcu_ADJ!J352</f>
        <v/>
      </c>
      <c r="Q950" s="571"/>
      <c r="R950" s="571"/>
      <c r="S950" s="571"/>
      <c r="T950" s="571"/>
      <c r="U950" s="571"/>
      <c r="V950" s="572"/>
      <c r="W950" s="568" t="str">
        <f>IF(Calcu_ADJ!G352="ⅹ",Calcu_ADJ!G352,Calcu_ADJ!K352)</f>
        <v/>
      </c>
      <c r="X950" s="571"/>
      <c r="Y950" s="571"/>
      <c r="Z950" s="571"/>
      <c r="AA950" s="571"/>
      <c r="AB950" s="571"/>
      <c r="AC950" s="572"/>
      <c r="AD950" s="568" t="str">
        <f>IF(Calcu_ADJ!H352="ⅹ",Calcu_ADJ!H352,Calcu_ADJ!L352)</f>
        <v/>
      </c>
      <c r="AE950" s="571"/>
      <c r="AF950" s="571"/>
      <c r="AG950" s="571"/>
      <c r="AH950" s="571"/>
      <c r="AI950" s="571"/>
      <c r="AJ950" s="572"/>
      <c r="AK950" s="371"/>
      <c r="AL950" s="371"/>
      <c r="AM950" s="371"/>
      <c r="AN950" s="371"/>
      <c r="AO950" s="371"/>
      <c r="AP950" s="371"/>
      <c r="AQ950" s="371"/>
      <c r="AR950" s="143"/>
      <c r="AS950" s="143"/>
      <c r="AT950" s="371"/>
    </row>
    <row r="951" spans="1:46" s="371" customFormat="1" ht="18" customHeight="1">
      <c r="B951" s="418"/>
      <c r="C951" s="418"/>
      <c r="D951" s="418"/>
      <c r="E951" s="418"/>
      <c r="F951" s="418"/>
      <c r="G951" s="418"/>
      <c r="H951" s="418"/>
      <c r="I951" s="418"/>
      <c r="J951" s="418"/>
      <c r="K951" s="418"/>
      <c r="L951" s="418"/>
      <c r="M951" s="418"/>
      <c r="N951" s="418"/>
      <c r="O951" s="418"/>
      <c r="P951" s="418"/>
      <c r="Q951" s="418"/>
      <c r="R951" s="418"/>
      <c r="S951" s="418"/>
      <c r="T951" s="418"/>
      <c r="U951" s="418"/>
      <c r="V951" s="418"/>
      <c r="W951" s="418"/>
      <c r="X951" s="418"/>
      <c r="Y951" s="418"/>
      <c r="Z951" s="418"/>
      <c r="AA951" s="418"/>
      <c r="AB951" s="418"/>
      <c r="AC951" s="418"/>
      <c r="AD951" s="418"/>
      <c r="AE951" s="418"/>
      <c r="AF951" s="418"/>
      <c r="AG951" s="418"/>
      <c r="AH951" s="418"/>
      <c r="AI951" s="418"/>
      <c r="AJ951" s="418"/>
      <c r="AK951" s="284"/>
      <c r="AL951" s="284"/>
      <c r="AM951" s="284"/>
      <c r="AN951" s="284"/>
      <c r="AO951" s="284"/>
      <c r="AP951" s="284"/>
      <c r="AQ951" s="284"/>
      <c r="AR951" s="143"/>
      <c r="AS951" s="143"/>
    </row>
    <row r="952" spans="1:46" s="146" customFormat="1" ht="18" customHeight="1">
      <c r="A952" s="293" t="str">
        <f>"■ "&amp;B885&amp;" "&amp;N885&amp;" 에서의 교정데이터"</f>
        <v>■ 0 0 에서의 교정데이터</v>
      </c>
      <c r="D952" s="294"/>
      <c r="E952" s="294"/>
      <c r="F952" s="294"/>
      <c r="H952" s="145"/>
      <c r="I952" s="291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  <c r="AG952" s="145"/>
      <c r="AH952" s="145"/>
      <c r="AI952" s="145"/>
      <c r="AJ952" s="145"/>
      <c r="AK952" s="145"/>
      <c r="AL952" s="145"/>
      <c r="AM952" s="145"/>
      <c r="AN952" s="145"/>
      <c r="AO952" s="145"/>
      <c r="AP952" s="145"/>
      <c r="AQ952" s="145"/>
      <c r="AR952" s="145"/>
      <c r="AS952" s="145"/>
      <c r="AT952" s="145"/>
    </row>
    <row r="953" spans="1:46" s="146" customFormat="1" ht="18" customHeight="1">
      <c r="A953" s="188"/>
      <c r="B953" s="573" t="s">
        <v>217</v>
      </c>
      <c r="C953" s="574"/>
      <c r="D953" s="574"/>
      <c r="E953" s="574"/>
      <c r="F953" s="574"/>
      <c r="G953" s="574"/>
      <c r="H953" s="575"/>
      <c r="I953" s="573" t="s">
        <v>1029</v>
      </c>
      <c r="J953" s="574"/>
      <c r="K953" s="574"/>
      <c r="L953" s="574"/>
      <c r="M953" s="574"/>
      <c r="N953" s="574"/>
      <c r="O953" s="575"/>
      <c r="P953" s="582" t="e">
        <f>Calcu!$J$568&amp;" 지시값"</f>
        <v>#N/A</v>
      </c>
      <c r="Q953" s="583"/>
      <c r="R953" s="583"/>
      <c r="S953" s="583"/>
      <c r="T953" s="583"/>
      <c r="U953" s="583"/>
      <c r="V953" s="583"/>
      <c r="W953" s="583"/>
      <c r="X953" s="583"/>
      <c r="Y953" s="583"/>
      <c r="Z953" s="583"/>
      <c r="AA953" s="583"/>
      <c r="AB953" s="583"/>
      <c r="AC953" s="583"/>
      <c r="AD953" s="583"/>
      <c r="AE953" s="583"/>
      <c r="AF953" s="583"/>
      <c r="AG953" s="583"/>
      <c r="AH953" s="584" t="s">
        <v>773</v>
      </c>
      <c r="AI953" s="584"/>
      <c r="AJ953" s="584"/>
      <c r="AK953" s="584"/>
      <c r="AL953" s="584"/>
      <c r="AM953" s="584"/>
      <c r="AN953" s="584"/>
      <c r="AO953" s="584"/>
      <c r="AP953" s="584"/>
      <c r="AQ953" s="584"/>
      <c r="AR953" s="584"/>
      <c r="AS953" s="585"/>
      <c r="AT953" s="145"/>
    </row>
    <row r="954" spans="1:46" s="146" customFormat="1" ht="18" customHeight="1">
      <c r="A954" s="188"/>
      <c r="B954" s="576"/>
      <c r="C954" s="577"/>
      <c r="D954" s="577"/>
      <c r="E954" s="577"/>
      <c r="F954" s="577"/>
      <c r="G954" s="577"/>
      <c r="H954" s="578"/>
      <c r="I954" s="579"/>
      <c r="J954" s="580"/>
      <c r="K954" s="580"/>
      <c r="L954" s="580"/>
      <c r="M954" s="580"/>
      <c r="N954" s="580"/>
      <c r="O954" s="581"/>
      <c r="P954" s="586" t="s">
        <v>218</v>
      </c>
      <c r="Q954" s="587"/>
      <c r="R954" s="587"/>
      <c r="S954" s="587"/>
      <c r="T954" s="587"/>
      <c r="U954" s="588"/>
      <c r="V954" s="586" t="s">
        <v>219</v>
      </c>
      <c r="W954" s="587"/>
      <c r="X954" s="587"/>
      <c r="Y954" s="587"/>
      <c r="Z954" s="587"/>
      <c r="AA954" s="588"/>
      <c r="AB954" s="586" t="s">
        <v>220</v>
      </c>
      <c r="AC954" s="587"/>
      <c r="AD954" s="587"/>
      <c r="AE954" s="587"/>
      <c r="AF954" s="587"/>
      <c r="AG954" s="588"/>
      <c r="AH954" s="586" t="s">
        <v>72</v>
      </c>
      <c r="AI954" s="587"/>
      <c r="AJ954" s="587"/>
      <c r="AK954" s="587"/>
      <c r="AL954" s="587"/>
      <c r="AM954" s="588"/>
      <c r="AN954" s="586" t="s">
        <v>227</v>
      </c>
      <c r="AO954" s="587"/>
      <c r="AP954" s="587"/>
      <c r="AQ954" s="587"/>
      <c r="AR954" s="587"/>
      <c r="AS954" s="588"/>
      <c r="AT954" s="145"/>
    </row>
    <row r="955" spans="1:46" s="146" customFormat="1" ht="18" customHeight="1">
      <c r="A955" s="188"/>
      <c r="B955" s="579"/>
      <c r="C955" s="580"/>
      <c r="D955" s="580"/>
      <c r="E955" s="580"/>
      <c r="F955" s="580"/>
      <c r="G955" s="580"/>
      <c r="H955" s="581"/>
      <c r="I955" s="640">
        <f>I890</f>
        <v>0</v>
      </c>
      <c r="J955" s="641"/>
      <c r="K955" s="641"/>
      <c r="L955" s="641"/>
      <c r="M955" s="641"/>
      <c r="N955" s="641"/>
      <c r="O955" s="642"/>
      <c r="P955" s="640">
        <f>P890</f>
        <v>0</v>
      </c>
      <c r="Q955" s="641"/>
      <c r="R955" s="641"/>
      <c r="S955" s="641"/>
      <c r="T955" s="641"/>
      <c r="U955" s="642"/>
      <c r="V955" s="640">
        <f>W890</f>
        <v>0</v>
      </c>
      <c r="W955" s="641"/>
      <c r="X955" s="641"/>
      <c r="Y955" s="641"/>
      <c r="Z955" s="641"/>
      <c r="AA955" s="642"/>
      <c r="AB955" s="640">
        <f>AD890</f>
        <v>0</v>
      </c>
      <c r="AC955" s="641"/>
      <c r="AD955" s="641"/>
      <c r="AE955" s="641"/>
      <c r="AF955" s="641"/>
      <c r="AG955" s="642"/>
      <c r="AH955" s="640">
        <f>Calcu_ADJ!G358</f>
        <v>0</v>
      </c>
      <c r="AI955" s="641"/>
      <c r="AJ955" s="641"/>
      <c r="AK955" s="641"/>
      <c r="AL955" s="641"/>
      <c r="AM955" s="642"/>
      <c r="AN955" s="640">
        <f>Calcu_ADJ!H358</f>
        <v>0</v>
      </c>
      <c r="AO955" s="641"/>
      <c r="AP955" s="641"/>
      <c r="AQ955" s="641"/>
      <c r="AR955" s="641"/>
      <c r="AS955" s="642"/>
      <c r="AT955" s="145"/>
    </row>
    <row r="956" spans="1:46" s="146" customFormat="1" ht="18" customHeight="1">
      <c r="A956" s="188"/>
      <c r="B956" s="637" t="e">
        <f>AX885</f>
        <v>#N/A</v>
      </c>
      <c r="C956" s="638"/>
      <c r="D956" s="638"/>
      <c r="E956" s="638"/>
      <c r="F956" s="638"/>
      <c r="G956" s="638"/>
      <c r="H956" s="639"/>
      <c r="I956" s="634" t="e">
        <f ca="1">OFFSET(I890,B956,0)</f>
        <v>#N/A</v>
      </c>
      <c r="J956" s="635"/>
      <c r="K956" s="635"/>
      <c r="L956" s="635"/>
      <c r="M956" s="635"/>
      <c r="N956" s="635"/>
      <c r="O956" s="636"/>
      <c r="P956" s="634" t="e">
        <f ca="1">OFFSET(Calcu_ADJ!Q292,B956,0)</f>
        <v>#N/A</v>
      </c>
      <c r="Q956" s="635"/>
      <c r="R956" s="635"/>
      <c r="S956" s="635"/>
      <c r="T956" s="635"/>
      <c r="U956" s="636"/>
      <c r="V956" s="634" t="e">
        <f ca="1">OFFSET(Calcu_ADJ!R292,B956,0)</f>
        <v>#N/A</v>
      </c>
      <c r="W956" s="635"/>
      <c r="X956" s="635"/>
      <c r="Y956" s="635"/>
      <c r="Z956" s="635"/>
      <c r="AA956" s="636"/>
      <c r="AB956" s="634" t="e">
        <f ca="1">OFFSET(Calcu_ADJ!S292,B956,0)</f>
        <v>#N/A</v>
      </c>
      <c r="AC956" s="635"/>
      <c r="AD956" s="635"/>
      <c r="AE956" s="635"/>
      <c r="AF956" s="635"/>
      <c r="AG956" s="636"/>
      <c r="AH956" s="589" t="e">
        <f ca="1">OFFSET(Calcu_ADJ!G358,B956,0)</f>
        <v>#N/A</v>
      </c>
      <c r="AI956" s="590"/>
      <c r="AJ956" s="590"/>
      <c r="AK956" s="590"/>
      <c r="AL956" s="590"/>
      <c r="AM956" s="591"/>
      <c r="AN956" s="589" t="e">
        <f ca="1">OFFSET(Calcu_ADJ!H358,B956,0)</f>
        <v>#N/A</v>
      </c>
      <c r="AO956" s="590"/>
      <c r="AP956" s="590"/>
      <c r="AQ956" s="590"/>
      <c r="AR956" s="590"/>
      <c r="AS956" s="591"/>
      <c r="AT956" s="145"/>
    </row>
    <row r="957" spans="1:46" s="146" customFormat="1" ht="18" customHeight="1">
      <c r="A957" s="188"/>
      <c r="B957" s="595" t="e">
        <f>B956</f>
        <v>#N/A</v>
      </c>
      <c r="C957" s="596"/>
      <c r="D957" s="596"/>
      <c r="E957" s="596"/>
      <c r="F957" s="596"/>
      <c r="G957" s="596"/>
      <c r="H957" s="597"/>
      <c r="I957" s="634" t="e">
        <f ca="1">I956</f>
        <v>#N/A</v>
      </c>
      <c r="J957" s="635"/>
      <c r="K957" s="635"/>
      <c r="L957" s="635"/>
      <c r="M957" s="635"/>
      <c r="N957" s="635"/>
      <c r="O957" s="636"/>
      <c r="P957" s="634" t="e">
        <f ca="1">OFFSET(Calcu_ADJ!Q307,B957,0)</f>
        <v>#N/A</v>
      </c>
      <c r="Q957" s="635"/>
      <c r="R957" s="635"/>
      <c r="S957" s="635"/>
      <c r="T957" s="635"/>
      <c r="U957" s="636"/>
      <c r="V957" s="634" t="e">
        <f ca="1">OFFSET(Calcu_ADJ!R307,B957,0)</f>
        <v>#N/A</v>
      </c>
      <c r="W957" s="635"/>
      <c r="X957" s="635"/>
      <c r="Y957" s="635"/>
      <c r="Z957" s="635"/>
      <c r="AA957" s="636"/>
      <c r="AB957" s="634" t="e">
        <f ca="1">OFFSET(Calcu_ADJ!S307,B957,0)</f>
        <v>#N/A</v>
      </c>
      <c r="AC957" s="635"/>
      <c r="AD957" s="635"/>
      <c r="AE957" s="635"/>
      <c r="AF957" s="635"/>
      <c r="AG957" s="636"/>
      <c r="AH957" s="592"/>
      <c r="AI957" s="593"/>
      <c r="AJ957" s="593"/>
      <c r="AK957" s="593"/>
      <c r="AL957" s="593"/>
      <c r="AM957" s="594"/>
      <c r="AN957" s="592"/>
      <c r="AO957" s="593"/>
      <c r="AP957" s="593"/>
      <c r="AQ957" s="593"/>
      <c r="AR957" s="593"/>
      <c r="AS957" s="594"/>
      <c r="AT957" s="145"/>
    </row>
    <row r="958" spans="1:46" s="146" customFormat="1" ht="18" customHeight="1">
      <c r="A958" s="188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  <c r="AG958" s="145"/>
      <c r="AH958" s="145"/>
      <c r="AI958" s="145"/>
      <c r="AJ958" s="145"/>
      <c r="AK958" s="145"/>
      <c r="AL958" s="145"/>
      <c r="AM958" s="145"/>
      <c r="AN958" s="145"/>
      <c r="AO958" s="145"/>
      <c r="AP958" s="145"/>
      <c r="AQ958" s="145"/>
      <c r="AR958" s="145"/>
      <c r="AS958" s="145"/>
      <c r="AT958" s="145"/>
    </row>
    <row r="959" spans="1:46" s="146" customFormat="1" ht="18" customHeight="1">
      <c r="A959" s="153" t="str">
        <f>"■ "&amp;B885&amp;" "&amp;N885&amp;" 에서의 영점보정 후 교정데이터"</f>
        <v>■ 0 0 에서의 영점보정 후 교정데이터</v>
      </c>
      <c r="B959" s="145"/>
      <c r="C959" s="290"/>
      <c r="D959" s="290"/>
      <c r="E959" s="290"/>
      <c r="F959" s="290"/>
      <c r="G959" s="291"/>
      <c r="H959" s="291"/>
      <c r="I959" s="291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  <c r="AG959" s="145"/>
      <c r="AH959" s="145"/>
      <c r="AI959" s="145"/>
      <c r="AJ959" s="145"/>
      <c r="AK959" s="145"/>
      <c r="AL959" s="145"/>
      <c r="AM959" s="145"/>
      <c r="AN959" s="145"/>
      <c r="AO959" s="145"/>
      <c r="AP959" s="145"/>
      <c r="AQ959" s="145"/>
      <c r="AR959" s="145"/>
      <c r="AS959" s="145"/>
      <c r="AT959" s="145"/>
    </row>
    <row r="960" spans="1:46" s="146" customFormat="1" ht="18" customHeight="1">
      <c r="A960" s="188"/>
      <c r="B960" s="573" t="s">
        <v>217</v>
      </c>
      <c r="C960" s="574"/>
      <c r="D960" s="574"/>
      <c r="E960" s="574"/>
      <c r="F960" s="574"/>
      <c r="G960" s="574"/>
      <c r="H960" s="575"/>
      <c r="I960" s="573" t="s">
        <v>1029</v>
      </c>
      <c r="J960" s="648"/>
      <c r="K960" s="648"/>
      <c r="L960" s="648"/>
      <c r="M960" s="648"/>
      <c r="N960" s="648"/>
      <c r="O960" s="649"/>
      <c r="P960" s="586" t="e">
        <f>Calcu!$J$568&amp;" 지시값 (영점보정)"</f>
        <v>#N/A</v>
      </c>
      <c r="Q960" s="653"/>
      <c r="R960" s="653"/>
      <c r="S960" s="653"/>
      <c r="T960" s="653"/>
      <c r="U960" s="653"/>
      <c r="V960" s="653"/>
      <c r="W960" s="653"/>
      <c r="X960" s="653"/>
      <c r="Y960" s="653"/>
      <c r="Z960" s="653"/>
      <c r="AA960" s="653"/>
      <c r="AB960" s="653"/>
      <c r="AC960" s="653"/>
      <c r="AD960" s="653"/>
      <c r="AE960" s="653"/>
      <c r="AF960" s="653"/>
      <c r="AG960" s="653"/>
      <c r="AH960" s="653"/>
      <c r="AI960" s="653"/>
      <c r="AJ960" s="653"/>
      <c r="AK960" s="653"/>
      <c r="AL960" s="653"/>
      <c r="AM960" s="653"/>
      <c r="AN960" s="653"/>
      <c r="AO960" s="653"/>
      <c r="AP960" s="653"/>
      <c r="AQ960" s="653"/>
      <c r="AR960" s="653"/>
      <c r="AS960" s="654"/>
      <c r="AT960" s="145"/>
    </row>
    <row r="961" spans="1:92" s="146" customFormat="1" ht="18" customHeight="1">
      <c r="A961" s="188"/>
      <c r="B961" s="576"/>
      <c r="C961" s="577"/>
      <c r="D961" s="577"/>
      <c r="E961" s="577"/>
      <c r="F961" s="577"/>
      <c r="G961" s="577"/>
      <c r="H961" s="578"/>
      <c r="I961" s="650"/>
      <c r="J961" s="651"/>
      <c r="K961" s="651"/>
      <c r="L961" s="651"/>
      <c r="M961" s="651"/>
      <c r="N961" s="651"/>
      <c r="O961" s="652"/>
      <c r="P961" s="586" t="s">
        <v>218</v>
      </c>
      <c r="Q961" s="653"/>
      <c r="R961" s="653"/>
      <c r="S961" s="653"/>
      <c r="T961" s="653"/>
      <c r="U961" s="653"/>
      <c r="V961" s="654"/>
      <c r="W961" s="586" t="s">
        <v>219</v>
      </c>
      <c r="X961" s="653"/>
      <c r="Y961" s="653"/>
      <c r="Z961" s="653"/>
      <c r="AA961" s="653"/>
      <c r="AB961" s="653"/>
      <c r="AC961" s="654"/>
      <c r="AD961" s="586" t="s">
        <v>220</v>
      </c>
      <c r="AE961" s="653"/>
      <c r="AF961" s="653"/>
      <c r="AG961" s="653"/>
      <c r="AH961" s="653"/>
      <c r="AI961" s="653"/>
      <c r="AJ961" s="654"/>
      <c r="AK961" s="586" t="s">
        <v>229</v>
      </c>
      <c r="AL961" s="653"/>
      <c r="AM961" s="653"/>
      <c r="AN961" s="653"/>
      <c r="AO961" s="653"/>
      <c r="AP961" s="653"/>
      <c r="AQ961" s="653"/>
      <c r="AR961" s="653"/>
      <c r="AS961" s="654"/>
      <c r="AT961" s="145"/>
    </row>
    <row r="962" spans="1:92" s="146" customFormat="1" ht="18" customHeight="1">
      <c r="A962" s="188"/>
      <c r="B962" s="579"/>
      <c r="C962" s="580"/>
      <c r="D962" s="580"/>
      <c r="E962" s="580"/>
      <c r="F962" s="580"/>
      <c r="G962" s="580"/>
      <c r="H962" s="581"/>
      <c r="I962" s="645">
        <f>I955</f>
        <v>0</v>
      </c>
      <c r="J962" s="655"/>
      <c r="K962" s="655"/>
      <c r="L962" s="655"/>
      <c r="M962" s="655"/>
      <c r="N962" s="655"/>
      <c r="O962" s="656"/>
      <c r="P962" s="645">
        <f>P955</f>
        <v>0</v>
      </c>
      <c r="Q962" s="646"/>
      <c r="R962" s="646"/>
      <c r="S962" s="646"/>
      <c r="T962" s="646"/>
      <c r="U962" s="646"/>
      <c r="V962" s="647"/>
      <c r="W962" s="645">
        <f>V955</f>
        <v>0</v>
      </c>
      <c r="X962" s="646"/>
      <c r="Y962" s="646"/>
      <c r="Z962" s="646"/>
      <c r="AA962" s="646"/>
      <c r="AB962" s="646"/>
      <c r="AC962" s="647"/>
      <c r="AD962" s="645">
        <f>AB955</f>
        <v>0</v>
      </c>
      <c r="AE962" s="646"/>
      <c r="AF962" s="646"/>
      <c r="AG962" s="646"/>
      <c r="AH962" s="646"/>
      <c r="AI962" s="646"/>
      <c r="AJ962" s="647"/>
      <c r="AK962" s="645">
        <f>AH955</f>
        <v>0</v>
      </c>
      <c r="AL962" s="646"/>
      <c r="AM962" s="646"/>
      <c r="AN962" s="646"/>
      <c r="AO962" s="646"/>
      <c r="AP962" s="646"/>
      <c r="AQ962" s="646"/>
      <c r="AR962" s="646"/>
      <c r="AS962" s="647"/>
      <c r="AT962" s="145"/>
    </row>
    <row r="963" spans="1:92" s="146" customFormat="1" ht="18" customHeight="1">
      <c r="A963" s="188"/>
      <c r="B963" s="637" t="e">
        <f>B956</f>
        <v>#N/A</v>
      </c>
      <c r="C963" s="638"/>
      <c r="D963" s="638"/>
      <c r="E963" s="638"/>
      <c r="F963" s="638"/>
      <c r="G963" s="638"/>
      <c r="H963" s="639"/>
      <c r="I963" s="634" t="e">
        <f ca="1">I956</f>
        <v>#N/A</v>
      </c>
      <c r="J963" s="635"/>
      <c r="K963" s="635"/>
      <c r="L963" s="635"/>
      <c r="M963" s="635"/>
      <c r="N963" s="635"/>
      <c r="O963" s="636"/>
      <c r="P963" s="634" t="e">
        <f ca="1">OFFSET(Calcu_ADJ!U292,B963,0)</f>
        <v>#N/A</v>
      </c>
      <c r="Q963" s="643"/>
      <c r="R963" s="643"/>
      <c r="S963" s="643"/>
      <c r="T963" s="643"/>
      <c r="U963" s="643"/>
      <c r="V963" s="644"/>
      <c r="W963" s="634" t="e">
        <f ca="1">OFFSET(Calcu_ADJ!V292,B963,0)</f>
        <v>#N/A</v>
      </c>
      <c r="X963" s="643"/>
      <c r="Y963" s="643"/>
      <c r="Z963" s="643"/>
      <c r="AA963" s="643"/>
      <c r="AB963" s="643"/>
      <c r="AC963" s="644"/>
      <c r="AD963" s="634" t="e">
        <f ca="1">OFFSET(Calcu_ADJ!W292,B963,0)</f>
        <v>#N/A</v>
      </c>
      <c r="AE963" s="643"/>
      <c r="AF963" s="643"/>
      <c r="AG963" s="643"/>
      <c r="AH963" s="643"/>
      <c r="AI963" s="643"/>
      <c r="AJ963" s="644"/>
      <c r="AK963" s="634" t="e">
        <f ca="1">OFFSET(Calcu_ADJ!X292,B963,0)</f>
        <v>#N/A</v>
      </c>
      <c r="AL963" s="643"/>
      <c r="AM963" s="643"/>
      <c r="AN963" s="643"/>
      <c r="AO963" s="643"/>
      <c r="AP963" s="643"/>
      <c r="AQ963" s="643"/>
      <c r="AR963" s="643"/>
      <c r="AS963" s="644"/>
      <c r="AT963" s="145"/>
    </row>
    <row r="964" spans="1:92" s="146" customFormat="1" ht="18" customHeight="1">
      <c r="A964" s="188"/>
      <c r="B964" s="595" t="e">
        <f>B957</f>
        <v>#N/A</v>
      </c>
      <c r="C964" s="596"/>
      <c r="D964" s="596"/>
      <c r="E964" s="596"/>
      <c r="F964" s="596"/>
      <c r="G964" s="596"/>
      <c r="H964" s="597"/>
      <c r="I964" s="634" t="e">
        <f ca="1">I957</f>
        <v>#N/A</v>
      </c>
      <c r="J964" s="635"/>
      <c r="K964" s="635"/>
      <c r="L964" s="635"/>
      <c r="M964" s="635"/>
      <c r="N964" s="635"/>
      <c r="O964" s="636"/>
      <c r="P964" s="634" t="e">
        <f ca="1">OFFSET(Calcu_ADJ!U307,B964,0)</f>
        <v>#N/A</v>
      </c>
      <c r="Q964" s="643"/>
      <c r="R964" s="643"/>
      <c r="S964" s="643"/>
      <c r="T964" s="643"/>
      <c r="U964" s="643"/>
      <c r="V964" s="644"/>
      <c r="W964" s="634" t="e">
        <f ca="1">OFFSET(Calcu_ADJ!V307,B964,0)</f>
        <v>#N/A</v>
      </c>
      <c r="X964" s="643"/>
      <c r="Y964" s="643"/>
      <c r="Z964" s="643"/>
      <c r="AA964" s="643"/>
      <c r="AB964" s="643"/>
      <c r="AC964" s="644"/>
      <c r="AD964" s="634" t="e">
        <f ca="1">OFFSET(Calcu_ADJ!W307,B964,0)</f>
        <v>#N/A</v>
      </c>
      <c r="AE964" s="643"/>
      <c r="AF964" s="643"/>
      <c r="AG964" s="643"/>
      <c r="AH964" s="643"/>
      <c r="AI964" s="643"/>
      <c r="AJ964" s="644"/>
      <c r="AK964" s="634" t="e">
        <f ca="1">OFFSET(Calcu_ADJ!X307,B964,0)</f>
        <v>#N/A</v>
      </c>
      <c r="AL964" s="643"/>
      <c r="AM964" s="643"/>
      <c r="AN964" s="643"/>
      <c r="AO964" s="643"/>
      <c r="AP964" s="643"/>
      <c r="AQ964" s="643"/>
      <c r="AR964" s="643"/>
      <c r="AS964" s="644"/>
      <c r="AT964" s="145"/>
    </row>
    <row r="965" spans="1:92" s="146" customFormat="1" ht="18" customHeight="1">
      <c r="A965" s="188"/>
      <c r="B965" s="284"/>
      <c r="C965" s="366"/>
      <c r="D965" s="366"/>
      <c r="E965" s="366"/>
      <c r="F965" s="366"/>
      <c r="G965" s="366"/>
      <c r="H965" s="366"/>
      <c r="I965" s="284"/>
      <c r="J965" s="284"/>
      <c r="K965" s="284"/>
      <c r="L965" s="284"/>
      <c r="M965" s="284"/>
      <c r="N965" s="284"/>
      <c r="O965" s="284"/>
      <c r="P965" s="284"/>
      <c r="Q965" s="284"/>
      <c r="R965" s="284"/>
      <c r="S965" s="284"/>
      <c r="T965" s="284"/>
      <c r="U965" s="284"/>
      <c r="V965" s="284"/>
      <c r="W965" s="284"/>
      <c r="X965" s="284"/>
      <c r="Y965" s="284"/>
      <c r="Z965" s="284"/>
      <c r="AA965" s="284"/>
      <c r="AB965" s="284"/>
      <c r="AC965" s="284"/>
      <c r="AD965" s="284"/>
      <c r="AE965" s="284"/>
      <c r="AF965" s="284"/>
      <c r="AG965" s="284"/>
      <c r="AH965" s="284"/>
      <c r="AI965" s="284"/>
      <c r="AJ965" s="284"/>
      <c r="AK965" s="284"/>
      <c r="AL965" s="284"/>
      <c r="AM965" s="284"/>
      <c r="AN965" s="284"/>
      <c r="AO965" s="284"/>
      <c r="AP965" s="284"/>
      <c r="AQ965" s="284"/>
      <c r="AR965" s="284"/>
      <c r="AS965" s="284"/>
      <c r="AT965" s="145"/>
    </row>
    <row r="966" spans="1:92" ht="18" customHeight="1">
      <c r="A966" s="187" t="s">
        <v>230</v>
      </c>
      <c r="B966" s="371"/>
      <c r="C966" s="371"/>
      <c r="D966" s="371"/>
      <c r="E966" s="371"/>
      <c r="F966" s="371"/>
      <c r="G966" s="371"/>
      <c r="H966" s="371"/>
      <c r="I966" s="371"/>
      <c r="J966" s="371"/>
      <c r="K966" s="371"/>
      <c r="L966" s="371"/>
      <c r="M966" s="371"/>
      <c r="N966" s="371"/>
      <c r="O966" s="371"/>
      <c r="P966" s="371"/>
      <c r="Q966" s="371"/>
      <c r="R966" s="371"/>
      <c r="S966" s="371"/>
      <c r="T966" s="371"/>
      <c r="U966" s="371"/>
      <c r="V966" s="371"/>
      <c r="W966" s="371"/>
      <c r="X966" s="371"/>
      <c r="Y966" s="371"/>
      <c r="Z966" s="371"/>
      <c r="AA966" s="371"/>
      <c r="AB966" s="371"/>
      <c r="AC966" s="371"/>
      <c r="AD966" s="371"/>
      <c r="AE966" s="371"/>
      <c r="AF966" s="371"/>
      <c r="AG966" s="371"/>
      <c r="AH966" s="371"/>
      <c r="AI966" s="371"/>
      <c r="AJ966" s="371"/>
      <c r="AK966" s="371"/>
      <c r="AL966" s="371"/>
      <c r="AM966" s="371"/>
      <c r="AN966" s="371"/>
      <c r="AO966" s="371"/>
      <c r="AP966" s="371"/>
      <c r="AQ966" s="371"/>
      <c r="AR966" s="371"/>
      <c r="AS966" s="371"/>
      <c r="AT966" s="371"/>
    </row>
    <row r="967" spans="1:92" ht="18" customHeight="1">
      <c r="A967" s="371"/>
      <c r="B967" s="691"/>
      <c r="C967" s="692"/>
      <c r="D967" s="674"/>
      <c r="E967" s="680"/>
      <c r="F967" s="680"/>
      <c r="G967" s="680"/>
      <c r="H967" s="681"/>
      <c r="I967" s="674">
        <v>1</v>
      </c>
      <c r="J967" s="680"/>
      <c r="K967" s="680"/>
      <c r="L967" s="680"/>
      <c r="M967" s="680"/>
      <c r="N967" s="680"/>
      <c r="O967" s="681"/>
      <c r="P967" s="674">
        <v>2</v>
      </c>
      <c r="Q967" s="680"/>
      <c r="R967" s="680"/>
      <c r="S967" s="680"/>
      <c r="T967" s="680"/>
      <c r="U967" s="680"/>
      <c r="V967" s="680"/>
      <c r="W967" s="681"/>
      <c r="X967" s="674">
        <v>3</v>
      </c>
      <c r="Y967" s="695"/>
      <c r="Z967" s="695"/>
      <c r="AA967" s="695"/>
      <c r="AB967" s="676"/>
      <c r="AC967" s="674">
        <v>4</v>
      </c>
      <c r="AD967" s="680"/>
      <c r="AE967" s="680"/>
      <c r="AF967" s="680"/>
      <c r="AG967" s="681"/>
      <c r="AH967" s="674">
        <v>5</v>
      </c>
      <c r="AI967" s="680"/>
      <c r="AJ967" s="680"/>
      <c r="AK967" s="680"/>
      <c r="AL967" s="680"/>
      <c r="AM967" s="680"/>
      <c r="AN967" s="680"/>
      <c r="AO967" s="681"/>
      <c r="AP967" s="674">
        <v>6</v>
      </c>
      <c r="AQ967" s="675"/>
      <c r="AR967" s="675"/>
      <c r="AS967" s="676"/>
      <c r="AT967" s="371"/>
    </row>
    <row r="968" spans="1:92" ht="18" customHeight="1">
      <c r="A968" s="371"/>
      <c r="B968" s="693"/>
      <c r="C968" s="694"/>
      <c r="D968" s="682" t="s">
        <v>231</v>
      </c>
      <c r="E968" s="683"/>
      <c r="F968" s="683"/>
      <c r="G968" s="683"/>
      <c r="H968" s="684"/>
      <c r="I968" s="682" t="s">
        <v>333</v>
      </c>
      <c r="J968" s="683"/>
      <c r="K968" s="683"/>
      <c r="L968" s="683"/>
      <c r="M968" s="683"/>
      <c r="N968" s="683"/>
      <c r="O968" s="684"/>
      <c r="P968" s="682" t="s">
        <v>334</v>
      </c>
      <c r="Q968" s="683"/>
      <c r="R968" s="683"/>
      <c r="S968" s="683"/>
      <c r="T968" s="683"/>
      <c r="U968" s="683"/>
      <c r="V968" s="683"/>
      <c r="W968" s="684"/>
      <c r="X968" s="682" t="s">
        <v>236</v>
      </c>
      <c r="Y968" s="688"/>
      <c r="Z968" s="688"/>
      <c r="AA968" s="688"/>
      <c r="AB968" s="689"/>
      <c r="AC968" s="682" t="s">
        <v>237</v>
      </c>
      <c r="AD968" s="683"/>
      <c r="AE968" s="683"/>
      <c r="AF968" s="683"/>
      <c r="AG968" s="684"/>
      <c r="AH968" s="682" t="s">
        <v>238</v>
      </c>
      <c r="AI968" s="683"/>
      <c r="AJ968" s="683"/>
      <c r="AK968" s="683"/>
      <c r="AL968" s="683"/>
      <c r="AM968" s="683"/>
      <c r="AN968" s="683"/>
      <c r="AO968" s="684"/>
      <c r="AP968" s="682" t="s">
        <v>239</v>
      </c>
      <c r="AQ968" s="690"/>
      <c r="AR968" s="690"/>
      <c r="AS968" s="689"/>
      <c r="AT968" s="371"/>
    </row>
    <row r="969" spans="1:92" ht="18" customHeight="1">
      <c r="A969" s="371"/>
      <c r="B969" s="693"/>
      <c r="C969" s="694"/>
      <c r="D969" s="685"/>
      <c r="E969" s="686"/>
      <c r="F969" s="686"/>
      <c r="G969" s="686"/>
      <c r="H969" s="687"/>
      <c r="I969" s="657" t="s">
        <v>240</v>
      </c>
      <c r="J969" s="658"/>
      <c r="K969" s="658"/>
      <c r="L969" s="658"/>
      <c r="M969" s="658"/>
      <c r="N969" s="658"/>
      <c r="O969" s="659"/>
      <c r="P969" s="696" t="s">
        <v>241</v>
      </c>
      <c r="Q969" s="697"/>
      <c r="R969" s="697"/>
      <c r="S969" s="697"/>
      <c r="T969" s="697"/>
      <c r="U969" s="697"/>
      <c r="V969" s="697"/>
      <c r="W969" s="698"/>
      <c r="X969" s="660"/>
      <c r="Y969" s="699"/>
      <c r="Z969" s="699"/>
      <c r="AA969" s="699"/>
      <c r="AB969" s="662"/>
      <c r="AC969" s="696" t="s">
        <v>335</v>
      </c>
      <c r="AD969" s="697"/>
      <c r="AE969" s="697"/>
      <c r="AF969" s="697"/>
      <c r="AG969" s="698"/>
      <c r="AH969" s="657" t="s">
        <v>336</v>
      </c>
      <c r="AI969" s="658"/>
      <c r="AJ969" s="658"/>
      <c r="AK969" s="658"/>
      <c r="AL969" s="658"/>
      <c r="AM969" s="658"/>
      <c r="AN969" s="658"/>
      <c r="AO969" s="659"/>
      <c r="AP969" s="660"/>
      <c r="AQ969" s="661"/>
      <c r="AR969" s="661"/>
      <c r="AS969" s="662"/>
      <c r="AT969" s="371"/>
    </row>
    <row r="970" spans="1:92" ht="18" customHeight="1">
      <c r="A970" s="371"/>
      <c r="B970" s="663" t="s">
        <v>244</v>
      </c>
      <c r="C970" s="664"/>
      <c r="D970" s="665" t="s">
        <v>996</v>
      </c>
      <c r="E970" s="666"/>
      <c r="F970" s="666"/>
      <c r="G970" s="666"/>
      <c r="H970" s="667"/>
      <c r="I970" s="668" t="e">
        <f ca="1">I956</f>
        <v>#N/A</v>
      </c>
      <c r="J970" s="669"/>
      <c r="K970" s="669"/>
      <c r="L970" s="669"/>
      <c r="M970" s="670">
        <f>I955</f>
        <v>0</v>
      </c>
      <c r="N970" s="622"/>
      <c r="O970" s="623"/>
      <c r="P970" s="671" t="e">
        <f ca="1">IF(OR(AL885="% of Reading",AL885="% of F.S"),I970*AF885%,AF885)/AR885</f>
        <v>#N/A</v>
      </c>
      <c r="Q970" s="672"/>
      <c r="R970" s="672"/>
      <c r="S970" s="672"/>
      <c r="T970" s="672"/>
      <c r="U970" s="670">
        <f>M970</f>
        <v>0</v>
      </c>
      <c r="V970" s="670"/>
      <c r="W970" s="673"/>
      <c r="X970" s="674" t="s">
        <v>245</v>
      </c>
      <c r="Y970" s="675"/>
      <c r="Z970" s="675"/>
      <c r="AA970" s="675"/>
      <c r="AB970" s="676"/>
      <c r="AC970" s="677">
        <v>1</v>
      </c>
      <c r="AD970" s="678"/>
      <c r="AE970" s="678"/>
      <c r="AF970" s="678"/>
      <c r="AG970" s="679"/>
      <c r="AH970" s="668" t="e">
        <f ca="1">P970*AC970</f>
        <v>#N/A</v>
      </c>
      <c r="AI970" s="669"/>
      <c r="AJ970" s="669"/>
      <c r="AK970" s="669"/>
      <c r="AL970" s="669"/>
      <c r="AM970" s="670">
        <f>U970</f>
        <v>0</v>
      </c>
      <c r="AN970" s="670"/>
      <c r="AO970" s="673"/>
      <c r="AP970" s="674" t="s">
        <v>246</v>
      </c>
      <c r="AQ970" s="675"/>
      <c r="AR970" s="675"/>
      <c r="AS970" s="676"/>
      <c r="AT970" s="371"/>
    </row>
    <row r="971" spans="1:92" ht="18" customHeight="1">
      <c r="A971" s="371"/>
      <c r="B971" s="691" t="s">
        <v>247</v>
      </c>
      <c r="C971" s="692"/>
      <c r="D971" s="665" t="s">
        <v>997</v>
      </c>
      <c r="E971" s="666"/>
      <c r="F971" s="666"/>
      <c r="G971" s="666"/>
      <c r="H971" s="667"/>
      <c r="I971" s="703" t="e">
        <f ca="1">AH956</f>
        <v>#N/A</v>
      </c>
      <c r="J971" s="704"/>
      <c r="K971" s="704"/>
      <c r="L971" s="704"/>
      <c r="M971" s="670">
        <f>AH955</f>
        <v>0</v>
      </c>
      <c r="N971" s="622"/>
      <c r="O971" s="623"/>
      <c r="P971" s="703" t="e">
        <f ca="1">SQRT(SUMSQ(P972,P973,P974,P975))</f>
        <v>#N/A</v>
      </c>
      <c r="Q971" s="704"/>
      <c r="R971" s="704"/>
      <c r="S971" s="704"/>
      <c r="T971" s="704"/>
      <c r="U971" s="670">
        <f>M971</f>
        <v>0</v>
      </c>
      <c r="V971" s="670"/>
      <c r="W971" s="673"/>
      <c r="X971" s="682" t="s">
        <v>248</v>
      </c>
      <c r="Y971" s="683"/>
      <c r="Z971" s="683"/>
      <c r="AA971" s="683"/>
      <c r="AB971" s="684"/>
      <c r="AC971" s="700">
        <v>-1</v>
      </c>
      <c r="AD971" s="701"/>
      <c r="AE971" s="701"/>
      <c r="AF971" s="701"/>
      <c r="AG971" s="702"/>
      <c r="AH971" s="703" t="e">
        <f ca="1">ABS(P971*AC971)</f>
        <v>#N/A</v>
      </c>
      <c r="AI971" s="704"/>
      <c r="AJ971" s="704"/>
      <c r="AK971" s="704"/>
      <c r="AL971" s="704"/>
      <c r="AM971" s="670">
        <f>U971</f>
        <v>0</v>
      </c>
      <c r="AN971" s="670"/>
      <c r="AO971" s="673"/>
      <c r="AP971" s="705" t="e">
        <f ca="1">AH971^4/SUM(AH973^4/AP973,AH974^4/AP974,AH975^4/AP975)</f>
        <v>#N/A</v>
      </c>
      <c r="AQ971" s="706"/>
      <c r="AR971" s="706"/>
      <c r="AS971" s="707"/>
      <c r="AT971" s="371"/>
    </row>
    <row r="972" spans="1:92" ht="18" customHeight="1">
      <c r="A972" s="371"/>
      <c r="B972" s="663" t="s">
        <v>249</v>
      </c>
      <c r="C972" s="664"/>
      <c r="D972" s="708" t="s">
        <v>998</v>
      </c>
      <c r="E972" s="709"/>
      <c r="F972" s="709"/>
      <c r="G972" s="709"/>
      <c r="H972" s="710"/>
      <c r="I972" s="711">
        <v>0</v>
      </c>
      <c r="J972" s="712"/>
      <c r="K972" s="712"/>
      <c r="L972" s="712"/>
      <c r="M972" s="712"/>
      <c r="N972" s="712"/>
      <c r="O972" s="713"/>
      <c r="P972" s="668" t="e">
        <f ca="1">H885/2/SQRT(3)</f>
        <v>#N/A</v>
      </c>
      <c r="Q972" s="669"/>
      <c r="R972" s="669"/>
      <c r="S972" s="669"/>
      <c r="T972" s="669"/>
      <c r="U972" s="669"/>
      <c r="V972" s="670">
        <f>U971</f>
        <v>0</v>
      </c>
      <c r="W972" s="673"/>
      <c r="X972" s="714" t="s">
        <v>83</v>
      </c>
      <c r="Y972" s="715"/>
      <c r="Z972" s="715"/>
      <c r="AA972" s="715"/>
      <c r="AB972" s="716"/>
      <c r="AC972" s="717">
        <v>1</v>
      </c>
      <c r="AD972" s="718"/>
      <c r="AE972" s="718"/>
      <c r="AF972" s="718"/>
      <c r="AG972" s="719"/>
      <c r="AH972" s="668" t="e">
        <f ca="1">P972*AC972</f>
        <v>#N/A</v>
      </c>
      <c r="AI972" s="669"/>
      <c r="AJ972" s="669"/>
      <c r="AK972" s="669"/>
      <c r="AL972" s="669"/>
      <c r="AM972" s="669"/>
      <c r="AN972" s="670">
        <f>V972</f>
        <v>0</v>
      </c>
      <c r="AO972" s="673"/>
      <c r="AP972" s="714" t="s">
        <v>246</v>
      </c>
      <c r="AQ972" s="715"/>
      <c r="AR972" s="715"/>
      <c r="AS972" s="716"/>
      <c r="AT972" s="371"/>
    </row>
    <row r="973" spans="1:92" ht="18" customHeight="1">
      <c r="A973" s="371"/>
      <c r="B973" s="663" t="s">
        <v>328</v>
      </c>
      <c r="C973" s="664"/>
      <c r="D973" s="708" t="s">
        <v>999</v>
      </c>
      <c r="E973" s="709"/>
      <c r="F973" s="709"/>
      <c r="G973" s="709"/>
      <c r="H973" s="710"/>
      <c r="I973" s="711">
        <v>0</v>
      </c>
      <c r="J973" s="712"/>
      <c r="K973" s="712"/>
      <c r="L973" s="712"/>
      <c r="M973" s="712"/>
      <c r="N973" s="712"/>
      <c r="O973" s="713"/>
      <c r="P973" s="668" t="e">
        <f ca="1">T885/2/SQRT(3)</f>
        <v>#VALUE!</v>
      </c>
      <c r="Q973" s="669"/>
      <c r="R973" s="669"/>
      <c r="S973" s="669"/>
      <c r="T973" s="669"/>
      <c r="U973" s="669"/>
      <c r="V973" s="670">
        <f>V972</f>
        <v>0</v>
      </c>
      <c r="W973" s="673"/>
      <c r="X973" s="714" t="s">
        <v>248</v>
      </c>
      <c r="Y973" s="715"/>
      <c r="Z973" s="715"/>
      <c r="AA973" s="715"/>
      <c r="AB973" s="716"/>
      <c r="AC973" s="717">
        <v>1</v>
      </c>
      <c r="AD973" s="718"/>
      <c r="AE973" s="718"/>
      <c r="AF973" s="718"/>
      <c r="AG973" s="719"/>
      <c r="AH973" s="668" t="e">
        <f ca="1">P973*AC973</f>
        <v>#VALUE!</v>
      </c>
      <c r="AI973" s="669"/>
      <c r="AJ973" s="669"/>
      <c r="AK973" s="669"/>
      <c r="AL973" s="669"/>
      <c r="AM973" s="669"/>
      <c r="AN973" s="670">
        <f>V973</f>
        <v>0</v>
      </c>
      <c r="AO973" s="673"/>
      <c r="AP973" s="714">
        <f>1/2*(100/20)^2</f>
        <v>12.5</v>
      </c>
      <c r="AQ973" s="715"/>
      <c r="AR973" s="715"/>
      <c r="AS973" s="716"/>
      <c r="AT973" s="371"/>
    </row>
    <row r="974" spans="1:92" ht="18" customHeight="1">
      <c r="A974" s="371"/>
      <c r="B974" s="663" t="s">
        <v>330</v>
      </c>
      <c r="C974" s="664"/>
      <c r="D974" s="708" t="s">
        <v>1000</v>
      </c>
      <c r="E974" s="709"/>
      <c r="F974" s="709"/>
      <c r="G974" s="709"/>
      <c r="H974" s="710"/>
      <c r="I974" s="711">
        <v>0</v>
      </c>
      <c r="J974" s="712"/>
      <c r="K974" s="712"/>
      <c r="L974" s="712"/>
      <c r="M974" s="712"/>
      <c r="N974" s="712"/>
      <c r="O974" s="713"/>
      <c r="P974" s="668" t="e">
        <f ca="1">MAX(AK963:AS964)/2/SQRT(3)</f>
        <v>#N/A</v>
      </c>
      <c r="Q974" s="669"/>
      <c r="R974" s="669"/>
      <c r="S974" s="669"/>
      <c r="T974" s="669"/>
      <c r="U974" s="669"/>
      <c r="V974" s="670">
        <f>V973</f>
        <v>0</v>
      </c>
      <c r="W974" s="673"/>
      <c r="X974" s="714" t="s">
        <v>248</v>
      </c>
      <c r="Y974" s="715"/>
      <c r="Z974" s="715"/>
      <c r="AA974" s="715"/>
      <c r="AB974" s="716"/>
      <c r="AC974" s="717">
        <v>1</v>
      </c>
      <c r="AD974" s="718"/>
      <c r="AE974" s="718"/>
      <c r="AF974" s="718"/>
      <c r="AG974" s="719"/>
      <c r="AH974" s="668" t="e">
        <f ca="1">P974*AC974</f>
        <v>#N/A</v>
      </c>
      <c r="AI974" s="669"/>
      <c r="AJ974" s="669"/>
      <c r="AK974" s="669"/>
      <c r="AL974" s="669"/>
      <c r="AM974" s="669"/>
      <c r="AN974" s="670">
        <f>V974</f>
        <v>0</v>
      </c>
      <c r="AO974" s="673"/>
      <c r="AP974" s="714">
        <f>1/2*(100/20)^2</f>
        <v>12.5</v>
      </c>
      <c r="AQ974" s="715"/>
      <c r="AR974" s="715"/>
      <c r="AS974" s="716"/>
      <c r="AT974" s="371"/>
    </row>
    <row r="975" spans="1:92" ht="18" customHeight="1">
      <c r="A975" s="371"/>
      <c r="B975" s="663" t="s">
        <v>331</v>
      </c>
      <c r="C975" s="664"/>
      <c r="D975" s="708" t="s">
        <v>1001</v>
      </c>
      <c r="E975" s="709"/>
      <c r="F975" s="709"/>
      <c r="G975" s="709"/>
      <c r="H975" s="710"/>
      <c r="I975" s="711">
        <v>0</v>
      </c>
      <c r="J975" s="712"/>
      <c r="K975" s="712"/>
      <c r="L975" s="712"/>
      <c r="M975" s="712"/>
      <c r="N975" s="712"/>
      <c r="O975" s="713"/>
      <c r="P975" s="668" t="e">
        <f ca="1">ABS(Z885/2/SQRT(3))</f>
        <v>#N/A</v>
      </c>
      <c r="Q975" s="669"/>
      <c r="R975" s="669"/>
      <c r="S975" s="669"/>
      <c r="T975" s="669"/>
      <c r="U975" s="669"/>
      <c r="V975" s="670">
        <f>V974</f>
        <v>0</v>
      </c>
      <c r="W975" s="673"/>
      <c r="X975" s="714" t="s">
        <v>248</v>
      </c>
      <c r="Y975" s="715"/>
      <c r="Z975" s="715"/>
      <c r="AA975" s="715"/>
      <c r="AB975" s="716"/>
      <c r="AC975" s="717">
        <v>1</v>
      </c>
      <c r="AD975" s="718"/>
      <c r="AE975" s="718"/>
      <c r="AF975" s="718"/>
      <c r="AG975" s="719"/>
      <c r="AH975" s="668" t="e">
        <f ca="1">ABS(P975*AC975)</f>
        <v>#N/A</v>
      </c>
      <c r="AI975" s="669"/>
      <c r="AJ975" s="669"/>
      <c r="AK975" s="669"/>
      <c r="AL975" s="669"/>
      <c r="AM975" s="669"/>
      <c r="AN975" s="670">
        <f>V975</f>
        <v>0</v>
      </c>
      <c r="AO975" s="673"/>
      <c r="AP975" s="714">
        <f>1/2*(100/20)^2</f>
        <v>12.5</v>
      </c>
      <c r="AQ975" s="715"/>
      <c r="AR975" s="715"/>
      <c r="AS975" s="716"/>
      <c r="AT975" s="371"/>
    </row>
    <row r="976" spans="1:92" ht="18" customHeight="1">
      <c r="A976" s="371"/>
      <c r="B976" s="663" t="s">
        <v>254</v>
      </c>
      <c r="C976" s="664"/>
      <c r="D976" s="665" t="s">
        <v>1002</v>
      </c>
      <c r="E976" s="666"/>
      <c r="F976" s="666"/>
      <c r="G976" s="666"/>
      <c r="H976" s="667"/>
      <c r="I976" s="671" t="e">
        <f ca="1">AN956</f>
        <v>#N/A</v>
      </c>
      <c r="J976" s="672"/>
      <c r="K976" s="672"/>
      <c r="L976" s="672"/>
      <c r="M976" s="670">
        <f>AN955</f>
        <v>0</v>
      </c>
      <c r="N976" s="622"/>
      <c r="O976" s="623"/>
      <c r="P976" s="722" t="s">
        <v>255</v>
      </c>
      <c r="Q976" s="723"/>
      <c r="R976" s="723"/>
      <c r="S976" s="723"/>
      <c r="T976" s="723"/>
      <c r="U976" s="723"/>
      <c r="V976" s="723"/>
      <c r="W976" s="724"/>
      <c r="X976" s="674" t="s">
        <v>255</v>
      </c>
      <c r="Y976" s="675"/>
      <c r="Z976" s="675"/>
      <c r="AA976" s="675"/>
      <c r="AB976" s="676"/>
      <c r="AC976" s="677" t="s">
        <v>255</v>
      </c>
      <c r="AD976" s="678"/>
      <c r="AE976" s="678"/>
      <c r="AF976" s="678"/>
      <c r="AG976" s="679"/>
      <c r="AH976" s="668" t="e">
        <f ca="1">SQRT(SUMSQ(AH970,AH971))</f>
        <v>#N/A</v>
      </c>
      <c r="AI976" s="669"/>
      <c r="AJ976" s="669"/>
      <c r="AK976" s="669"/>
      <c r="AL976" s="669"/>
      <c r="AM976" s="670">
        <f>M976</f>
        <v>0</v>
      </c>
      <c r="AN976" s="670"/>
      <c r="AO976" s="673"/>
      <c r="AP976" s="674" t="e">
        <f ca="1">IF(AH971=0,"∞",ROUNDDOWN(AH976^4/(AH971^4/AP971),0))</f>
        <v>#N/A</v>
      </c>
      <c r="AQ976" s="675"/>
      <c r="AR976" s="675"/>
      <c r="AS976" s="676"/>
      <c r="AT976" s="371"/>
      <c r="BD976" s="147"/>
      <c r="BE976" s="147"/>
      <c r="BF976" s="147"/>
      <c r="BG976" s="147"/>
      <c r="BH976" s="148"/>
      <c r="BI976" s="149"/>
      <c r="BJ976" s="149"/>
      <c r="BK976" s="150"/>
      <c r="BL976" s="150"/>
      <c r="BM976" s="150"/>
      <c r="BN976" s="150"/>
      <c r="BO976" s="150"/>
      <c r="BP976" s="150"/>
      <c r="BQ976" s="150"/>
      <c r="BR976" s="150"/>
      <c r="BS976" s="151"/>
      <c r="BT976" s="365"/>
      <c r="BU976" s="365"/>
      <c r="BV976" s="365"/>
      <c r="BW976" s="364"/>
      <c r="BX976" s="152"/>
      <c r="BY976" s="152"/>
      <c r="BZ976" s="152"/>
      <c r="CA976" s="152"/>
      <c r="CB976" s="152"/>
      <c r="CC976" s="186"/>
      <c r="CD976" s="186"/>
      <c r="CE976" s="186"/>
      <c r="CF976" s="186"/>
      <c r="CG976" s="186"/>
      <c r="CH976" s="148"/>
      <c r="CI976" s="149"/>
      <c r="CJ976" s="149"/>
      <c r="CK976" s="151"/>
      <c r="CL976" s="365"/>
      <c r="CM976" s="365"/>
      <c r="CN976" s="364"/>
    </row>
    <row r="977" spans="1:55" s="371" customFormat="1" ht="18" customHeight="1"/>
    <row r="978" spans="1:55" s="146" customFormat="1" ht="18" customHeight="1">
      <c r="A978" s="153" t="s">
        <v>835</v>
      </c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  <c r="AG978" s="145"/>
      <c r="AH978" s="145"/>
      <c r="AI978" s="145"/>
      <c r="AJ978" s="145"/>
      <c r="AK978" s="145"/>
      <c r="AL978" s="145"/>
      <c r="AM978" s="145"/>
      <c r="AN978" s="145"/>
      <c r="AO978" s="145"/>
      <c r="AP978" s="145"/>
      <c r="AQ978" s="145"/>
      <c r="AR978" s="145"/>
      <c r="AS978" s="145"/>
      <c r="AT978" s="145"/>
    </row>
    <row r="979" spans="1:55" s="146" customFormat="1" ht="18" customHeight="1">
      <c r="B979" s="149" t="s">
        <v>836</v>
      </c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  <c r="AG979" s="145"/>
      <c r="AH979" s="145"/>
      <c r="AI979" s="145"/>
      <c r="AJ979" s="145"/>
      <c r="AK979" s="145"/>
      <c r="AL979" s="145"/>
      <c r="AM979" s="145"/>
      <c r="AN979" s="145"/>
      <c r="AO979" s="145"/>
      <c r="AP979" s="145"/>
      <c r="AQ979" s="145"/>
      <c r="AR979" s="145"/>
      <c r="AS979" s="145"/>
      <c r="AT979" s="145"/>
    </row>
    <row r="980" spans="1:55" s="146" customFormat="1" ht="18" customHeight="1">
      <c r="A980" s="145"/>
      <c r="B980" s="145"/>
      <c r="C980" s="363"/>
      <c r="D980" s="145"/>
      <c r="E980" s="182"/>
      <c r="F980" s="145"/>
      <c r="G980" s="176" t="s">
        <v>1033</v>
      </c>
      <c r="H980" s="727" t="s">
        <v>314</v>
      </c>
      <c r="I980" s="727"/>
      <c r="J980" s="728" t="e">
        <f ca="1">AH976</f>
        <v>#N/A</v>
      </c>
      <c r="K980" s="728"/>
      <c r="L980" s="728"/>
      <c r="M980" s="728"/>
      <c r="N980" s="407">
        <f>AM976</f>
        <v>0</v>
      </c>
      <c r="O980" s="367"/>
      <c r="P980" s="403"/>
      <c r="Q980" s="368" t="s">
        <v>315</v>
      </c>
      <c r="R980" s="728" t="e">
        <f ca="1">J980*2</f>
        <v>#N/A</v>
      </c>
      <c r="S980" s="728"/>
      <c r="T980" s="728"/>
      <c r="U980" s="728"/>
      <c r="V980" s="407">
        <f>N980</f>
        <v>0</v>
      </c>
      <c r="W980" s="371"/>
      <c r="X980" s="371"/>
      <c r="Y980" s="371"/>
      <c r="Z980" s="371"/>
      <c r="AA980" s="145"/>
      <c r="AB980" s="145"/>
      <c r="AC980" s="145"/>
      <c r="AD980" s="145"/>
      <c r="AE980" s="145"/>
      <c r="AF980" s="145"/>
      <c r="AG980" s="145"/>
      <c r="AH980" s="145"/>
      <c r="AI980" s="145"/>
      <c r="AJ980" s="145"/>
      <c r="AK980" s="145"/>
      <c r="AL980" s="145"/>
      <c r="AM980" s="145"/>
      <c r="AN980" s="145"/>
      <c r="AO980" s="145"/>
      <c r="AP980" s="145"/>
      <c r="AQ980" s="145"/>
      <c r="AR980" s="145"/>
      <c r="AS980" s="145"/>
      <c r="AT980" s="145"/>
      <c r="AU980" s="145"/>
    </row>
    <row r="983" spans="1:55" s="146" customFormat="1" ht="18.75" customHeight="1">
      <c r="A983" s="292" t="s">
        <v>337</v>
      </c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  <c r="AG983" s="145"/>
      <c r="AH983" s="145"/>
      <c r="AI983" s="145"/>
      <c r="AJ983" s="145"/>
      <c r="AK983" s="145"/>
      <c r="AL983" s="145"/>
      <c r="AM983" s="145"/>
      <c r="AN983" s="145"/>
      <c r="AO983" s="145"/>
      <c r="AP983" s="145"/>
      <c r="AQ983" s="145"/>
      <c r="AR983" s="145"/>
      <c r="AS983" s="145"/>
      <c r="AT983" s="145"/>
    </row>
    <row r="984" spans="1:55" ht="18.75" customHeight="1">
      <c r="A984" s="187" t="s">
        <v>317</v>
      </c>
    </row>
    <row r="985" spans="1:55" ht="18.75" customHeight="1">
      <c r="B985" s="630" t="s">
        <v>318</v>
      </c>
      <c r="C985" s="630"/>
      <c r="D985" s="630"/>
      <c r="E985" s="630"/>
      <c r="F985" s="630"/>
      <c r="G985" s="630"/>
      <c r="H985" s="630" t="s">
        <v>319</v>
      </c>
      <c r="I985" s="630"/>
      <c r="J985" s="630"/>
      <c r="K985" s="630"/>
      <c r="L985" s="630"/>
      <c r="M985" s="630"/>
      <c r="N985" s="627" t="s">
        <v>320</v>
      </c>
      <c r="O985" s="627"/>
      <c r="P985" s="627"/>
      <c r="Q985" s="627"/>
      <c r="R985" s="627"/>
      <c r="S985" s="627"/>
      <c r="T985" s="627" t="s">
        <v>321</v>
      </c>
      <c r="U985" s="627"/>
      <c r="V985" s="627"/>
      <c r="W985" s="627"/>
      <c r="X985" s="627"/>
      <c r="Y985" s="627"/>
      <c r="Z985" s="627" t="s">
        <v>208</v>
      </c>
      <c r="AA985" s="627"/>
      <c r="AB985" s="627"/>
      <c r="AC985" s="627"/>
      <c r="AD985" s="627"/>
      <c r="AE985" s="627"/>
      <c r="AF985" s="631" t="s">
        <v>136</v>
      </c>
      <c r="AG985" s="632"/>
      <c r="AH985" s="632"/>
      <c r="AI985" s="632"/>
      <c r="AJ985" s="632"/>
      <c r="AK985" s="632"/>
      <c r="AL985" s="632"/>
      <c r="AM985" s="632"/>
      <c r="AN985" s="632"/>
      <c r="AO985" s="632"/>
      <c r="AP985" s="632"/>
      <c r="AQ985" s="633"/>
      <c r="AR985" s="626" t="s">
        <v>323</v>
      </c>
      <c r="AS985" s="626"/>
      <c r="AT985" s="626"/>
      <c r="AU985" s="626"/>
      <c r="AV985" s="626"/>
      <c r="AW985" s="626"/>
      <c r="AX985" s="627" t="s">
        <v>324</v>
      </c>
      <c r="AY985" s="627"/>
      <c r="AZ985" s="627"/>
      <c r="BA985" s="627"/>
      <c r="BB985" s="627"/>
      <c r="BC985" s="627"/>
    </row>
    <row r="986" spans="1:55" ht="18.75" customHeight="1">
      <c r="B986" s="628">
        <f>MAX(Calcu_ADJ!D435:D494)</f>
        <v>0</v>
      </c>
      <c r="C986" s="628"/>
      <c r="D986" s="628"/>
      <c r="E986" s="628"/>
      <c r="F986" s="628"/>
      <c r="G986" s="628"/>
      <c r="H986" s="628" t="e">
        <f ca="1">Calcu_ADJ!E429*Calcu_ADJ!C429</f>
        <v>#N/A</v>
      </c>
      <c r="I986" s="628"/>
      <c r="J986" s="628"/>
      <c r="K986" s="628"/>
      <c r="L986" s="628"/>
      <c r="M986" s="628"/>
      <c r="N986" s="604">
        <f>Calcu_ADJ!D434</f>
        <v>0</v>
      </c>
      <c r="O986" s="604"/>
      <c r="P986" s="604"/>
      <c r="Q986" s="604"/>
      <c r="R986" s="604"/>
      <c r="S986" s="604"/>
      <c r="T986" s="604" t="e">
        <f ca="1">MAX(ABS(Calcu_ADJ!Q450-Calcu_ADJ!Q435),ABS(Calcu_ADJ!R450-Calcu_ADJ!R435),ABS(Calcu_ADJ!S450-Calcu_ADJ!S435))</f>
        <v>#VALUE!</v>
      </c>
      <c r="U986" s="604"/>
      <c r="V986" s="604"/>
      <c r="W986" s="604"/>
      <c r="X986" s="604"/>
      <c r="Y986" s="604"/>
      <c r="Z986" s="604" t="e">
        <f ca="1">((P1058-P1057)+(V1058-V1057)+(AB1058-AB1057))/3</f>
        <v>#N/A</v>
      </c>
      <c r="AA986" s="604"/>
      <c r="AB986" s="604"/>
      <c r="AC986" s="604"/>
      <c r="AD986" s="604"/>
      <c r="AE986" s="604"/>
      <c r="AF986" s="629" t="e">
        <f ca="1">OFFSET(표준압력!U300,AX986,0)</f>
        <v>#N/A</v>
      </c>
      <c r="AG986" s="629"/>
      <c r="AH986" s="629"/>
      <c r="AI986" s="629"/>
      <c r="AJ986" s="629"/>
      <c r="AK986" s="629"/>
      <c r="AL986" s="629">
        <f>표준압력!V301</f>
        <v>0</v>
      </c>
      <c r="AM986" s="629"/>
      <c r="AN986" s="629"/>
      <c r="AO986" s="629"/>
      <c r="AP986" s="629"/>
      <c r="AQ986" s="629"/>
      <c r="AR986" s="604">
        <v>2</v>
      </c>
      <c r="AS986" s="604"/>
      <c r="AT986" s="604"/>
      <c r="AU986" s="604"/>
      <c r="AV986" s="604"/>
      <c r="AW986" s="604"/>
      <c r="AX986" s="604" t="e">
        <f>MATCH(TRUE,Calcu_ADJ!I435:I494,0)</f>
        <v>#N/A</v>
      </c>
      <c r="AY986" s="604"/>
      <c r="AZ986" s="604"/>
      <c r="BA986" s="604"/>
      <c r="BB986" s="604"/>
      <c r="BC986" s="604"/>
    </row>
    <row r="987" spans="1:55" ht="18" customHeight="1">
      <c r="A987" s="371"/>
      <c r="B987" s="371"/>
      <c r="C987" s="371"/>
      <c r="D987" s="371"/>
      <c r="E987" s="371"/>
      <c r="F987" s="371"/>
      <c r="G987" s="371"/>
      <c r="H987" s="371"/>
      <c r="I987" s="371"/>
      <c r="J987" s="371"/>
      <c r="K987" s="371"/>
      <c r="L987" s="371"/>
      <c r="M987" s="371"/>
      <c r="N987" s="371"/>
      <c r="O987" s="371"/>
      <c r="P987" s="371"/>
      <c r="Q987" s="371"/>
      <c r="R987" s="371"/>
      <c r="S987" s="371"/>
      <c r="T987" s="371"/>
      <c r="U987" s="371"/>
      <c r="V987" s="371"/>
      <c r="W987" s="371"/>
      <c r="X987" s="371"/>
      <c r="Y987" s="371"/>
      <c r="Z987" s="371"/>
      <c r="AA987" s="371"/>
      <c r="AB987" s="371"/>
      <c r="AC987" s="371"/>
      <c r="AD987" s="371"/>
      <c r="AE987" s="371"/>
      <c r="AF987" s="371"/>
      <c r="AG987" s="371"/>
      <c r="AH987" s="371"/>
      <c r="AI987" s="371"/>
      <c r="AJ987" s="371"/>
      <c r="AK987" s="371"/>
      <c r="AL987" s="371"/>
      <c r="AM987" s="371"/>
      <c r="AN987" s="371"/>
      <c r="AO987" s="371"/>
      <c r="AP987" s="371"/>
      <c r="AQ987" s="371"/>
      <c r="AR987" s="371"/>
      <c r="AS987" s="371"/>
      <c r="AT987" s="371"/>
    </row>
    <row r="988" spans="1:55" ht="18" customHeight="1">
      <c r="A988" s="187" t="s">
        <v>216</v>
      </c>
      <c r="B988" s="371"/>
      <c r="C988" s="371"/>
      <c r="D988" s="371"/>
      <c r="E988" s="371"/>
      <c r="F988" s="371"/>
      <c r="G988" s="371"/>
      <c r="H988" s="371"/>
      <c r="I988" s="371"/>
      <c r="J988" s="371"/>
      <c r="K988" s="371"/>
      <c r="L988" s="371"/>
      <c r="M988" s="371"/>
      <c r="N988" s="371"/>
      <c r="O988" s="371"/>
      <c r="P988" s="371"/>
      <c r="Q988" s="371"/>
      <c r="R988" s="371"/>
      <c r="S988" s="371"/>
      <c r="T988" s="371"/>
      <c r="U988" s="371"/>
      <c r="V988" s="371"/>
      <c r="W988" s="371"/>
      <c r="X988" s="371"/>
      <c r="Y988" s="371"/>
      <c r="Z988" s="371"/>
      <c r="AA988" s="371"/>
      <c r="AB988" s="371"/>
      <c r="AC988" s="371"/>
      <c r="AD988" s="371"/>
      <c r="AE988" s="371"/>
      <c r="AF988" s="371"/>
      <c r="AG988" s="371"/>
      <c r="AH988" s="371"/>
      <c r="AI988" s="371"/>
      <c r="AJ988" s="371"/>
      <c r="AK988" s="371"/>
      <c r="AL988" s="371"/>
      <c r="AM988" s="371"/>
      <c r="AN988" s="371"/>
      <c r="AO988" s="371"/>
      <c r="AP988" s="371"/>
      <c r="AQ988" s="371"/>
      <c r="AR988" s="371"/>
      <c r="AS988" s="371"/>
      <c r="AT988" s="371"/>
    </row>
    <row r="989" spans="1:55" ht="18" customHeight="1">
      <c r="A989" s="371"/>
      <c r="B989" s="605" t="s">
        <v>338</v>
      </c>
      <c r="C989" s="606"/>
      <c r="D989" s="606"/>
      <c r="E989" s="606"/>
      <c r="F989" s="606"/>
      <c r="G989" s="606"/>
      <c r="H989" s="607"/>
      <c r="I989" s="605" t="s">
        <v>1028</v>
      </c>
      <c r="J989" s="606"/>
      <c r="K989" s="606"/>
      <c r="L989" s="606"/>
      <c r="M989" s="606"/>
      <c r="N989" s="606"/>
      <c r="O989" s="607"/>
      <c r="P989" s="614" t="e">
        <f>Calcu!$J$568&amp;" 지시값"</f>
        <v>#N/A</v>
      </c>
      <c r="Q989" s="615"/>
      <c r="R989" s="615"/>
      <c r="S989" s="615"/>
      <c r="T989" s="615"/>
      <c r="U989" s="615"/>
      <c r="V989" s="615"/>
      <c r="W989" s="615"/>
      <c r="X989" s="615"/>
      <c r="Y989" s="615"/>
      <c r="Z989" s="615"/>
      <c r="AA989" s="615"/>
      <c r="AB989" s="615"/>
      <c r="AC989" s="615"/>
      <c r="AD989" s="616" t="s">
        <v>772</v>
      </c>
      <c r="AE989" s="616"/>
      <c r="AF989" s="616"/>
      <c r="AG989" s="616"/>
      <c r="AH989" s="616"/>
      <c r="AI989" s="616"/>
      <c r="AJ989" s="617"/>
      <c r="AK989" s="371"/>
      <c r="AL989" s="371"/>
      <c r="AM989" s="371"/>
      <c r="AN989" s="371"/>
      <c r="AO989" s="371"/>
      <c r="AP989" s="371"/>
      <c r="AQ989" s="371"/>
      <c r="AR989" s="143"/>
      <c r="AS989" s="143"/>
      <c r="AT989" s="371"/>
    </row>
    <row r="990" spans="1:55" ht="18" customHeight="1">
      <c r="A990" s="371"/>
      <c r="B990" s="608"/>
      <c r="C990" s="609"/>
      <c r="D990" s="609"/>
      <c r="E990" s="609"/>
      <c r="F990" s="609"/>
      <c r="G990" s="609"/>
      <c r="H990" s="610"/>
      <c r="I990" s="611"/>
      <c r="J990" s="612"/>
      <c r="K990" s="612"/>
      <c r="L990" s="612"/>
      <c r="M990" s="612"/>
      <c r="N990" s="612"/>
      <c r="O990" s="613"/>
      <c r="P990" s="618" t="s">
        <v>339</v>
      </c>
      <c r="Q990" s="619"/>
      <c r="R990" s="619"/>
      <c r="S990" s="619"/>
      <c r="T990" s="619"/>
      <c r="U990" s="619"/>
      <c r="V990" s="620"/>
      <c r="W990" s="618" t="s">
        <v>219</v>
      </c>
      <c r="X990" s="619"/>
      <c r="Y990" s="619"/>
      <c r="Z990" s="619"/>
      <c r="AA990" s="619"/>
      <c r="AB990" s="619"/>
      <c r="AC990" s="620"/>
      <c r="AD990" s="618" t="s">
        <v>340</v>
      </c>
      <c r="AE990" s="619"/>
      <c r="AF990" s="619"/>
      <c r="AG990" s="619"/>
      <c r="AH990" s="619"/>
      <c r="AI990" s="619"/>
      <c r="AJ990" s="620"/>
      <c r="AK990" s="371"/>
      <c r="AL990" s="371"/>
      <c r="AM990" s="371"/>
      <c r="AN990" s="371"/>
      <c r="AO990" s="371"/>
      <c r="AP990" s="371"/>
      <c r="AQ990" s="371"/>
      <c r="AR990" s="143"/>
      <c r="AS990" s="143"/>
      <c r="AT990" s="371"/>
    </row>
    <row r="991" spans="1:55" ht="18" customHeight="1">
      <c r="A991" s="371"/>
      <c r="B991" s="611"/>
      <c r="C991" s="612"/>
      <c r="D991" s="612"/>
      <c r="E991" s="612"/>
      <c r="F991" s="612"/>
      <c r="G991" s="612"/>
      <c r="H991" s="613"/>
      <c r="I991" s="621">
        <f>Calcu_ADJ!E434</f>
        <v>0</v>
      </c>
      <c r="J991" s="622"/>
      <c r="K991" s="622"/>
      <c r="L991" s="622"/>
      <c r="M991" s="622"/>
      <c r="N991" s="622"/>
      <c r="O991" s="623"/>
      <c r="P991" s="621">
        <f>Calcu_ADJ!J434</f>
        <v>0</v>
      </c>
      <c r="Q991" s="624"/>
      <c r="R991" s="624"/>
      <c r="S991" s="624"/>
      <c r="T991" s="624"/>
      <c r="U991" s="624"/>
      <c r="V991" s="625"/>
      <c r="W991" s="621">
        <f>Calcu_ADJ!K434</f>
        <v>0</v>
      </c>
      <c r="X991" s="624"/>
      <c r="Y991" s="624"/>
      <c r="Z991" s="624"/>
      <c r="AA991" s="624"/>
      <c r="AB991" s="624"/>
      <c r="AC991" s="625"/>
      <c r="AD991" s="621">
        <f>Calcu_ADJ!L434</f>
        <v>0</v>
      </c>
      <c r="AE991" s="624"/>
      <c r="AF991" s="624"/>
      <c r="AG991" s="624"/>
      <c r="AH991" s="624"/>
      <c r="AI991" s="624"/>
      <c r="AJ991" s="625"/>
      <c r="AK991" s="371"/>
      <c r="AL991" s="371"/>
      <c r="AM991" s="371"/>
      <c r="AN991" s="371"/>
      <c r="AO991" s="371"/>
      <c r="AP991" s="371"/>
      <c r="AQ991" s="371"/>
      <c r="AR991" s="143"/>
      <c r="AS991" s="143"/>
      <c r="AT991" s="371"/>
    </row>
    <row r="992" spans="1:55" ht="18" customHeight="1">
      <c r="A992" s="371"/>
      <c r="B992" s="565">
        <f>Calcu_ADJ!C435</f>
        <v>1</v>
      </c>
      <c r="C992" s="566"/>
      <c r="D992" s="566"/>
      <c r="E992" s="566"/>
      <c r="F992" s="566"/>
      <c r="G992" s="566"/>
      <c r="H992" s="567"/>
      <c r="I992" s="568" t="str">
        <f>Calcu_ADJ!E435</f>
        <v/>
      </c>
      <c r="J992" s="569"/>
      <c r="K992" s="569"/>
      <c r="L992" s="569"/>
      <c r="M992" s="569"/>
      <c r="N992" s="569"/>
      <c r="O992" s="570"/>
      <c r="P992" s="568" t="str">
        <f>Calcu_ADJ!J435</f>
        <v/>
      </c>
      <c r="Q992" s="571"/>
      <c r="R992" s="571"/>
      <c r="S992" s="571"/>
      <c r="T992" s="571"/>
      <c r="U992" s="571"/>
      <c r="V992" s="572"/>
      <c r="W992" s="568" t="str">
        <f>IF(Calcu_ADJ!G435="ⅹ",Calcu_ADJ!G435,Calcu_ADJ!K435)</f>
        <v/>
      </c>
      <c r="X992" s="571"/>
      <c r="Y992" s="571"/>
      <c r="Z992" s="571"/>
      <c r="AA992" s="571"/>
      <c r="AB992" s="571"/>
      <c r="AC992" s="572"/>
      <c r="AD992" s="568" t="str">
        <f>IF(Calcu_ADJ!H435="ⅹ",Calcu_ADJ!H435,Calcu_ADJ!L435)</f>
        <v/>
      </c>
      <c r="AE992" s="571"/>
      <c r="AF992" s="571"/>
      <c r="AG992" s="571"/>
      <c r="AH992" s="571"/>
      <c r="AI992" s="571"/>
      <c r="AJ992" s="572"/>
      <c r="AK992" s="371"/>
      <c r="AL992" s="371"/>
      <c r="AM992" s="371"/>
      <c r="AN992" s="371"/>
      <c r="AO992" s="371"/>
      <c r="AP992" s="371"/>
      <c r="AQ992" s="371"/>
      <c r="AR992" s="143"/>
      <c r="AS992" s="143"/>
      <c r="AT992" s="371"/>
    </row>
    <row r="993" spans="1:46" ht="18" customHeight="1">
      <c r="A993" s="371"/>
      <c r="B993" s="565">
        <f>Calcu_ADJ!C436</f>
        <v>2</v>
      </c>
      <c r="C993" s="566"/>
      <c r="D993" s="566"/>
      <c r="E993" s="566"/>
      <c r="F993" s="566"/>
      <c r="G993" s="566"/>
      <c r="H993" s="567"/>
      <c r="I993" s="568" t="str">
        <f>Calcu_ADJ!E436</f>
        <v/>
      </c>
      <c r="J993" s="569"/>
      <c r="K993" s="569"/>
      <c r="L993" s="569"/>
      <c r="M993" s="569"/>
      <c r="N993" s="569"/>
      <c r="O993" s="570"/>
      <c r="P993" s="568" t="str">
        <f>Calcu_ADJ!J436</f>
        <v/>
      </c>
      <c r="Q993" s="571"/>
      <c r="R993" s="571"/>
      <c r="S993" s="571"/>
      <c r="T993" s="571"/>
      <c r="U993" s="571"/>
      <c r="V993" s="572"/>
      <c r="W993" s="568" t="str">
        <f>IF(Calcu_ADJ!G436="ⅹ",Calcu_ADJ!G436,Calcu_ADJ!K436)</f>
        <v/>
      </c>
      <c r="X993" s="571"/>
      <c r="Y993" s="571"/>
      <c r="Z993" s="571"/>
      <c r="AA993" s="571"/>
      <c r="AB993" s="571"/>
      <c r="AC993" s="572"/>
      <c r="AD993" s="568" t="str">
        <f>IF(Calcu_ADJ!H436="ⅹ",Calcu_ADJ!H436,Calcu_ADJ!L436)</f>
        <v/>
      </c>
      <c r="AE993" s="571"/>
      <c r="AF993" s="571"/>
      <c r="AG993" s="571"/>
      <c r="AH993" s="571"/>
      <c r="AI993" s="571"/>
      <c r="AJ993" s="572"/>
      <c r="AK993" s="371"/>
      <c r="AL993" s="371"/>
      <c r="AM993" s="371"/>
      <c r="AN993" s="371"/>
      <c r="AO993" s="371"/>
      <c r="AP993" s="371"/>
      <c r="AQ993" s="371"/>
      <c r="AR993" s="143"/>
      <c r="AS993" s="143"/>
      <c r="AT993" s="371"/>
    </row>
    <row r="994" spans="1:46" ht="18" customHeight="1">
      <c r="A994" s="371"/>
      <c r="B994" s="565">
        <f>Calcu_ADJ!C437</f>
        <v>3</v>
      </c>
      <c r="C994" s="566"/>
      <c r="D994" s="566"/>
      <c r="E994" s="566"/>
      <c r="F994" s="566"/>
      <c r="G994" s="566"/>
      <c r="H994" s="567"/>
      <c r="I994" s="568" t="str">
        <f>Calcu_ADJ!E437</f>
        <v/>
      </c>
      <c r="J994" s="569"/>
      <c r="K994" s="569"/>
      <c r="L994" s="569"/>
      <c r="M994" s="569"/>
      <c r="N994" s="569"/>
      <c r="O994" s="570"/>
      <c r="P994" s="568" t="str">
        <f>Calcu_ADJ!J437</f>
        <v/>
      </c>
      <c r="Q994" s="571"/>
      <c r="R994" s="571"/>
      <c r="S994" s="571"/>
      <c r="T994" s="571"/>
      <c r="U994" s="571"/>
      <c r="V994" s="572"/>
      <c r="W994" s="568" t="str">
        <f>IF(Calcu_ADJ!G437="ⅹ",Calcu_ADJ!G437,Calcu_ADJ!K437)</f>
        <v/>
      </c>
      <c r="X994" s="571"/>
      <c r="Y994" s="571"/>
      <c r="Z994" s="571"/>
      <c r="AA994" s="571"/>
      <c r="AB994" s="571"/>
      <c r="AC994" s="572"/>
      <c r="AD994" s="568" t="str">
        <f>IF(Calcu_ADJ!H437="ⅹ",Calcu_ADJ!H437,Calcu_ADJ!L437)</f>
        <v/>
      </c>
      <c r="AE994" s="571"/>
      <c r="AF994" s="571"/>
      <c r="AG994" s="571"/>
      <c r="AH994" s="571"/>
      <c r="AI994" s="571"/>
      <c r="AJ994" s="572"/>
      <c r="AK994" s="371"/>
      <c r="AL994" s="371"/>
      <c r="AM994" s="371"/>
      <c r="AN994" s="371"/>
      <c r="AO994" s="371"/>
      <c r="AP994" s="371"/>
      <c r="AQ994" s="371"/>
      <c r="AR994" s="143"/>
      <c r="AS994" s="143"/>
      <c r="AT994" s="371"/>
    </row>
    <row r="995" spans="1:46" ht="18" customHeight="1">
      <c r="A995" s="371"/>
      <c r="B995" s="565">
        <f>Calcu_ADJ!C438</f>
        <v>4</v>
      </c>
      <c r="C995" s="566"/>
      <c r="D995" s="566"/>
      <c r="E995" s="566"/>
      <c r="F995" s="566"/>
      <c r="G995" s="566"/>
      <c r="H995" s="567"/>
      <c r="I995" s="568" t="str">
        <f>Calcu_ADJ!E438</f>
        <v/>
      </c>
      <c r="J995" s="569"/>
      <c r="K995" s="569"/>
      <c r="L995" s="569"/>
      <c r="M995" s="569"/>
      <c r="N995" s="569"/>
      <c r="O995" s="570"/>
      <c r="P995" s="568" t="str">
        <f>Calcu_ADJ!J438</f>
        <v/>
      </c>
      <c r="Q995" s="571"/>
      <c r="R995" s="571"/>
      <c r="S995" s="571"/>
      <c r="T995" s="571"/>
      <c r="U995" s="571"/>
      <c r="V995" s="572"/>
      <c r="W995" s="568" t="str">
        <f>IF(Calcu_ADJ!G438="ⅹ",Calcu_ADJ!G438,Calcu_ADJ!K438)</f>
        <v/>
      </c>
      <c r="X995" s="571"/>
      <c r="Y995" s="571"/>
      <c r="Z995" s="571"/>
      <c r="AA995" s="571"/>
      <c r="AB995" s="571"/>
      <c r="AC995" s="572"/>
      <c r="AD995" s="568" t="str">
        <f>IF(Calcu_ADJ!H438="ⅹ",Calcu_ADJ!H438,Calcu_ADJ!L438)</f>
        <v/>
      </c>
      <c r="AE995" s="571"/>
      <c r="AF995" s="571"/>
      <c r="AG995" s="571"/>
      <c r="AH995" s="571"/>
      <c r="AI995" s="571"/>
      <c r="AJ995" s="572"/>
      <c r="AK995" s="371"/>
      <c r="AL995" s="371"/>
      <c r="AM995" s="371"/>
      <c r="AN995" s="371"/>
      <c r="AO995" s="371"/>
      <c r="AP995" s="371"/>
      <c r="AQ995" s="371"/>
      <c r="AR995" s="143"/>
      <c r="AS995" s="143"/>
      <c r="AT995" s="371"/>
    </row>
    <row r="996" spans="1:46" ht="18" customHeight="1">
      <c r="A996" s="371"/>
      <c r="B996" s="565">
        <f>Calcu_ADJ!C439</f>
        <v>5</v>
      </c>
      <c r="C996" s="566"/>
      <c r="D996" s="566"/>
      <c r="E996" s="566"/>
      <c r="F996" s="566"/>
      <c r="G996" s="566"/>
      <c r="H996" s="567"/>
      <c r="I996" s="568" t="str">
        <f>Calcu_ADJ!E439</f>
        <v/>
      </c>
      <c r="J996" s="569"/>
      <c r="K996" s="569"/>
      <c r="L996" s="569"/>
      <c r="M996" s="569"/>
      <c r="N996" s="569"/>
      <c r="O996" s="570"/>
      <c r="P996" s="568" t="str">
        <f>Calcu_ADJ!J439</f>
        <v/>
      </c>
      <c r="Q996" s="571"/>
      <c r="R996" s="571"/>
      <c r="S996" s="571"/>
      <c r="T996" s="571"/>
      <c r="U996" s="571"/>
      <c r="V996" s="572"/>
      <c r="W996" s="568" t="str">
        <f>IF(Calcu_ADJ!G439="ⅹ",Calcu_ADJ!G439,Calcu_ADJ!K439)</f>
        <v/>
      </c>
      <c r="X996" s="571"/>
      <c r="Y996" s="571"/>
      <c r="Z996" s="571"/>
      <c r="AA996" s="571"/>
      <c r="AB996" s="571"/>
      <c r="AC996" s="572"/>
      <c r="AD996" s="568" t="str">
        <f>IF(Calcu_ADJ!H439="ⅹ",Calcu_ADJ!H439,Calcu_ADJ!L439)</f>
        <v/>
      </c>
      <c r="AE996" s="571"/>
      <c r="AF996" s="571"/>
      <c r="AG996" s="571"/>
      <c r="AH996" s="571"/>
      <c r="AI996" s="571"/>
      <c r="AJ996" s="572"/>
      <c r="AK996" s="371"/>
      <c r="AL996" s="371"/>
      <c r="AM996" s="371"/>
      <c r="AN996" s="371"/>
      <c r="AO996" s="371"/>
      <c r="AP996" s="371"/>
      <c r="AQ996" s="371"/>
      <c r="AR996" s="143"/>
      <c r="AS996" s="143"/>
      <c r="AT996" s="371"/>
    </row>
    <row r="997" spans="1:46" ht="18" customHeight="1">
      <c r="A997" s="371"/>
      <c r="B997" s="565">
        <f>Calcu_ADJ!C440</f>
        <v>6</v>
      </c>
      <c r="C997" s="566"/>
      <c r="D997" s="566"/>
      <c r="E997" s="566"/>
      <c r="F997" s="566"/>
      <c r="G997" s="566"/>
      <c r="H997" s="567"/>
      <c r="I997" s="568" t="str">
        <f>Calcu_ADJ!E440</f>
        <v/>
      </c>
      <c r="J997" s="569"/>
      <c r="K997" s="569"/>
      <c r="L997" s="569"/>
      <c r="M997" s="569"/>
      <c r="N997" s="569"/>
      <c r="O997" s="570"/>
      <c r="P997" s="568" t="str">
        <f>Calcu_ADJ!J440</f>
        <v/>
      </c>
      <c r="Q997" s="571"/>
      <c r="R997" s="571"/>
      <c r="S997" s="571"/>
      <c r="T997" s="571"/>
      <c r="U997" s="571"/>
      <c r="V997" s="572"/>
      <c r="W997" s="568" t="str">
        <f>IF(Calcu_ADJ!G440="ⅹ",Calcu_ADJ!G440,Calcu_ADJ!K440)</f>
        <v/>
      </c>
      <c r="X997" s="571"/>
      <c r="Y997" s="571"/>
      <c r="Z997" s="571"/>
      <c r="AA997" s="571"/>
      <c r="AB997" s="571"/>
      <c r="AC997" s="572"/>
      <c r="AD997" s="568" t="str">
        <f>IF(Calcu_ADJ!H440="ⅹ",Calcu_ADJ!H440,Calcu_ADJ!L440)</f>
        <v/>
      </c>
      <c r="AE997" s="571"/>
      <c r="AF997" s="571"/>
      <c r="AG997" s="571"/>
      <c r="AH997" s="571"/>
      <c r="AI997" s="571"/>
      <c r="AJ997" s="572"/>
      <c r="AK997" s="371"/>
      <c r="AL997" s="371"/>
      <c r="AM997" s="371"/>
      <c r="AN997" s="371"/>
      <c r="AO997" s="371"/>
      <c r="AP997" s="371"/>
      <c r="AQ997" s="371"/>
      <c r="AR997" s="143"/>
      <c r="AS997" s="143"/>
      <c r="AT997" s="371"/>
    </row>
    <row r="998" spans="1:46" ht="18" customHeight="1">
      <c r="A998" s="371"/>
      <c r="B998" s="565">
        <f>Calcu_ADJ!C441</f>
        <v>7</v>
      </c>
      <c r="C998" s="566"/>
      <c r="D998" s="566"/>
      <c r="E998" s="566"/>
      <c r="F998" s="566"/>
      <c r="G998" s="566"/>
      <c r="H998" s="567"/>
      <c r="I998" s="568" t="str">
        <f>Calcu_ADJ!E441</f>
        <v/>
      </c>
      <c r="J998" s="569"/>
      <c r="K998" s="569"/>
      <c r="L998" s="569"/>
      <c r="M998" s="569"/>
      <c r="N998" s="569"/>
      <c r="O998" s="570"/>
      <c r="P998" s="568" t="str">
        <f>Calcu_ADJ!J441</f>
        <v/>
      </c>
      <c r="Q998" s="571"/>
      <c r="R998" s="571"/>
      <c r="S998" s="571"/>
      <c r="T998" s="571"/>
      <c r="U998" s="571"/>
      <c r="V998" s="572"/>
      <c r="W998" s="568" t="str">
        <f>IF(Calcu_ADJ!G441="ⅹ",Calcu_ADJ!G441,Calcu_ADJ!K441)</f>
        <v/>
      </c>
      <c r="X998" s="571"/>
      <c r="Y998" s="571"/>
      <c r="Z998" s="571"/>
      <c r="AA998" s="571"/>
      <c r="AB998" s="571"/>
      <c r="AC998" s="572"/>
      <c r="AD998" s="568" t="str">
        <f>IF(Calcu_ADJ!H441="ⅹ",Calcu_ADJ!H441,Calcu_ADJ!L441)</f>
        <v/>
      </c>
      <c r="AE998" s="571"/>
      <c r="AF998" s="571"/>
      <c r="AG998" s="571"/>
      <c r="AH998" s="571"/>
      <c r="AI998" s="571"/>
      <c r="AJ998" s="572"/>
      <c r="AK998" s="371"/>
      <c r="AL998" s="371"/>
      <c r="AM998" s="371"/>
      <c r="AN998" s="371"/>
      <c r="AO998" s="371"/>
      <c r="AP998" s="371"/>
      <c r="AQ998" s="371"/>
      <c r="AR998" s="143"/>
      <c r="AS998" s="143"/>
      <c r="AT998" s="371"/>
    </row>
    <row r="999" spans="1:46" ht="18" customHeight="1">
      <c r="A999" s="371"/>
      <c r="B999" s="565">
        <f>Calcu_ADJ!C442</f>
        <v>8</v>
      </c>
      <c r="C999" s="566"/>
      <c r="D999" s="566"/>
      <c r="E999" s="566"/>
      <c r="F999" s="566"/>
      <c r="G999" s="566"/>
      <c r="H999" s="567"/>
      <c r="I999" s="568" t="str">
        <f>Calcu_ADJ!E442</f>
        <v/>
      </c>
      <c r="J999" s="569"/>
      <c r="K999" s="569"/>
      <c r="L999" s="569"/>
      <c r="M999" s="569"/>
      <c r="N999" s="569"/>
      <c r="O999" s="570"/>
      <c r="P999" s="568" t="str">
        <f>Calcu_ADJ!J442</f>
        <v/>
      </c>
      <c r="Q999" s="571"/>
      <c r="R999" s="571"/>
      <c r="S999" s="571"/>
      <c r="T999" s="571"/>
      <c r="U999" s="571"/>
      <c r="V999" s="572"/>
      <c r="W999" s="568" t="str">
        <f>IF(Calcu_ADJ!G442="ⅹ",Calcu_ADJ!G442,Calcu_ADJ!K442)</f>
        <v/>
      </c>
      <c r="X999" s="571"/>
      <c r="Y999" s="571"/>
      <c r="Z999" s="571"/>
      <c r="AA999" s="571"/>
      <c r="AB999" s="571"/>
      <c r="AC999" s="572"/>
      <c r="AD999" s="568" t="str">
        <f>IF(Calcu_ADJ!H442="ⅹ",Calcu_ADJ!H442,Calcu_ADJ!L442)</f>
        <v/>
      </c>
      <c r="AE999" s="571"/>
      <c r="AF999" s="571"/>
      <c r="AG999" s="571"/>
      <c r="AH999" s="571"/>
      <c r="AI999" s="571"/>
      <c r="AJ999" s="572"/>
      <c r="AK999" s="371"/>
      <c r="AL999" s="371"/>
      <c r="AM999" s="371"/>
      <c r="AN999" s="371"/>
      <c r="AO999" s="371"/>
      <c r="AP999" s="371"/>
      <c r="AQ999" s="371"/>
      <c r="AR999" s="143"/>
      <c r="AS999" s="143"/>
      <c r="AT999" s="371"/>
    </row>
    <row r="1000" spans="1:46" ht="18" customHeight="1">
      <c r="A1000" s="371"/>
      <c r="B1000" s="565">
        <f>Calcu_ADJ!C443</f>
        <v>9</v>
      </c>
      <c r="C1000" s="566"/>
      <c r="D1000" s="566"/>
      <c r="E1000" s="566"/>
      <c r="F1000" s="566"/>
      <c r="G1000" s="566"/>
      <c r="H1000" s="567"/>
      <c r="I1000" s="568" t="str">
        <f>Calcu_ADJ!E443</f>
        <v/>
      </c>
      <c r="J1000" s="569"/>
      <c r="K1000" s="569"/>
      <c r="L1000" s="569"/>
      <c r="M1000" s="569"/>
      <c r="N1000" s="569"/>
      <c r="O1000" s="570"/>
      <c r="P1000" s="568" t="str">
        <f>Calcu_ADJ!J443</f>
        <v/>
      </c>
      <c r="Q1000" s="571"/>
      <c r="R1000" s="571"/>
      <c r="S1000" s="571"/>
      <c r="T1000" s="571"/>
      <c r="U1000" s="571"/>
      <c r="V1000" s="572"/>
      <c r="W1000" s="568" t="str">
        <f>IF(Calcu_ADJ!G443="ⅹ",Calcu_ADJ!G443,Calcu_ADJ!K443)</f>
        <v/>
      </c>
      <c r="X1000" s="571"/>
      <c r="Y1000" s="571"/>
      <c r="Z1000" s="571"/>
      <c r="AA1000" s="571"/>
      <c r="AB1000" s="571"/>
      <c r="AC1000" s="572"/>
      <c r="AD1000" s="568" t="str">
        <f>IF(Calcu_ADJ!H443="ⅹ",Calcu_ADJ!H443,Calcu_ADJ!L443)</f>
        <v/>
      </c>
      <c r="AE1000" s="571"/>
      <c r="AF1000" s="571"/>
      <c r="AG1000" s="571"/>
      <c r="AH1000" s="571"/>
      <c r="AI1000" s="571"/>
      <c r="AJ1000" s="572"/>
      <c r="AK1000" s="371"/>
      <c r="AL1000" s="371"/>
      <c r="AM1000" s="371"/>
      <c r="AN1000" s="371"/>
      <c r="AO1000" s="371"/>
      <c r="AP1000" s="371"/>
      <c r="AQ1000" s="371"/>
      <c r="AR1000" s="143"/>
      <c r="AS1000" s="143"/>
      <c r="AT1000" s="371"/>
    </row>
    <row r="1001" spans="1:46" ht="18" customHeight="1">
      <c r="A1001" s="371"/>
      <c r="B1001" s="565">
        <f>Calcu_ADJ!C444</f>
        <v>10</v>
      </c>
      <c r="C1001" s="566"/>
      <c r="D1001" s="566"/>
      <c r="E1001" s="566"/>
      <c r="F1001" s="566"/>
      <c r="G1001" s="566"/>
      <c r="H1001" s="567"/>
      <c r="I1001" s="568" t="str">
        <f>Calcu_ADJ!E444</f>
        <v/>
      </c>
      <c r="J1001" s="569"/>
      <c r="K1001" s="569"/>
      <c r="L1001" s="569"/>
      <c r="M1001" s="569"/>
      <c r="N1001" s="569"/>
      <c r="O1001" s="570"/>
      <c r="P1001" s="568" t="str">
        <f>Calcu_ADJ!J444</f>
        <v/>
      </c>
      <c r="Q1001" s="571"/>
      <c r="R1001" s="571"/>
      <c r="S1001" s="571"/>
      <c r="T1001" s="571"/>
      <c r="U1001" s="571"/>
      <c r="V1001" s="572"/>
      <c r="W1001" s="568" t="str">
        <f>IF(Calcu_ADJ!G444="ⅹ",Calcu_ADJ!G444,Calcu_ADJ!K444)</f>
        <v/>
      </c>
      <c r="X1001" s="571"/>
      <c r="Y1001" s="571"/>
      <c r="Z1001" s="571"/>
      <c r="AA1001" s="571"/>
      <c r="AB1001" s="571"/>
      <c r="AC1001" s="572"/>
      <c r="AD1001" s="568" t="str">
        <f>IF(Calcu_ADJ!H444="ⅹ",Calcu_ADJ!H444,Calcu_ADJ!L444)</f>
        <v/>
      </c>
      <c r="AE1001" s="571"/>
      <c r="AF1001" s="571"/>
      <c r="AG1001" s="571"/>
      <c r="AH1001" s="571"/>
      <c r="AI1001" s="571"/>
      <c r="AJ1001" s="572"/>
      <c r="AK1001" s="371"/>
      <c r="AL1001" s="371"/>
      <c r="AM1001" s="371"/>
      <c r="AN1001" s="371"/>
      <c r="AO1001" s="371"/>
      <c r="AP1001" s="371"/>
      <c r="AQ1001" s="371"/>
      <c r="AR1001" s="143"/>
      <c r="AS1001" s="143"/>
      <c r="AT1001" s="371"/>
    </row>
    <row r="1002" spans="1:46" ht="18" customHeight="1">
      <c r="A1002" s="371"/>
      <c r="B1002" s="565">
        <f>Calcu_ADJ!C445</f>
        <v>11</v>
      </c>
      <c r="C1002" s="566"/>
      <c r="D1002" s="566"/>
      <c r="E1002" s="566"/>
      <c r="F1002" s="566"/>
      <c r="G1002" s="566"/>
      <c r="H1002" s="567"/>
      <c r="I1002" s="568" t="str">
        <f>Calcu_ADJ!E445</f>
        <v/>
      </c>
      <c r="J1002" s="569"/>
      <c r="K1002" s="569"/>
      <c r="L1002" s="569"/>
      <c r="M1002" s="569"/>
      <c r="N1002" s="569"/>
      <c r="O1002" s="570"/>
      <c r="P1002" s="568" t="str">
        <f>Calcu_ADJ!J445</f>
        <v/>
      </c>
      <c r="Q1002" s="571"/>
      <c r="R1002" s="571"/>
      <c r="S1002" s="571"/>
      <c r="T1002" s="571"/>
      <c r="U1002" s="571"/>
      <c r="V1002" s="572"/>
      <c r="W1002" s="568" t="str">
        <f>IF(Calcu_ADJ!G445="ⅹ",Calcu_ADJ!G445,Calcu_ADJ!K445)</f>
        <v/>
      </c>
      <c r="X1002" s="571"/>
      <c r="Y1002" s="571"/>
      <c r="Z1002" s="571"/>
      <c r="AA1002" s="571"/>
      <c r="AB1002" s="571"/>
      <c r="AC1002" s="572"/>
      <c r="AD1002" s="568" t="str">
        <f>IF(Calcu_ADJ!H445="ⅹ",Calcu_ADJ!H445,Calcu_ADJ!L445)</f>
        <v/>
      </c>
      <c r="AE1002" s="571"/>
      <c r="AF1002" s="571"/>
      <c r="AG1002" s="571"/>
      <c r="AH1002" s="571"/>
      <c r="AI1002" s="571"/>
      <c r="AJ1002" s="572"/>
      <c r="AK1002" s="371"/>
      <c r="AL1002" s="371"/>
      <c r="AM1002" s="371"/>
      <c r="AN1002" s="371"/>
      <c r="AO1002" s="371"/>
      <c r="AP1002" s="371"/>
      <c r="AQ1002" s="371"/>
      <c r="AR1002" s="143"/>
      <c r="AS1002" s="143"/>
      <c r="AT1002" s="371"/>
    </row>
    <row r="1003" spans="1:46" ht="18" customHeight="1">
      <c r="A1003" s="371"/>
      <c r="B1003" s="565">
        <f>Calcu_ADJ!C446</f>
        <v>12</v>
      </c>
      <c r="C1003" s="566"/>
      <c r="D1003" s="566"/>
      <c r="E1003" s="566"/>
      <c r="F1003" s="566"/>
      <c r="G1003" s="566"/>
      <c r="H1003" s="567"/>
      <c r="I1003" s="568" t="str">
        <f>Calcu_ADJ!E446</f>
        <v/>
      </c>
      <c r="J1003" s="569"/>
      <c r="K1003" s="569"/>
      <c r="L1003" s="569"/>
      <c r="M1003" s="569"/>
      <c r="N1003" s="569"/>
      <c r="O1003" s="570"/>
      <c r="P1003" s="568" t="str">
        <f>Calcu_ADJ!J446</f>
        <v/>
      </c>
      <c r="Q1003" s="571"/>
      <c r="R1003" s="571"/>
      <c r="S1003" s="571"/>
      <c r="T1003" s="571"/>
      <c r="U1003" s="571"/>
      <c r="V1003" s="572"/>
      <c r="W1003" s="568" t="str">
        <f>IF(Calcu_ADJ!G446="ⅹ",Calcu_ADJ!G446,Calcu_ADJ!K446)</f>
        <v/>
      </c>
      <c r="X1003" s="571"/>
      <c r="Y1003" s="571"/>
      <c r="Z1003" s="571"/>
      <c r="AA1003" s="571"/>
      <c r="AB1003" s="571"/>
      <c r="AC1003" s="572"/>
      <c r="AD1003" s="568" t="str">
        <f>IF(Calcu_ADJ!H446="ⅹ",Calcu_ADJ!H446,Calcu_ADJ!L446)</f>
        <v/>
      </c>
      <c r="AE1003" s="571"/>
      <c r="AF1003" s="571"/>
      <c r="AG1003" s="571"/>
      <c r="AH1003" s="571"/>
      <c r="AI1003" s="571"/>
      <c r="AJ1003" s="572"/>
      <c r="AK1003" s="371"/>
      <c r="AL1003" s="371"/>
      <c r="AM1003" s="371"/>
      <c r="AN1003" s="371"/>
      <c r="AO1003" s="371"/>
      <c r="AP1003" s="371"/>
      <c r="AQ1003" s="371"/>
      <c r="AR1003" s="143"/>
      <c r="AS1003" s="143"/>
      <c r="AT1003" s="371"/>
    </row>
    <row r="1004" spans="1:46" ht="18" customHeight="1">
      <c r="A1004" s="371"/>
      <c r="B1004" s="565">
        <f>Calcu_ADJ!C447</f>
        <v>13</v>
      </c>
      <c r="C1004" s="566"/>
      <c r="D1004" s="566"/>
      <c r="E1004" s="566"/>
      <c r="F1004" s="566"/>
      <c r="G1004" s="566"/>
      <c r="H1004" s="567"/>
      <c r="I1004" s="568" t="str">
        <f>Calcu_ADJ!E447</f>
        <v/>
      </c>
      <c r="J1004" s="569"/>
      <c r="K1004" s="569"/>
      <c r="L1004" s="569"/>
      <c r="M1004" s="569"/>
      <c r="N1004" s="569"/>
      <c r="O1004" s="570"/>
      <c r="P1004" s="568" t="str">
        <f>Calcu_ADJ!J447</f>
        <v/>
      </c>
      <c r="Q1004" s="571"/>
      <c r="R1004" s="571"/>
      <c r="S1004" s="571"/>
      <c r="T1004" s="571"/>
      <c r="U1004" s="571"/>
      <c r="V1004" s="572"/>
      <c r="W1004" s="568" t="str">
        <f>IF(Calcu_ADJ!G447="ⅹ",Calcu_ADJ!G447,Calcu_ADJ!K447)</f>
        <v/>
      </c>
      <c r="X1004" s="571"/>
      <c r="Y1004" s="571"/>
      <c r="Z1004" s="571"/>
      <c r="AA1004" s="571"/>
      <c r="AB1004" s="571"/>
      <c r="AC1004" s="572"/>
      <c r="AD1004" s="568" t="str">
        <f>IF(Calcu_ADJ!H447="ⅹ",Calcu_ADJ!H447,Calcu_ADJ!L447)</f>
        <v/>
      </c>
      <c r="AE1004" s="571"/>
      <c r="AF1004" s="571"/>
      <c r="AG1004" s="571"/>
      <c r="AH1004" s="571"/>
      <c r="AI1004" s="571"/>
      <c r="AJ1004" s="572"/>
      <c r="AK1004" s="371"/>
      <c r="AL1004" s="371"/>
      <c r="AM1004" s="371"/>
      <c r="AN1004" s="371"/>
      <c r="AO1004" s="371"/>
      <c r="AP1004" s="371"/>
      <c r="AQ1004" s="371"/>
      <c r="AR1004" s="143"/>
      <c r="AS1004" s="143"/>
      <c r="AT1004" s="371"/>
    </row>
    <row r="1005" spans="1:46" ht="18" customHeight="1">
      <c r="A1005" s="371"/>
      <c r="B1005" s="565">
        <f>Calcu_ADJ!C448</f>
        <v>14</v>
      </c>
      <c r="C1005" s="566"/>
      <c r="D1005" s="566"/>
      <c r="E1005" s="566"/>
      <c r="F1005" s="566"/>
      <c r="G1005" s="566"/>
      <c r="H1005" s="567"/>
      <c r="I1005" s="568" t="str">
        <f>Calcu_ADJ!E448</f>
        <v/>
      </c>
      <c r="J1005" s="569"/>
      <c r="K1005" s="569"/>
      <c r="L1005" s="569"/>
      <c r="M1005" s="569"/>
      <c r="N1005" s="569"/>
      <c r="O1005" s="570"/>
      <c r="P1005" s="568" t="str">
        <f>Calcu_ADJ!J448</f>
        <v/>
      </c>
      <c r="Q1005" s="571"/>
      <c r="R1005" s="571"/>
      <c r="S1005" s="571"/>
      <c r="T1005" s="571"/>
      <c r="U1005" s="571"/>
      <c r="V1005" s="572"/>
      <c r="W1005" s="568" t="str">
        <f>IF(Calcu_ADJ!G448="ⅹ",Calcu_ADJ!G448,Calcu_ADJ!K448)</f>
        <v/>
      </c>
      <c r="X1005" s="571"/>
      <c r="Y1005" s="571"/>
      <c r="Z1005" s="571"/>
      <c r="AA1005" s="571"/>
      <c r="AB1005" s="571"/>
      <c r="AC1005" s="572"/>
      <c r="AD1005" s="568" t="str">
        <f>IF(Calcu_ADJ!H448="ⅹ",Calcu_ADJ!H448,Calcu_ADJ!L448)</f>
        <v/>
      </c>
      <c r="AE1005" s="571"/>
      <c r="AF1005" s="571"/>
      <c r="AG1005" s="571"/>
      <c r="AH1005" s="571"/>
      <c r="AI1005" s="571"/>
      <c r="AJ1005" s="572"/>
      <c r="AK1005" s="371"/>
      <c r="AL1005" s="371"/>
      <c r="AM1005" s="371"/>
      <c r="AN1005" s="371"/>
      <c r="AO1005" s="371"/>
      <c r="AP1005" s="371"/>
      <c r="AQ1005" s="371"/>
      <c r="AR1005" s="143"/>
      <c r="AS1005" s="143"/>
      <c r="AT1005" s="371"/>
    </row>
    <row r="1006" spans="1:46" ht="18" customHeight="1">
      <c r="A1006" s="371"/>
      <c r="B1006" s="565">
        <f>Calcu_ADJ!C449</f>
        <v>15</v>
      </c>
      <c r="C1006" s="566"/>
      <c r="D1006" s="566"/>
      <c r="E1006" s="566"/>
      <c r="F1006" s="566"/>
      <c r="G1006" s="566"/>
      <c r="H1006" s="567"/>
      <c r="I1006" s="568" t="str">
        <f>Calcu_ADJ!E449</f>
        <v/>
      </c>
      <c r="J1006" s="569"/>
      <c r="K1006" s="569"/>
      <c r="L1006" s="569"/>
      <c r="M1006" s="569"/>
      <c r="N1006" s="569"/>
      <c r="O1006" s="570"/>
      <c r="P1006" s="568" t="str">
        <f>Calcu_ADJ!J449</f>
        <v/>
      </c>
      <c r="Q1006" s="571"/>
      <c r="R1006" s="571"/>
      <c r="S1006" s="571"/>
      <c r="T1006" s="571"/>
      <c r="U1006" s="571"/>
      <c r="V1006" s="572"/>
      <c r="W1006" s="568" t="str">
        <f>IF(Calcu_ADJ!G449="ⅹ",Calcu_ADJ!G449,Calcu_ADJ!K449)</f>
        <v/>
      </c>
      <c r="X1006" s="571"/>
      <c r="Y1006" s="571"/>
      <c r="Z1006" s="571"/>
      <c r="AA1006" s="571"/>
      <c r="AB1006" s="571"/>
      <c r="AC1006" s="572"/>
      <c r="AD1006" s="568" t="str">
        <f>IF(Calcu_ADJ!H449="ⅹ",Calcu_ADJ!H449,Calcu_ADJ!L449)</f>
        <v/>
      </c>
      <c r="AE1006" s="571"/>
      <c r="AF1006" s="571"/>
      <c r="AG1006" s="571"/>
      <c r="AH1006" s="571"/>
      <c r="AI1006" s="571"/>
      <c r="AJ1006" s="572"/>
      <c r="AK1006" s="371"/>
      <c r="AL1006" s="371"/>
      <c r="AM1006" s="371"/>
      <c r="AN1006" s="371"/>
      <c r="AO1006" s="371"/>
      <c r="AP1006" s="371"/>
      <c r="AQ1006" s="371"/>
      <c r="AR1006" s="143"/>
      <c r="AS1006" s="143"/>
      <c r="AT1006" s="371"/>
    </row>
    <row r="1007" spans="1:46" ht="18" customHeight="1">
      <c r="A1007" s="371"/>
      <c r="B1007" s="565">
        <f>Calcu_ADJ!C450</f>
        <v>16</v>
      </c>
      <c r="C1007" s="566"/>
      <c r="D1007" s="566"/>
      <c r="E1007" s="566"/>
      <c r="F1007" s="566"/>
      <c r="G1007" s="566"/>
      <c r="H1007" s="567"/>
      <c r="I1007" s="568" t="str">
        <f>Calcu_ADJ!E450</f>
        <v/>
      </c>
      <c r="J1007" s="569"/>
      <c r="K1007" s="569"/>
      <c r="L1007" s="569"/>
      <c r="M1007" s="569"/>
      <c r="N1007" s="569"/>
      <c r="O1007" s="570"/>
      <c r="P1007" s="568" t="str">
        <f>Calcu_ADJ!J450</f>
        <v/>
      </c>
      <c r="Q1007" s="571"/>
      <c r="R1007" s="571"/>
      <c r="S1007" s="571"/>
      <c r="T1007" s="571"/>
      <c r="U1007" s="571"/>
      <c r="V1007" s="572"/>
      <c r="W1007" s="568" t="str">
        <f>IF(Calcu_ADJ!G450="ⅹ",Calcu_ADJ!G450,Calcu_ADJ!K450)</f>
        <v/>
      </c>
      <c r="X1007" s="571"/>
      <c r="Y1007" s="571"/>
      <c r="Z1007" s="571"/>
      <c r="AA1007" s="571"/>
      <c r="AB1007" s="571"/>
      <c r="AC1007" s="572"/>
      <c r="AD1007" s="568" t="str">
        <f>IF(Calcu_ADJ!H450="ⅹ",Calcu_ADJ!H450,Calcu_ADJ!L450)</f>
        <v/>
      </c>
      <c r="AE1007" s="571"/>
      <c r="AF1007" s="571"/>
      <c r="AG1007" s="571"/>
      <c r="AH1007" s="571"/>
      <c r="AI1007" s="571"/>
      <c r="AJ1007" s="572"/>
      <c r="AK1007" s="371"/>
      <c r="AL1007" s="371"/>
      <c r="AM1007" s="371"/>
      <c r="AN1007" s="371"/>
      <c r="AO1007" s="371"/>
      <c r="AP1007" s="371"/>
      <c r="AQ1007" s="371"/>
      <c r="AR1007" s="143"/>
      <c r="AS1007" s="143"/>
      <c r="AT1007" s="371"/>
    </row>
    <row r="1008" spans="1:46" ht="18" customHeight="1">
      <c r="A1008" s="371"/>
      <c r="B1008" s="565">
        <f>Calcu_ADJ!C451</f>
        <v>17</v>
      </c>
      <c r="C1008" s="566"/>
      <c r="D1008" s="566"/>
      <c r="E1008" s="566"/>
      <c r="F1008" s="566"/>
      <c r="G1008" s="566"/>
      <c r="H1008" s="567"/>
      <c r="I1008" s="568" t="str">
        <f>Calcu_ADJ!E451</f>
        <v/>
      </c>
      <c r="J1008" s="569"/>
      <c r="K1008" s="569"/>
      <c r="L1008" s="569"/>
      <c r="M1008" s="569"/>
      <c r="N1008" s="569"/>
      <c r="O1008" s="570"/>
      <c r="P1008" s="568" t="str">
        <f>Calcu_ADJ!J451</f>
        <v/>
      </c>
      <c r="Q1008" s="571"/>
      <c r="R1008" s="571"/>
      <c r="S1008" s="571"/>
      <c r="T1008" s="571"/>
      <c r="U1008" s="571"/>
      <c r="V1008" s="572"/>
      <c r="W1008" s="568" t="str">
        <f>IF(Calcu_ADJ!G451="ⅹ",Calcu_ADJ!G451,Calcu_ADJ!K451)</f>
        <v/>
      </c>
      <c r="X1008" s="571"/>
      <c r="Y1008" s="571"/>
      <c r="Z1008" s="571"/>
      <c r="AA1008" s="571"/>
      <c r="AB1008" s="571"/>
      <c r="AC1008" s="572"/>
      <c r="AD1008" s="568" t="str">
        <f>IF(Calcu_ADJ!H451="ⅹ",Calcu_ADJ!H451,Calcu_ADJ!L451)</f>
        <v/>
      </c>
      <c r="AE1008" s="571"/>
      <c r="AF1008" s="571"/>
      <c r="AG1008" s="571"/>
      <c r="AH1008" s="571"/>
      <c r="AI1008" s="571"/>
      <c r="AJ1008" s="572"/>
      <c r="AK1008" s="371"/>
      <c r="AL1008" s="371"/>
      <c r="AM1008" s="371"/>
      <c r="AN1008" s="371"/>
      <c r="AO1008" s="371"/>
      <c r="AP1008" s="371"/>
      <c r="AQ1008" s="371"/>
      <c r="AR1008" s="143"/>
      <c r="AS1008" s="143"/>
      <c r="AT1008" s="371"/>
    </row>
    <row r="1009" spans="1:46" ht="18" customHeight="1">
      <c r="A1009" s="371"/>
      <c r="B1009" s="565">
        <f>Calcu_ADJ!C452</f>
        <v>18</v>
      </c>
      <c r="C1009" s="566"/>
      <c r="D1009" s="566"/>
      <c r="E1009" s="566"/>
      <c r="F1009" s="566"/>
      <c r="G1009" s="566"/>
      <c r="H1009" s="567"/>
      <c r="I1009" s="568" t="str">
        <f>Calcu_ADJ!E452</f>
        <v/>
      </c>
      <c r="J1009" s="569"/>
      <c r="K1009" s="569"/>
      <c r="L1009" s="569"/>
      <c r="M1009" s="569"/>
      <c r="N1009" s="569"/>
      <c r="O1009" s="570"/>
      <c r="P1009" s="568" t="str">
        <f>Calcu_ADJ!J452</f>
        <v/>
      </c>
      <c r="Q1009" s="571"/>
      <c r="R1009" s="571"/>
      <c r="S1009" s="571"/>
      <c r="T1009" s="571"/>
      <c r="U1009" s="571"/>
      <c r="V1009" s="572"/>
      <c r="W1009" s="568" t="str">
        <f>IF(Calcu_ADJ!G452="ⅹ",Calcu_ADJ!G452,Calcu_ADJ!K452)</f>
        <v/>
      </c>
      <c r="X1009" s="571"/>
      <c r="Y1009" s="571"/>
      <c r="Z1009" s="571"/>
      <c r="AA1009" s="571"/>
      <c r="AB1009" s="571"/>
      <c r="AC1009" s="572"/>
      <c r="AD1009" s="568" t="str">
        <f>IF(Calcu_ADJ!H452="ⅹ",Calcu_ADJ!H452,Calcu_ADJ!L452)</f>
        <v/>
      </c>
      <c r="AE1009" s="571"/>
      <c r="AF1009" s="571"/>
      <c r="AG1009" s="571"/>
      <c r="AH1009" s="571"/>
      <c r="AI1009" s="571"/>
      <c r="AJ1009" s="572"/>
      <c r="AK1009" s="371"/>
      <c r="AL1009" s="371"/>
      <c r="AM1009" s="371"/>
      <c r="AN1009" s="371"/>
      <c r="AO1009" s="371"/>
      <c r="AP1009" s="371"/>
      <c r="AQ1009" s="371"/>
      <c r="AR1009" s="143"/>
      <c r="AS1009" s="143"/>
      <c r="AT1009" s="371"/>
    </row>
    <row r="1010" spans="1:46" ht="18" customHeight="1">
      <c r="A1010" s="371"/>
      <c r="B1010" s="565">
        <f>Calcu_ADJ!C453</f>
        <v>19</v>
      </c>
      <c r="C1010" s="566"/>
      <c r="D1010" s="566"/>
      <c r="E1010" s="566"/>
      <c r="F1010" s="566"/>
      <c r="G1010" s="566"/>
      <c r="H1010" s="567"/>
      <c r="I1010" s="568" t="str">
        <f>Calcu_ADJ!E453</f>
        <v/>
      </c>
      <c r="J1010" s="569"/>
      <c r="K1010" s="569"/>
      <c r="L1010" s="569"/>
      <c r="M1010" s="569"/>
      <c r="N1010" s="569"/>
      <c r="O1010" s="570"/>
      <c r="P1010" s="568" t="str">
        <f>Calcu_ADJ!J453</f>
        <v/>
      </c>
      <c r="Q1010" s="571"/>
      <c r="R1010" s="571"/>
      <c r="S1010" s="571"/>
      <c r="T1010" s="571"/>
      <c r="U1010" s="571"/>
      <c r="V1010" s="572"/>
      <c r="W1010" s="568" t="str">
        <f>IF(Calcu_ADJ!G453="ⅹ",Calcu_ADJ!G453,Calcu_ADJ!K453)</f>
        <v/>
      </c>
      <c r="X1010" s="571"/>
      <c r="Y1010" s="571"/>
      <c r="Z1010" s="571"/>
      <c r="AA1010" s="571"/>
      <c r="AB1010" s="571"/>
      <c r="AC1010" s="572"/>
      <c r="AD1010" s="568" t="str">
        <f>IF(Calcu_ADJ!H453="ⅹ",Calcu_ADJ!H453,Calcu_ADJ!L453)</f>
        <v/>
      </c>
      <c r="AE1010" s="571"/>
      <c r="AF1010" s="571"/>
      <c r="AG1010" s="571"/>
      <c r="AH1010" s="571"/>
      <c r="AI1010" s="571"/>
      <c r="AJ1010" s="572"/>
      <c r="AK1010" s="371"/>
      <c r="AL1010" s="371"/>
      <c r="AM1010" s="371"/>
      <c r="AN1010" s="371"/>
      <c r="AO1010" s="371"/>
      <c r="AP1010" s="371"/>
      <c r="AQ1010" s="371"/>
      <c r="AR1010" s="143"/>
      <c r="AS1010" s="143"/>
      <c r="AT1010" s="371"/>
    </row>
    <row r="1011" spans="1:46" ht="18" customHeight="1">
      <c r="A1011" s="371"/>
      <c r="B1011" s="565">
        <f>Calcu_ADJ!C454</f>
        <v>20</v>
      </c>
      <c r="C1011" s="566"/>
      <c r="D1011" s="566"/>
      <c r="E1011" s="566"/>
      <c r="F1011" s="566"/>
      <c r="G1011" s="566"/>
      <c r="H1011" s="567"/>
      <c r="I1011" s="568" t="str">
        <f>Calcu_ADJ!E454</f>
        <v/>
      </c>
      <c r="J1011" s="569"/>
      <c r="K1011" s="569"/>
      <c r="L1011" s="569"/>
      <c r="M1011" s="569"/>
      <c r="N1011" s="569"/>
      <c r="O1011" s="570"/>
      <c r="P1011" s="568" t="str">
        <f>Calcu_ADJ!J454</f>
        <v/>
      </c>
      <c r="Q1011" s="571"/>
      <c r="R1011" s="571"/>
      <c r="S1011" s="571"/>
      <c r="T1011" s="571"/>
      <c r="U1011" s="571"/>
      <c r="V1011" s="572"/>
      <c r="W1011" s="568" t="str">
        <f>IF(Calcu_ADJ!G454="ⅹ",Calcu_ADJ!G454,Calcu_ADJ!K454)</f>
        <v/>
      </c>
      <c r="X1011" s="571"/>
      <c r="Y1011" s="571"/>
      <c r="Z1011" s="571"/>
      <c r="AA1011" s="571"/>
      <c r="AB1011" s="571"/>
      <c r="AC1011" s="572"/>
      <c r="AD1011" s="568" t="str">
        <f>IF(Calcu_ADJ!H454="ⅹ",Calcu_ADJ!H454,Calcu_ADJ!L454)</f>
        <v/>
      </c>
      <c r="AE1011" s="571"/>
      <c r="AF1011" s="571"/>
      <c r="AG1011" s="571"/>
      <c r="AH1011" s="571"/>
      <c r="AI1011" s="571"/>
      <c r="AJ1011" s="572"/>
      <c r="AK1011" s="371"/>
      <c r="AL1011" s="371"/>
      <c r="AM1011" s="371"/>
      <c r="AN1011" s="371"/>
      <c r="AO1011" s="371"/>
      <c r="AP1011" s="371"/>
      <c r="AQ1011" s="371"/>
      <c r="AR1011" s="143"/>
      <c r="AS1011" s="143"/>
      <c r="AT1011" s="371"/>
    </row>
    <row r="1012" spans="1:46" ht="18" customHeight="1">
      <c r="A1012" s="371"/>
      <c r="B1012" s="565">
        <f>Calcu_ADJ!C455</f>
        <v>21</v>
      </c>
      <c r="C1012" s="566"/>
      <c r="D1012" s="566"/>
      <c r="E1012" s="566"/>
      <c r="F1012" s="566"/>
      <c r="G1012" s="566"/>
      <c r="H1012" s="567"/>
      <c r="I1012" s="568" t="str">
        <f>Calcu_ADJ!E455</f>
        <v/>
      </c>
      <c r="J1012" s="569"/>
      <c r="K1012" s="569"/>
      <c r="L1012" s="569"/>
      <c r="M1012" s="569"/>
      <c r="N1012" s="569"/>
      <c r="O1012" s="570"/>
      <c r="P1012" s="568" t="str">
        <f>Calcu_ADJ!J455</f>
        <v/>
      </c>
      <c r="Q1012" s="571"/>
      <c r="R1012" s="571"/>
      <c r="S1012" s="571"/>
      <c r="T1012" s="571"/>
      <c r="U1012" s="571"/>
      <c r="V1012" s="572"/>
      <c r="W1012" s="568" t="str">
        <f>IF(Calcu_ADJ!G455="ⅹ",Calcu_ADJ!G455,Calcu_ADJ!K455)</f>
        <v/>
      </c>
      <c r="X1012" s="571"/>
      <c r="Y1012" s="571"/>
      <c r="Z1012" s="571"/>
      <c r="AA1012" s="571"/>
      <c r="AB1012" s="571"/>
      <c r="AC1012" s="572"/>
      <c r="AD1012" s="568" t="str">
        <f>IF(Calcu_ADJ!H455="ⅹ",Calcu_ADJ!H455,Calcu_ADJ!L455)</f>
        <v/>
      </c>
      <c r="AE1012" s="571"/>
      <c r="AF1012" s="571"/>
      <c r="AG1012" s="571"/>
      <c r="AH1012" s="571"/>
      <c r="AI1012" s="571"/>
      <c r="AJ1012" s="572"/>
      <c r="AK1012" s="371"/>
      <c r="AL1012" s="371"/>
      <c r="AM1012" s="371"/>
      <c r="AN1012" s="371"/>
      <c r="AO1012" s="371"/>
      <c r="AP1012" s="371"/>
      <c r="AQ1012" s="371"/>
      <c r="AR1012" s="143"/>
      <c r="AS1012" s="143"/>
      <c r="AT1012" s="371"/>
    </row>
    <row r="1013" spans="1:46" ht="18" customHeight="1">
      <c r="A1013" s="371"/>
      <c r="B1013" s="565">
        <f>Calcu_ADJ!C456</f>
        <v>22</v>
      </c>
      <c r="C1013" s="566"/>
      <c r="D1013" s="566"/>
      <c r="E1013" s="566"/>
      <c r="F1013" s="566"/>
      <c r="G1013" s="566"/>
      <c r="H1013" s="567"/>
      <c r="I1013" s="568" t="str">
        <f>Calcu_ADJ!E456</f>
        <v/>
      </c>
      <c r="J1013" s="569"/>
      <c r="K1013" s="569"/>
      <c r="L1013" s="569"/>
      <c r="M1013" s="569"/>
      <c r="N1013" s="569"/>
      <c r="O1013" s="570"/>
      <c r="P1013" s="568" t="str">
        <f>Calcu_ADJ!J456</f>
        <v/>
      </c>
      <c r="Q1013" s="571"/>
      <c r="R1013" s="571"/>
      <c r="S1013" s="571"/>
      <c r="T1013" s="571"/>
      <c r="U1013" s="571"/>
      <c r="V1013" s="572"/>
      <c r="W1013" s="568" t="str">
        <f>IF(Calcu_ADJ!G456="ⅹ",Calcu_ADJ!G456,Calcu_ADJ!K456)</f>
        <v/>
      </c>
      <c r="X1013" s="571"/>
      <c r="Y1013" s="571"/>
      <c r="Z1013" s="571"/>
      <c r="AA1013" s="571"/>
      <c r="AB1013" s="571"/>
      <c r="AC1013" s="572"/>
      <c r="AD1013" s="568" t="str">
        <f>IF(Calcu_ADJ!H456="ⅹ",Calcu_ADJ!H456,Calcu_ADJ!L456)</f>
        <v/>
      </c>
      <c r="AE1013" s="571"/>
      <c r="AF1013" s="571"/>
      <c r="AG1013" s="571"/>
      <c r="AH1013" s="571"/>
      <c r="AI1013" s="571"/>
      <c r="AJ1013" s="572"/>
      <c r="AK1013" s="371"/>
      <c r="AL1013" s="371"/>
      <c r="AM1013" s="371"/>
      <c r="AN1013" s="371"/>
      <c r="AO1013" s="371"/>
      <c r="AP1013" s="371"/>
      <c r="AQ1013" s="371"/>
      <c r="AR1013" s="143"/>
      <c r="AS1013" s="143"/>
      <c r="AT1013" s="371"/>
    </row>
    <row r="1014" spans="1:46" ht="18" customHeight="1">
      <c r="A1014" s="371"/>
      <c r="B1014" s="565">
        <f>Calcu_ADJ!C457</f>
        <v>23</v>
      </c>
      <c r="C1014" s="566"/>
      <c r="D1014" s="566"/>
      <c r="E1014" s="566"/>
      <c r="F1014" s="566"/>
      <c r="G1014" s="566"/>
      <c r="H1014" s="567"/>
      <c r="I1014" s="568" t="str">
        <f>Calcu_ADJ!E457</f>
        <v/>
      </c>
      <c r="J1014" s="569"/>
      <c r="K1014" s="569"/>
      <c r="L1014" s="569"/>
      <c r="M1014" s="569"/>
      <c r="N1014" s="569"/>
      <c r="O1014" s="570"/>
      <c r="P1014" s="568" t="str">
        <f>Calcu_ADJ!J457</f>
        <v/>
      </c>
      <c r="Q1014" s="571"/>
      <c r="R1014" s="571"/>
      <c r="S1014" s="571"/>
      <c r="T1014" s="571"/>
      <c r="U1014" s="571"/>
      <c r="V1014" s="572"/>
      <c r="W1014" s="568" t="str">
        <f>IF(Calcu_ADJ!G457="ⅹ",Calcu_ADJ!G457,Calcu_ADJ!K457)</f>
        <v/>
      </c>
      <c r="X1014" s="571"/>
      <c r="Y1014" s="571"/>
      <c r="Z1014" s="571"/>
      <c r="AA1014" s="571"/>
      <c r="AB1014" s="571"/>
      <c r="AC1014" s="572"/>
      <c r="AD1014" s="568" t="str">
        <f>IF(Calcu_ADJ!H457="ⅹ",Calcu_ADJ!H457,Calcu_ADJ!L457)</f>
        <v/>
      </c>
      <c r="AE1014" s="571"/>
      <c r="AF1014" s="571"/>
      <c r="AG1014" s="571"/>
      <c r="AH1014" s="571"/>
      <c r="AI1014" s="571"/>
      <c r="AJ1014" s="572"/>
      <c r="AK1014" s="371"/>
      <c r="AL1014" s="371"/>
      <c r="AM1014" s="371"/>
      <c r="AN1014" s="371"/>
      <c r="AO1014" s="371"/>
      <c r="AP1014" s="371"/>
      <c r="AQ1014" s="371"/>
      <c r="AR1014" s="143"/>
      <c r="AS1014" s="143"/>
      <c r="AT1014" s="371"/>
    </row>
    <row r="1015" spans="1:46" ht="18" customHeight="1">
      <c r="A1015" s="371"/>
      <c r="B1015" s="565">
        <f>Calcu_ADJ!C458</f>
        <v>24</v>
      </c>
      <c r="C1015" s="566"/>
      <c r="D1015" s="566"/>
      <c r="E1015" s="566"/>
      <c r="F1015" s="566"/>
      <c r="G1015" s="566"/>
      <c r="H1015" s="567"/>
      <c r="I1015" s="568" t="str">
        <f>Calcu_ADJ!E458</f>
        <v/>
      </c>
      <c r="J1015" s="569"/>
      <c r="K1015" s="569"/>
      <c r="L1015" s="569"/>
      <c r="M1015" s="569"/>
      <c r="N1015" s="569"/>
      <c r="O1015" s="570"/>
      <c r="P1015" s="568" t="str">
        <f>Calcu_ADJ!J458</f>
        <v/>
      </c>
      <c r="Q1015" s="571"/>
      <c r="R1015" s="571"/>
      <c r="S1015" s="571"/>
      <c r="T1015" s="571"/>
      <c r="U1015" s="571"/>
      <c r="V1015" s="572"/>
      <c r="W1015" s="568" t="str">
        <f>IF(Calcu_ADJ!G458="ⅹ",Calcu_ADJ!G458,Calcu_ADJ!K458)</f>
        <v/>
      </c>
      <c r="X1015" s="571"/>
      <c r="Y1015" s="571"/>
      <c r="Z1015" s="571"/>
      <c r="AA1015" s="571"/>
      <c r="AB1015" s="571"/>
      <c r="AC1015" s="572"/>
      <c r="AD1015" s="568" t="str">
        <f>IF(Calcu_ADJ!H458="ⅹ",Calcu_ADJ!H458,Calcu_ADJ!L458)</f>
        <v/>
      </c>
      <c r="AE1015" s="571"/>
      <c r="AF1015" s="571"/>
      <c r="AG1015" s="571"/>
      <c r="AH1015" s="571"/>
      <c r="AI1015" s="571"/>
      <c r="AJ1015" s="572"/>
      <c r="AK1015" s="371"/>
      <c r="AL1015" s="371"/>
      <c r="AM1015" s="371"/>
      <c r="AN1015" s="371"/>
      <c r="AO1015" s="371"/>
      <c r="AP1015" s="371"/>
      <c r="AQ1015" s="371"/>
      <c r="AR1015" s="143"/>
      <c r="AS1015" s="143"/>
      <c r="AT1015" s="371"/>
    </row>
    <row r="1016" spans="1:46" ht="18" customHeight="1">
      <c r="A1016" s="371"/>
      <c r="B1016" s="565">
        <f>Calcu_ADJ!C459</f>
        <v>25</v>
      </c>
      <c r="C1016" s="566"/>
      <c r="D1016" s="566"/>
      <c r="E1016" s="566"/>
      <c r="F1016" s="566"/>
      <c r="G1016" s="566"/>
      <c r="H1016" s="567"/>
      <c r="I1016" s="568" t="str">
        <f>Calcu_ADJ!E459</f>
        <v/>
      </c>
      <c r="J1016" s="569"/>
      <c r="K1016" s="569"/>
      <c r="L1016" s="569"/>
      <c r="M1016" s="569"/>
      <c r="N1016" s="569"/>
      <c r="O1016" s="570"/>
      <c r="P1016" s="568" t="str">
        <f>Calcu_ADJ!J459</f>
        <v/>
      </c>
      <c r="Q1016" s="571"/>
      <c r="R1016" s="571"/>
      <c r="S1016" s="571"/>
      <c r="T1016" s="571"/>
      <c r="U1016" s="571"/>
      <c r="V1016" s="572"/>
      <c r="W1016" s="568" t="str">
        <f>IF(Calcu_ADJ!G459="ⅹ",Calcu_ADJ!G459,Calcu_ADJ!K459)</f>
        <v/>
      </c>
      <c r="X1016" s="571"/>
      <c r="Y1016" s="571"/>
      <c r="Z1016" s="571"/>
      <c r="AA1016" s="571"/>
      <c r="AB1016" s="571"/>
      <c r="AC1016" s="572"/>
      <c r="AD1016" s="568" t="str">
        <f>IF(Calcu_ADJ!H459="ⅹ",Calcu_ADJ!H459,Calcu_ADJ!L459)</f>
        <v/>
      </c>
      <c r="AE1016" s="571"/>
      <c r="AF1016" s="571"/>
      <c r="AG1016" s="571"/>
      <c r="AH1016" s="571"/>
      <c r="AI1016" s="571"/>
      <c r="AJ1016" s="572"/>
      <c r="AK1016" s="371"/>
      <c r="AL1016" s="371"/>
      <c r="AM1016" s="371"/>
      <c r="AN1016" s="371"/>
      <c r="AO1016" s="371"/>
      <c r="AP1016" s="371"/>
      <c r="AQ1016" s="371"/>
      <c r="AR1016" s="143"/>
      <c r="AS1016" s="143"/>
      <c r="AT1016" s="371"/>
    </row>
    <row r="1017" spans="1:46" ht="18" customHeight="1">
      <c r="A1017" s="371"/>
      <c r="B1017" s="565">
        <f>Calcu_ADJ!C460</f>
        <v>26</v>
      </c>
      <c r="C1017" s="566"/>
      <c r="D1017" s="566"/>
      <c r="E1017" s="566"/>
      <c r="F1017" s="566"/>
      <c r="G1017" s="566"/>
      <c r="H1017" s="567"/>
      <c r="I1017" s="568" t="str">
        <f>Calcu_ADJ!E460</f>
        <v/>
      </c>
      <c r="J1017" s="569"/>
      <c r="K1017" s="569"/>
      <c r="L1017" s="569"/>
      <c r="M1017" s="569"/>
      <c r="N1017" s="569"/>
      <c r="O1017" s="570"/>
      <c r="P1017" s="568" t="str">
        <f>Calcu_ADJ!J460</f>
        <v/>
      </c>
      <c r="Q1017" s="571"/>
      <c r="R1017" s="571"/>
      <c r="S1017" s="571"/>
      <c r="T1017" s="571"/>
      <c r="U1017" s="571"/>
      <c r="V1017" s="572"/>
      <c r="W1017" s="568" t="str">
        <f>IF(Calcu_ADJ!G460="ⅹ",Calcu_ADJ!G460,Calcu_ADJ!K460)</f>
        <v/>
      </c>
      <c r="X1017" s="571"/>
      <c r="Y1017" s="571"/>
      <c r="Z1017" s="571"/>
      <c r="AA1017" s="571"/>
      <c r="AB1017" s="571"/>
      <c r="AC1017" s="572"/>
      <c r="AD1017" s="568" t="str">
        <f>IF(Calcu_ADJ!H460="ⅹ",Calcu_ADJ!H460,Calcu_ADJ!L460)</f>
        <v/>
      </c>
      <c r="AE1017" s="571"/>
      <c r="AF1017" s="571"/>
      <c r="AG1017" s="571"/>
      <c r="AH1017" s="571"/>
      <c r="AI1017" s="571"/>
      <c r="AJ1017" s="572"/>
      <c r="AK1017" s="371"/>
      <c r="AL1017" s="371"/>
      <c r="AM1017" s="371"/>
      <c r="AN1017" s="371"/>
      <c r="AO1017" s="371"/>
      <c r="AP1017" s="371"/>
      <c r="AQ1017" s="371"/>
      <c r="AR1017" s="143"/>
      <c r="AS1017" s="143"/>
      <c r="AT1017" s="371"/>
    </row>
    <row r="1018" spans="1:46" ht="18" customHeight="1">
      <c r="A1018" s="371"/>
      <c r="B1018" s="565">
        <f>Calcu_ADJ!C461</f>
        <v>27</v>
      </c>
      <c r="C1018" s="566"/>
      <c r="D1018" s="566"/>
      <c r="E1018" s="566"/>
      <c r="F1018" s="566"/>
      <c r="G1018" s="566"/>
      <c r="H1018" s="567"/>
      <c r="I1018" s="568" t="str">
        <f>Calcu_ADJ!E461</f>
        <v/>
      </c>
      <c r="J1018" s="569"/>
      <c r="K1018" s="569"/>
      <c r="L1018" s="569"/>
      <c r="M1018" s="569"/>
      <c r="N1018" s="569"/>
      <c r="O1018" s="570"/>
      <c r="P1018" s="568" t="str">
        <f>Calcu_ADJ!J461</f>
        <v/>
      </c>
      <c r="Q1018" s="571"/>
      <c r="R1018" s="571"/>
      <c r="S1018" s="571"/>
      <c r="T1018" s="571"/>
      <c r="U1018" s="571"/>
      <c r="V1018" s="572"/>
      <c r="W1018" s="568" t="str">
        <f>IF(Calcu_ADJ!G461="ⅹ",Calcu_ADJ!G461,Calcu_ADJ!K461)</f>
        <v/>
      </c>
      <c r="X1018" s="571"/>
      <c r="Y1018" s="571"/>
      <c r="Z1018" s="571"/>
      <c r="AA1018" s="571"/>
      <c r="AB1018" s="571"/>
      <c r="AC1018" s="572"/>
      <c r="AD1018" s="568" t="str">
        <f>IF(Calcu_ADJ!H461="ⅹ",Calcu_ADJ!H461,Calcu_ADJ!L461)</f>
        <v/>
      </c>
      <c r="AE1018" s="571"/>
      <c r="AF1018" s="571"/>
      <c r="AG1018" s="571"/>
      <c r="AH1018" s="571"/>
      <c r="AI1018" s="571"/>
      <c r="AJ1018" s="572"/>
      <c r="AK1018" s="371"/>
      <c r="AL1018" s="371"/>
      <c r="AM1018" s="371"/>
      <c r="AN1018" s="371"/>
      <c r="AO1018" s="371"/>
      <c r="AP1018" s="371"/>
      <c r="AQ1018" s="371"/>
      <c r="AR1018" s="143"/>
      <c r="AS1018" s="143"/>
      <c r="AT1018" s="371"/>
    </row>
    <row r="1019" spans="1:46" ht="18" customHeight="1">
      <c r="A1019" s="371"/>
      <c r="B1019" s="565">
        <f>Calcu_ADJ!C462</f>
        <v>28</v>
      </c>
      <c r="C1019" s="566"/>
      <c r="D1019" s="566"/>
      <c r="E1019" s="566"/>
      <c r="F1019" s="566"/>
      <c r="G1019" s="566"/>
      <c r="H1019" s="567"/>
      <c r="I1019" s="568" t="str">
        <f>Calcu_ADJ!E462</f>
        <v/>
      </c>
      <c r="J1019" s="569"/>
      <c r="K1019" s="569"/>
      <c r="L1019" s="569"/>
      <c r="M1019" s="569"/>
      <c r="N1019" s="569"/>
      <c r="O1019" s="570"/>
      <c r="P1019" s="568" t="str">
        <f>Calcu_ADJ!J462</f>
        <v/>
      </c>
      <c r="Q1019" s="571"/>
      <c r="R1019" s="571"/>
      <c r="S1019" s="571"/>
      <c r="T1019" s="571"/>
      <c r="U1019" s="571"/>
      <c r="V1019" s="572"/>
      <c r="W1019" s="568" t="str">
        <f>IF(Calcu_ADJ!G462="ⅹ",Calcu_ADJ!G462,Calcu_ADJ!K462)</f>
        <v/>
      </c>
      <c r="X1019" s="571"/>
      <c r="Y1019" s="571"/>
      <c r="Z1019" s="571"/>
      <c r="AA1019" s="571"/>
      <c r="AB1019" s="571"/>
      <c r="AC1019" s="572"/>
      <c r="AD1019" s="568" t="str">
        <f>IF(Calcu_ADJ!H462="ⅹ",Calcu_ADJ!H462,Calcu_ADJ!L462)</f>
        <v/>
      </c>
      <c r="AE1019" s="571"/>
      <c r="AF1019" s="571"/>
      <c r="AG1019" s="571"/>
      <c r="AH1019" s="571"/>
      <c r="AI1019" s="571"/>
      <c r="AJ1019" s="572"/>
      <c r="AK1019" s="371"/>
      <c r="AL1019" s="371"/>
      <c r="AM1019" s="371"/>
      <c r="AN1019" s="371"/>
      <c r="AO1019" s="371"/>
      <c r="AP1019" s="371"/>
      <c r="AQ1019" s="371"/>
      <c r="AR1019" s="143"/>
      <c r="AS1019" s="143"/>
      <c r="AT1019" s="371"/>
    </row>
    <row r="1020" spans="1:46" ht="18" customHeight="1">
      <c r="A1020" s="371"/>
      <c r="B1020" s="565">
        <f>Calcu_ADJ!C463</f>
        <v>29</v>
      </c>
      <c r="C1020" s="566"/>
      <c r="D1020" s="566"/>
      <c r="E1020" s="566"/>
      <c r="F1020" s="566"/>
      <c r="G1020" s="566"/>
      <c r="H1020" s="567"/>
      <c r="I1020" s="568" t="str">
        <f>Calcu_ADJ!E463</f>
        <v/>
      </c>
      <c r="J1020" s="569"/>
      <c r="K1020" s="569"/>
      <c r="L1020" s="569"/>
      <c r="M1020" s="569"/>
      <c r="N1020" s="569"/>
      <c r="O1020" s="570"/>
      <c r="P1020" s="568" t="str">
        <f>Calcu_ADJ!J463</f>
        <v/>
      </c>
      <c r="Q1020" s="571"/>
      <c r="R1020" s="571"/>
      <c r="S1020" s="571"/>
      <c r="T1020" s="571"/>
      <c r="U1020" s="571"/>
      <c r="V1020" s="572"/>
      <c r="W1020" s="568" t="str">
        <f>IF(Calcu_ADJ!G463="ⅹ",Calcu_ADJ!G463,Calcu_ADJ!K463)</f>
        <v/>
      </c>
      <c r="X1020" s="571"/>
      <c r="Y1020" s="571"/>
      <c r="Z1020" s="571"/>
      <c r="AA1020" s="571"/>
      <c r="AB1020" s="571"/>
      <c r="AC1020" s="572"/>
      <c r="AD1020" s="568" t="str">
        <f>IF(Calcu_ADJ!H463="ⅹ",Calcu_ADJ!H463,Calcu_ADJ!L463)</f>
        <v/>
      </c>
      <c r="AE1020" s="571"/>
      <c r="AF1020" s="571"/>
      <c r="AG1020" s="571"/>
      <c r="AH1020" s="571"/>
      <c r="AI1020" s="571"/>
      <c r="AJ1020" s="572"/>
      <c r="AK1020" s="371"/>
      <c r="AL1020" s="371"/>
      <c r="AM1020" s="371"/>
      <c r="AN1020" s="371"/>
      <c r="AO1020" s="371"/>
      <c r="AP1020" s="371"/>
      <c r="AQ1020" s="371"/>
      <c r="AR1020" s="143"/>
      <c r="AS1020" s="143"/>
      <c r="AT1020" s="371"/>
    </row>
    <row r="1021" spans="1:46" ht="18" customHeight="1">
      <c r="A1021" s="460"/>
      <c r="B1021" s="565">
        <f>Calcu_ADJ!C464</f>
        <v>30</v>
      </c>
      <c r="C1021" s="566"/>
      <c r="D1021" s="566"/>
      <c r="E1021" s="566"/>
      <c r="F1021" s="566"/>
      <c r="G1021" s="566"/>
      <c r="H1021" s="567"/>
      <c r="I1021" s="568" t="str">
        <f>Calcu_ADJ!E464</f>
        <v/>
      </c>
      <c r="J1021" s="569"/>
      <c r="K1021" s="569"/>
      <c r="L1021" s="569"/>
      <c r="M1021" s="569"/>
      <c r="N1021" s="569"/>
      <c r="O1021" s="570"/>
      <c r="P1021" s="568" t="str">
        <f>Calcu_ADJ!J464</f>
        <v/>
      </c>
      <c r="Q1021" s="571"/>
      <c r="R1021" s="571"/>
      <c r="S1021" s="571"/>
      <c r="T1021" s="571"/>
      <c r="U1021" s="571"/>
      <c r="V1021" s="572"/>
      <c r="W1021" s="568" t="str">
        <f>IF(Calcu_ADJ!G464="ⅹ",Calcu_ADJ!G464,Calcu_ADJ!K464)</f>
        <v/>
      </c>
      <c r="X1021" s="571"/>
      <c r="Y1021" s="571"/>
      <c r="Z1021" s="571"/>
      <c r="AA1021" s="571"/>
      <c r="AB1021" s="571"/>
      <c r="AC1021" s="572"/>
      <c r="AD1021" s="568" t="str">
        <f>IF(Calcu_ADJ!H464="ⅹ",Calcu_ADJ!H464,Calcu_ADJ!L464)</f>
        <v/>
      </c>
      <c r="AE1021" s="571"/>
      <c r="AF1021" s="571"/>
      <c r="AG1021" s="571"/>
      <c r="AH1021" s="571"/>
      <c r="AI1021" s="571"/>
      <c r="AJ1021" s="572"/>
      <c r="AK1021" s="460"/>
      <c r="AL1021" s="460"/>
      <c r="AM1021" s="460"/>
      <c r="AN1021" s="460"/>
      <c r="AO1021" s="460"/>
      <c r="AP1021" s="460"/>
      <c r="AQ1021" s="460"/>
      <c r="AR1021" s="143"/>
      <c r="AS1021" s="143"/>
      <c r="AT1021" s="460"/>
    </row>
    <row r="1022" spans="1:46" ht="18" customHeight="1">
      <c r="A1022" s="460"/>
      <c r="B1022" s="565">
        <f>Calcu_ADJ!C465</f>
        <v>31</v>
      </c>
      <c r="C1022" s="566"/>
      <c r="D1022" s="566"/>
      <c r="E1022" s="566"/>
      <c r="F1022" s="566"/>
      <c r="G1022" s="566"/>
      <c r="H1022" s="567"/>
      <c r="I1022" s="568" t="str">
        <f>Calcu_ADJ!E465</f>
        <v/>
      </c>
      <c r="J1022" s="569"/>
      <c r="K1022" s="569"/>
      <c r="L1022" s="569"/>
      <c r="M1022" s="569"/>
      <c r="N1022" s="569"/>
      <c r="O1022" s="570"/>
      <c r="P1022" s="568" t="str">
        <f>Calcu_ADJ!J465</f>
        <v/>
      </c>
      <c r="Q1022" s="571"/>
      <c r="R1022" s="571"/>
      <c r="S1022" s="571"/>
      <c r="T1022" s="571"/>
      <c r="U1022" s="571"/>
      <c r="V1022" s="572"/>
      <c r="W1022" s="568" t="str">
        <f>IF(Calcu_ADJ!G465="ⅹ",Calcu_ADJ!G465,Calcu_ADJ!K465)</f>
        <v/>
      </c>
      <c r="X1022" s="571"/>
      <c r="Y1022" s="571"/>
      <c r="Z1022" s="571"/>
      <c r="AA1022" s="571"/>
      <c r="AB1022" s="571"/>
      <c r="AC1022" s="572"/>
      <c r="AD1022" s="568" t="str">
        <f>IF(Calcu_ADJ!H465="ⅹ",Calcu_ADJ!H465,Calcu_ADJ!L465)</f>
        <v/>
      </c>
      <c r="AE1022" s="571"/>
      <c r="AF1022" s="571"/>
      <c r="AG1022" s="571"/>
      <c r="AH1022" s="571"/>
      <c r="AI1022" s="571"/>
      <c r="AJ1022" s="572"/>
      <c r="AK1022" s="460"/>
      <c r="AL1022" s="460"/>
      <c r="AM1022" s="460"/>
      <c r="AN1022" s="460"/>
      <c r="AO1022" s="460"/>
      <c r="AP1022" s="460"/>
      <c r="AQ1022" s="460"/>
      <c r="AR1022" s="143"/>
      <c r="AS1022" s="143"/>
      <c r="AT1022" s="460"/>
    </row>
    <row r="1023" spans="1:46" ht="18" customHeight="1">
      <c r="A1023" s="460"/>
      <c r="B1023" s="565">
        <f>Calcu_ADJ!C466</f>
        <v>32</v>
      </c>
      <c r="C1023" s="566"/>
      <c r="D1023" s="566"/>
      <c r="E1023" s="566"/>
      <c r="F1023" s="566"/>
      <c r="G1023" s="566"/>
      <c r="H1023" s="567"/>
      <c r="I1023" s="568" t="str">
        <f>Calcu_ADJ!E466</f>
        <v/>
      </c>
      <c r="J1023" s="569"/>
      <c r="K1023" s="569"/>
      <c r="L1023" s="569"/>
      <c r="M1023" s="569"/>
      <c r="N1023" s="569"/>
      <c r="O1023" s="570"/>
      <c r="P1023" s="568" t="str">
        <f>Calcu_ADJ!J466</f>
        <v/>
      </c>
      <c r="Q1023" s="571"/>
      <c r="R1023" s="571"/>
      <c r="S1023" s="571"/>
      <c r="T1023" s="571"/>
      <c r="U1023" s="571"/>
      <c r="V1023" s="572"/>
      <c r="W1023" s="568" t="str">
        <f>IF(Calcu_ADJ!G466="ⅹ",Calcu_ADJ!G466,Calcu_ADJ!K466)</f>
        <v/>
      </c>
      <c r="X1023" s="571"/>
      <c r="Y1023" s="571"/>
      <c r="Z1023" s="571"/>
      <c r="AA1023" s="571"/>
      <c r="AB1023" s="571"/>
      <c r="AC1023" s="572"/>
      <c r="AD1023" s="568" t="str">
        <f>IF(Calcu_ADJ!H466="ⅹ",Calcu_ADJ!H466,Calcu_ADJ!L466)</f>
        <v/>
      </c>
      <c r="AE1023" s="571"/>
      <c r="AF1023" s="571"/>
      <c r="AG1023" s="571"/>
      <c r="AH1023" s="571"/>
      <c r="AI1023" s="571"/>
      <c r="AJ1023" s="572"/>
      <c r="AK1023" s="460"/>
      <c r="AL1023" s="460"/>
      <c r="AM1023" s="460"/>
      <c r="AN1023" s="460"/>
      <c r="AO1023" s="460"/>
      <c r="AP1023" s="460"/>
      <c r="AQ1023" s="460"/>
      <c r="AR1023" s="143"/>
      <c r="AS1023" s="143"/>
      <c r="AT1023" s="460"/>
    </row>
    <row r="1024" spans="1:46" ht="18" customHeight="1">
      <c r="A1024" s="460"/>
      <c r="B1024" s="565">
        <f>Calcu_ADJ!C467</f>
        <v>33</v>
      </c>
      <c r="C1024" s="566"/>
      <c r="D1024" s="566"/>
      <c r="E1024" s="566"/>
      <c r="F1024" s="566"/>
      <c r="G1024" s="566"/>
      <c r="H1024" s="567"/>
      <c r="I1024" s="568" t="str">
        <f>Calcu_ADJ!E467</f>
        <v/>
      </c>
      <c r="J1024" s="569"/>
      <c r="K1024" s="569"/>
      <c r="L1024" s="569"/>
      <c r="M1024" s="569"/>
      <c r="N1024" s="569"/>
      <c r="O1024" s="570"/>
      <c r="P1024" s="568" t="str">
        <f>Calcu_ADJ!J467</f>
        <v/>
      </c>
      <c r="Q1024" s="571"/>
      <c r="R1024" s="571"/>
      <c r="S1024" s="571"/>
      <c r="T1024" s="571"/>
      <c r="U1024" s="571"/>
      <c r="V1024" s="572"/>
      <c r="W1024" s="568" t="str">
        <f>IF(Calcu_ADJ!G467="ⅹ",Calcu_ADJ!G467,Calcu_ADJ!K467)</f>
        <v/>
      </c>
      <c r="X1024" s="571"/>
      <c r="Y1024" s="571"/>
      <c r="Z1024" s="571"/>
      <c r="AA1024" s="571"/>
      <c r="AB1024" s="571"/>
      <c r="AC1024" s="572"/>
      <c r="AD1024" s="568" t="str">
        <f>IF(Calcu_ADJ!H467="ⅹ",Calcu_ADJ!H467,Calcu_ADJ!L467)</f>
        <v/>
      </c>
      <c r="AE1024" s="571"/>
      <c r="AF1024" s="571"/>
      <c r="AG1024" s="571"/>
      <c r="AH1024" s="571"/>
      <c r="AI1024" s="571"/>
      <c r="AJ1024" s="572"/>
      <c r="AK1024" s="460"/>
      <c r="AL1024" s="460"/>
      <c r="AM1024" s="460"/>
      <c r="AN1024" s="460"/>
      <c r="AO1024" s="460"/>
      <c r="AP1024" s="460"/>
      <c r="AQ1024" s="460"/>
      <c r="AR1024" s="143"/>
      <c r="AS1024" s="143"/>
      <c r="AT1024" s="460"/>
    </row>
    <row r="1025" spans="1:46" ht="18" customHeight="1">
      <c r="A1025" s="460"/>
      <c r="B1025" s="565">
        <f>Calcu_ADJ!C468</f>
        <v>34</v>
      </c>
      <c r="C1025" s="566"/>
      <c r="D1025" s="566"/>
      <c r="E1025" s="566"/>
      <c r="F1025" s="566"/>
      <c r="G1025" s="566"/>
      <c r="H1025" s="567"/>
      <c r="I1025" s="568" t="str">
        <f>Calcu_ADJ!E468</f>
        <v/>
      </c>
      <c r="J1025" s="569"/>
      <c r="K1025" s="569"/>
      <c r="L1025" s="569"/>
      <c r="M1025" s="569"/>
      <c r="N1025" s="569"/>
      <c r="O1025" s="570"/>
      <c r="P1025" s="568" t="str">
        <f>Calcu_ADJ!J468</f>
        <v/>
      </c>
      <c r="Q1025" s="571"/>
      <c r="R1025" s="571"/>
      <c r="S1025" s="571"/>
      <c r="T1025" s="571"/>
      <c r="U1025" s="571"/>
      <c r="V1025" s="572"/>
      <c r="W1025" s="568" t="str">
        <f>IF(Calcu_ADJ!G468="ⅹ",Calcu_ADJ!G468,Calcu_ADJ!K468)</f>
        <v/>
      </c>
      <c r="X1025" s="571"/>
      <c r="Y1025" s="571"/>
      <c r="Z1025" s="571"/>
      <c r="AA1025" s="571"/>
      <c r="AB1025" s="571"/>
      <c r="AC1025" s="572"/>
      <c r="AD1025" s="568" t="str">
        <f>IF(Calcu_ADJ!H468="ⅹ",Calcu_ADJ!H468,Calcu_ADJ!L468)</f>
        <v/>
      </c>
      <c r="AE1025" s="571"/>
      <c r="AF1025" s="571"/>
      <c r="AG1025" s="571"/>
      <c r="AH1025" s="571"/>
      <c r="AI1025" s="571"/>
      <c r="AJ1025" s="572"/>
      <c r="AK1025" s="460"/>
      <c r="AL1025" s="460"/>
      <c r="AM1025" s="460"/>
      <c r="AN1025" s="460"/>
      <c r="AO1025" s="460"/>
      <c r="AP1025" s="460"/>
      <c r="AQ1025" s="460"/>
      <c r="AR1025" s="143"/>
      <c r="AS1025" s="143"/>
      <c r="AT1025" s="460"/>
    </row>
    <row r="1026" spans="1:46" ht="18" customHeight="1">
      <c r="A1026" s="460"/>
      <c r="B1026" s="565">
        <f>Calcu_ADJ!C469</f>
        <v>35</v>
      </c>
      <c r="C1026" s="566"/>
      <c r="D1026" s="566"/>
      <c r="E1026" s="566"/>
      <c r="F1026" s="566"/>
      <c r="G1026" s="566"/>
      <c r="H1026" s="567"/>
      <c r="I1026" s="568" t="str">
        <f>Calcu_ADJ!E469</f>
        <v/>
      </c>
      <c r="J1026" s="569"/>
      <c r="K1026" s="569"/>
      <c r="L1026" s="569"/>
      <c r="M1026" s="569"/>
      <c r="N1026" s="569"/>
      <c r="O1026" s="570"/>
      <c r="P1026" s="568" t="str">
        <f>Calcu_ADJ!J469</f>
        <v/>
      </c>
      <c r="Q1026" s="571"/>
      <c r="R1026" s="571"/>
      <c r="S1026" s="571"/>
      <c r="T1026" s="571"/>
      <c r="U1026" s="571"/>
      <c r="V1026" s="572"/>
      <c r="W1026" s="568" t="str">
        <f>IF(Calcu_ADJ!G469="ⅹ",Calcu_ADJ!G469,Calcu_ADJ!K469)</f>
        <v/>
      </c>
      <c r="X1026" s="571"/>
      <c r="Y1026" s="571"/>
      <c r="Z1026" s="571"/>
      <c r="AA1026" s="571"/>
      <c r="AB1026" s="571"/>
      <c r="AC1026" s="572"/>
      <c r="AD1026" s="568" t="str">
        <f>IF(Calcu_ADJ!H469="ⅹ",Calcu_ADJ!H469,Calcu_ADJ!L469)</f>
        <v/>
      </c>
      <c r="AE1026" s="571"/>
      <c r="AF1026" s="571"/>
      <c r="AG1026" s="571"/>
      <c r="AH1026" s="571"/>
      <c r="AI1026" s="571"/>
      <c r="AJ1026" s="572"/>
      <c r="AK1026" s="460"/>
      <c r="AL1026" s="460"/>
      <c r="AM1026" s="460"/>
      <c r="AN1026" s="460"/>
      <c r="AO1026" s="460"/>
      <c r="AP1026" s="460"/>
      <c r="AQ1026" s="460"/>
      <c r="AR1026" s="143"/>
      <c r="AS1026" s="143"/>
      <c r="AT1026" s="460"/>
    </row>
    <row r="1027" spans="1:46" ht="18" customHeight="1">
      <c r="A1027" s="460"/>
      <c r="B1027" s="565">
        <f>Calcu_ADJ!C470</f>
        <v>36</v>
      </c>
      <c r="C1027" s="566"/>
      <c r="D1027" s="566"/>
      <c r="E1027" s="566"/>
      <c r="F1027" s="566"/>
      <c r="G1027" s="566"/>
      <c r="H1027" s="567"/>
      <c r="I1027" s="568" t="str">
        <f>Calcu_ADJ!E470</f>
        <v/>
      </c>
      <c r="J1027" s="569"/>
      <c r="K1027" s="569"/>
      <c r="L1027" s="569"/>
      <c r="M1027" s="569"/>
      <c r="N1027" s="569"/>
      <c r="O1027" s="570"/>
      <c r="P1027" s="568" t="str">
        <f>Calcu_ADJ!J470</f>
        <v/>
      </c>
      <c r="Q1027" s="571"/>
      <c r="R1027" s="571"/>
      <c r="S1027" s="571"/>
      <c r="T1027" s="571"/>
      <c r="U1027" s="571"/>
      <c r="V1027" s="572"/>
      <c r="W1027" s="568" t="str">
        <f>IF(Calcu_ADJ!G470="ⅹ",Calcu_ADJ!G470,Calcu_ADJ!K470)</f>
        <v/>
      </c>
      <c r="X1027" s="571"/>
      <c r="Y1027" s="571"/>
      <c r="Z1027" s="571"/>
      <c r="AA1027" s="571"/>
      <c r="AB1027" s="571"/>
      <c r="AC1027" s="572"/>
      <c r="AD1027" s="568" t="str">
        <f>IF(Calcu_ADJ!H470="ⅹ",Calcu_ADJ!H470,Calcu_ADJ!L470)</f>
        <v/>
      </c>
      <c r="AE1027" s="571"/>
      <c r="AF1027" s="571"/>
      <c r="AG1027" s="571"/>
      <c r="AH1027" s="571"/>
      <c r="AI1027" s="571"/>
      <c r="AJ1027" s="572"/>
      <c r="AK1027" s="460"/>
      <c r="AL1027" s="460"/>
      <c r="AM1027" s="460"/>
      <c r="AN1027" s="460"/>
      <c r="AO1027" s="460"/>
      <c r="AP1027" s="460"/>
      <c r="AQ1027" s="460"/>
      <c r="AR1027" s="143"/>
      <c r="AS1027" s="143"/>
      <c r="AT1027" s="460"/>
    </row>
    <row r="1028" spans="1:46" ht="18" customHeight="1">
      <c r="A1028" s="460"/>
      <c r="B1028" s="565">
        <f>Calcu_ADJ!C471</f>
        <v>37</v>
      </c>
      <c r="C1028" s="566"/>
      <c r="D1028" s="566"/>
      <c r="E1028" s="566"/>
      <c r="F1028" s="566"/>
      <c r="G1028" s="566"/>
      <c r="H1028" s="567"/>
      <c r="I1028" s="568" t="str">
        <f>Calcu_ADJ!E471</f>
        <v/>
      </c>
      <c r="J1028" s="569"/>
      <c r="K1028" s="569"/>
      <c r="L1028" s="569"/>
      <c r="M1028" s="569"/>
      <c r="N1028" s="569"/>
      <c r="O1028" s="570"/>
      <c r="P1028" s="568" t="str">
        <f>Calcu_ADJ!J471</f>
        <v/>
      </c>
      <c r="Q1028" s="571"/>
      <c r="R1028" s="571"/>
      <c r="S1028" s="571"/>
      <c r="T1028" s="571"/>
      <c r="U1028" s="571"/>
      <c r="V1028" s="572"/>
      <c r="W1028" s="568" t="str">
        <f>IF(Calcu_ADJ!G471="ⅹ",Calcu_ADJ!G471,Calcu_ADJ!K471)</f>
        <v/>
      </c>
      <c r="X1028" s="571"/>
      <c r="Y1028" s="571"/>
      <c r="Z1028" s="571"/>
      <c r="AA1028" s="571"/>
      <c r="AB1028" s="571"/>
      <c r="AC1028" s="572"/>
      <c r="AD1028" s="568" t="str">
        <f>IF(Calcu_ADJ!H471="ⅹ",Calcu_ADJ!H471,Calcu_ADJ!L471)</f>
        <v/>
      </c>
      <c r="AE1028" s="571"/>
      <c r="AF1028" s="571"/>
      <c r="AG1028" s="571"/>
      <c r="AH1028" s="571"/>
      <c r="AI1028" s="571"/>
      <c r="AJ1028" s="572"/>
      <c r="AK1028" s="460"/>
      <c r="AL1028" s="460"/>
      <c r="AM1028" s="460"/>
      <c r="AN1028" s="460"/>
      <c r="AO1028" s="460"/>
      <c r="AP1028" s="460"/>
      <c r="AQ1028" s="460"/>
      <c r="AR1028" s="143"/>
      <c r="AS1028" s="143"/>
      <c r="AT1028" s="460"/>
    </row>
    <row r="1029" spans="1:46" ht="18" customHeight="1">
      <c r="A1029" s="460"/>
      <c r="B1029" s="565">
        <f>Calcu_ADJ!C472</f>
        <v>38</v>
      </c>
      <c r="C1029" s="566"/>
      <c r="D1029" s="566"/>
      <c r="E1029" s="566"/>
      <c r="F1029" s="566"/>
      <c r="G1029" s="566"/>
      <c r="H1029" s="567"/>
      <c r="I1029" s="568" t="str">
        <f>Calcu_ADJ!E472</f>
        <v/>
      </c>
      <c r="J1029" s="569"/>
      <c r="K1029" s="569"/>
      <c r="L1029" s="569"/>
      <c r="M1029" s="569"/>
      <c r="N1029" s="569"/>
      <c r="O1029" s="570"/>
      <c r="P1029" s="568" t="str">
        <f>Calcu_ADJ!J472</f>
        <v/>
      </c>
      <c r="Q1029" s="571"/>
      <c r="R1029" s="571"/>
      <c r="S1029" s="571"/>
      <c r="T1029" s="571"/>
      <c r="U1029" s="571"/>
      <c r="V1029" s="572"/>
      <c r="W1029" s="568" t="str">
        <f>IF(Calcu_ADJ!G472="ⅹ",Calcu_ADJ!G472,Calcu_ADJ!K472)</f>
        <v/>
      </c>
      <c r="X1029" s="571"/>
      <c r="Y1029" s="571"/>
      <c r="Z1029" s="571"/>
      <c r="AA1029" s="571"/>
      <c r="AB1029" s="571"/>
      <c r="AC1029" s="572"/>
      <c r="AD1029" s="568" t="str">
        <f>IF(Calcu_ADJ!H472="ⅹ",Calcu_ADJ!H472,Calcu_ADJ!L472)</f>
        <v/>
      </c>
      <c r="AE1029" s="571"/>
      <c r="AF1029" s="571"/>
      <c r="AG1029" s="571"/>
      <c r="AH1029" s="571"/>
      <c r="AI1029" s="571"/>
      <c r="AJ1029" s="572"/>
      <c r="AK1029" s="460"/>
      <c r="AL1029" s="460"/>
      <c r="AM1029" s="460"/>
      <c r="AN1029" s="460"/>
      <c r="AO1029" s="460"/>
      <c r="AP1029" s="460"/>
      <c r="AQ1029" s="460"/>
      <c r="AR1029" s="143"/>
      <c r="AS1029" s="143"/>
      <c r="AT1029" s="460"/>
    </row>
    <row r="1030" spans="1:46" ht="18" customHeight="1">
      <c r="A1030" s="460"/>
      <c r="B1030" s="565">
        <f>Calcu_ADJ!C473</f>
        <v>39</v>
      </c>
      <c r="C1030" s="566"/>
      <c r="D1030" s="566"/>
      <c r="E1030" s="566"/>
      <c r="F1030" s="566"/>
      <c r="G1030" s="566"/>
      <c r="H1030" s="567"/>
      <c r="I1030" s="568" t="str">
        <f>Calcu_ADJ!E473</f>
        <v/>
      </c>
      <c r="J1030" s="569"/>
      <c r="K1030" s="569"/>
      <c r="L1030" s="569"/>
      <c r="M1030" s="569"/>
      <c r="N1030" s="569"/>
      <c r="O1030" s="570"/>
      <c r="P1030" s="568" t="str">
        <f>Calcu_ADJ!J473</f>
        <v/>
      </c>
      <c r="Q1030" s="571"/>
      <c r="R1030" s="571"/>
      <c r="S1030" s="571"/>
      <c r="T1030" s="571"/>
      <c r="U1030" s="571"/>
      <c r="V1030" s="572"/>
      <c r="W1030" s="568" t="str">
        <f>IF(Calcu_ADJ!G473="ⅹ",Calcu_ADJ!G473,Calcu_ADJ!K473)</f>
        <v/>
      </c>
      <c r="X1030" s="571"/>
      <c r="Y1030" s="571"/>
      <c r="Z1030" s="571"/>
      <c r="AA1030" s="571"/>
      <c r="AB1030" s="571"/>
      <c r="AC1030" s="572"/>
      <c r="AD1030" s="568" t="str">
        <f>IF(Calcu_ADJ!H473="ⅹ",Calcu_ADJ!H473,Calcu_ADJ!L473)</f>
        <v/>
      </c>
      <c r="AE1030" s="571"/>
      <c r="AF1030" s="571"/>
      <c r="AG1030" s="571"/>
      <c r="AH1030" s="571"/>
      <c r="AI1030" s="571"/>
      <c r="AJ1030" s="572"/>
      <c r="AK1030" s="460"/>
      <c r="AL1030" s="460"/>
      <c r="AM1030" s="460"/>
      <c r="AN1030" s="460"/>
      <c r="AO1030" s="460"/>
      <c r="AP1030" s="460"/>
      <c r="AQ1030" s="460"/>
      <c r="AR1030" s="143"/>
      <c r="AS1030" s="143"/>
      <c r="AT1030" s="460"/>
    </row>
    <row r="1031" spans="1:46" ht="18" customHeight="1">
      <c r="A1031" s="460"/>
      <c r="B1031" s="565">
        <f>Calcu_ADJ!C474</f>
        <v>40</v>
      </c>
      <c r="C1031" s="566"/>
      <c r="D1031" s="566"/>
      <c r="E1031" s="566"/>
      <c r="F1031" s="566"/>
      <c r="G1031" s="566"/>
      <c r="H1031" s="567"/>
      <c r="I1031" s="568" t="str">
        <f>Calcu_ADJ!E474</f>
        <v/>
      </c>
      <c r="J1031" s="569"/>
      <c r="K1031" s="569"/>
      <c r="L1031" s="569"/>
      <c r="M1031" s="569"/>
      <c r="N1031" s="569"/>
      <c r="O1031" s="570"/>
      <c r="P1031" s="568" t="str">
        <f>Calcu_ADJ!J474</f>
        <v/>
      </c>
      <c r="Q1031" s="571"/>
      <c r="R1031" s="571"/>
      <c r="S1031" s="571"/>
      <c r="T1031" s="571"/>
      <c r="U1031" s="571"/>
      <c r="V1031" s="572"/>
      <c r="W1031" s="568" t="str">
        <f>IF(Calcu_ADJ!G474="ⅹ",Calcu_ADJ!G474,Calcu_ADJ!K474)</f>
        <v/>
      </c>
      <c r="X1031" s="571"/>
      <c r="Y1031" s="571"/>
      <c r="Z1031" s="571"/>
      <c r="AA1031" s="571"/>
      <c r="AB1031" s="571"/>
      <c r="AC1031" s="572"/>
      <c r="AD1031" s="568" t="str">
        <f>IF(Calcu_ADJ!H474="ⅹ",Calcu_ADJ!H474,Calcu_ADJ!L474)</f>
        <v/>
      </c>
      <c r="AE1031" s="571"/>
      <c r="AF1031" s="571"/>
      <c r="AG1031" s="571"/>
      <c r="AH1031" s="571"/>
      <c r="AI1031" s="571"/>
      <c r="AJ1031" s="572"/>
      <c r="AK1031" s="460"/>
      <c r="AL1031" s="460"/>
      <c r="AM1031" s="460"/>
      <c r="AN1031" s="460"/>
      <c r="AO1031" s="460"/>
      <c r="AP1031" s="460"/>
      <c r="AQ1031" s="460"/>
      <c r="AR1031" s="143"/>
      <c r="AS1031" s="143"/>
      <c r="AT1031" s="460"/>
    </row>
    <row r="1032" spans="1:46" ht="18" customHeight="1">
      <c r="A1032" s="460"/>
      <c r="B1032" s="565">
        <f>Calcu_ADJ!C475</f>
        <v>41</v>
      </c>
      <c r="C1032" s="566"/>
      <c r="D1032" s="566"/>
      <c r="E1032" s="566"/>
      <c r="F1032" s="566"/>
      <c r="G1032" s="566"/>
      <c r="H1032" s="567"/>
      <c r="I1032" s="568" t="str">
        <f>Calcu_ADJ!E475</f>
        <v/>
      </c>
      <c r="J1032" s="569"/>
      <c r="K1032" s="569"/>
      <c r="L1032" s="569"/>
      <c r="M1032" s="569"/>
      <c r="N1032" s="569"/>
      <c r="O1032" s="570"/>
      <c r="P1032" s="568" t="str">
        <f>Calcu_ADJ!J475</f>
        <v/>
      </c>
      <c r="Q1032" s="571"/>
      <c r="R1032" s="571"/>
      <c r="S1032" s="571"/>
      <c r="T1032" s="571"/>
      <c r="U1032" s="571"/>
      <c r="V1032" s="572"/>
      <c r="W1032" s="568" t="str">
        <f>IF(Calcu_ADJ!G475="ⅹ",Calcu_ADJ!G475,Calcu_ADJ!K475)</f>
        <v/>
      </c>
      <c r="X1032" s="571"/>
      <c r="Y1032" s="571"/>
      <c r="Z1032" s="571"/>
      <c r="AA1032" s="571"/>
      <c r="AB1032" s="571"/>
      <c r="AC1032" s="572"/>
      <c r="AD1032" s="568" t="str">
        <f>IF(Calcu_ADJ!H475="ⅹ",Calcu_ADJ!H475,Calcu_ADJ!L475)</f>
        <v/>
      </c>
      <c r="AE1032" s="571"/>
      <c r="AF1032" s="571"/>
      <c r="AG1032" s="571"/>
      <c r="AH1032" s="571"/>
      <c r="AI1032" s="571"/>
      <c r="AJ1032" s="572"/>
      <c r="AK1032" s="460"/>
      <c r="AL1032" s="460"/>
      <c r="AM1032" s="460"/>
      <c r="AN1032" s="460"/>
      <c r="AO1032" s="460"/>
      <c r="AP1032" s="460"/>
      <c r="AQ1032" s="460"/>
      <c r="AR1032" s="143"/>
      <c r="AS1032" s="143"/>
      <c r="AT1032" s="460"/>
    </row>
    <row r="1033" spans="1:46" ht="18" customHeight="1">
      <c r="A1033" s="460"/>
      <c r="B1033" s="565">
        <f>Calcu_ADJ!C476</f>
        <v>42</v>
      </c>
      <c r="C1033" s="566"/>
      <c r="D1033" s="566"/>
      <c r="E1033" s="566"/>
      <c r="F1033" s="566"/>
      <c r="G1033" s="566"/>
      <c r="H1033" s="567"/>
      <c r="I1033" s="568" t="str">
        <f>Calcu_ADJ!E476</f>
        <v/>
      </c>
      <c r="J1033" s="569"/>
      <c r="K1033" s="569"/>
      <c r="L1033" s="569"/>
      <c r="M1033" s="569"/>
      <c r="N1033" s="569"/>
      <c r="O1033" s="570"/>
      <c r="P1033" s="568" t="str">
        <f>Calcu_ADJ!J476</f>
        <v/>
      </c>
      <c r="Q1033" s="571"/>
      <c r="R1033" s="571"/>
      <c r="S1033" s="571"/>
      <c r="T1033" s="571"/>
      <c r="U1033" s="571"/>
      <c r="V1033" s="572"/>
      <c r="W1033" s="568" t="str">
        <f>IF(Calcu_ADJ!G476="ⅹ",Calcu_ADJ!G476,Calcu_ADJ!K476)</f>
        <v/>
      </c>
      <c r="X1033" s="571"/>
      <c r="Y1033" s="571"/>
      <c r="Z1033" s="571"/>
      <c r="AA1033" s="571"/>
      <c r="AB1033" s="571"/>
      <c r="AC1033" s="572"/>
      <c r="AD1033" s="568" t="str">
        <f>IF(Calcu_ADJ!H476="ⅹ",Calcu_ADJ!H476,Calcu_ADJ!L476)</f>
        <v/>
      </c>
      <c r="AE1033" s="571"/>
      <c r="AF1033" s="571"/>
      <c r="AG1033" s="571"/>
      <c r="AH1033" s="571"/>
      <c r="AI1033" s="571"/>
      <c r="AJ1033" s="572"/>
      <c r="AK1033" s="460"/>
      <c r="AL1033" s="460"/>
      <c r="AM1033" s="460"/>
      <c r="AN1033" s="460"/>
      <c r="AO1033" s="460"/>
      <c r="AP1033" s="460"/>
      <c r="AQ1033" s="460"/>
      <c r="AR1033" s="143"/>
      <c r="AS1033" s="143"/>
      <c r="AT1033" s="460"/>
    </row>
    <row r="1034" spans="1:46" ht="18" customHeight="1">
      <c r="A1034" s="460"/>
      <c r="B1034" s="565">
        <f>Calcu_ADJ!C477</f>
        <v>43</v>
      </c>
      <c r="C1034" s="566"/>
      <c r="D1034" s="566"/>
      <c r="E1034" s="566"/>
      <c r="F1034" s="566"/>
      <c r="G1034" s="566"/>
      <c r="H1034" s="567"/>
      <c r="I1034" s="568" t="str">
        <f>Calcu_ADJ!E477</f>
        <v/>
      </c>
      <c r="J1034" s="569"/>
      <c r="K1034" s="569"/>
      <c r="L1034" s="569"/>
      <c r="M1034" s="569"/>
      <c r="N1034" s="569"/>
      <c r="O1034" s="570"/>
      <c r="P1034" s="568" t="str">
        <f>Calcu_ADJ!J477</f>
        <v/>
      </c>
      <c r="Q1034" s="571"/>
      <c r="R1034" s="571"/>
      <c r="S1034" s="571"/>
      <c r="T1034" s="571"/>
      <c r="U1034" s="571"/>
      <c r="V1034" s="572"/>
      <c r="W1034" s="568" t="str">
        <f>IF(Calcu_ADJ!G477="ⅹ",Calcu_ADJ!G477,Calcu_ADJ!K477)</f>
        <v/>
      </c>
      <c r="X1034" s="571"/>
      <c r="Y1034" s="571"/>
      <c r="Z1034" s="571"/>
      <c r="AA1034" s="571"/>
      <c r="AB1034" s="571"/>
      <c r="AC1034" s="572"/>
      <c r="AD1034" s="568" t="str">
        <f>IF(Calcu_ADJ!H477="ⅹ",Calcu_ADJ!H477,Calcu_ADJ!L477)</f>
        <v/>
      </c>
      <c r="AE1034" s="571"/>
      <c r="AF1034" s="571"/>
      <c r="AG1034" s="571"/>
      <c r="AH1034" s="571"/>
      <c r="AI1034" s="571"/>
      <c r="AJ1034" s="572"/>
      <c r="AK1034" s="460"/>
      <c r="AL1034" s="460"/>
      <c r="AM1034" s="460"/>
      <c r="AN1034" s="460"/>
      <c r="AO1034" s="460"/>
      <c r="AP1034" s="460"/>
      <c r="AQ1034" s="460"/>
      <c r="AR1034" s="143"/>
      <c r="AS1034" s="143"/>
      <c r="AT1034" s="460"/>
    </row>
    <row r="1035" spans="1:46" ht="18" customHeight="1">
      <c r="A1035" s="460"/>
      <c r="B1035" s="565">
        <f>Calcu_ADJ!C478</f>
        <v>44</v>
      </c>
      <c r="C1035" s="566"/>
      <c r="D1035" s="566"/>
      <c r="E1035" s="566"/>
      <c r="F1035" s="566"/>
      <c r="G1035" s="566"/>
      <c r="H1035" s="567"/>
      <c r="I1035" s="568" t="str">
        <f>Calcu_ADJ!E478</f>
        <v/>
      </c>
      <c r="J1035" s="569"/>
      <c r="K1035" s="569"/>
      <c r="L1035" s="569"/>
      <c r="M1035" s="569"/>
      <c r="N1035" s="569"/>
      <c r="O1035" s="570"/>
      <c r="P1035" s="568" t="str">
        <f>Calcu_ADJ!J478</f>
        <v/>
      </c>
      <c r="Q1035" s="571"/>
      <c r="R1035" s="571"/>
      <c r="S1035" s="571"/>
      <c r="T1035" s="571"/>
      <c r="U1035" s="571"/>
      <c r="V1035" s="572"/>
      <c r="W1035" s="568" t="str">
        <f>IF(Calcu_ADJ!G478="ⅹ",Calcu_ADJ!G478,Calcu_ADJ!K478)</f>
        <v/>
      </c>
      <c r="X1035" s="571"/>
      <c r="Y1035" s="571"/>
      <c r="Z1035" s="571"/>
      <c r="AA1035" s="571"/>
      <c r="AB1035" s="571"/>
      <c r="AC1035" s="572"/>
      <c r="AD1035" s="568" t="str">
        <f>IF(Calcu_ADJ!H478="ⅹ",Calcu_ADJ!H478,Calcu_ADJ!L478)</f>
        <v/>
      </c>
      <c r="AE1035" s="571"/>
      <c r="AF1035" s="571"/>
      <c r="AG1035" s="571"/>
      <c r="AH1035" s="571"/>
      <c r="AI1035" s="571"/>
      <c r="AJ1035" s="572"/>
      <c r="AK1035" s="460"/>
      <c r="AL1035" s="460"/>
      <c r="AM1035" s="460"/>
      <c r="AN1035" s="460"/>
      <c r="AO1035" s="460"/>
      <c r="AP1035" s="460"/>
      <c r="AQ1035" s="460"/>
      <c r="AR1035" s="143"/>
      <c r="AS1035" s="143"/>
      <c r="AT1035" s="460"/>
    </row>
    <row r="1036" spans="1:46" ht="18" customHeight="1">
      <c r="A1036" s="460"/>
      <c r="B1036" s="565">
        <f>Calcu_ADJ!C479</f>
        <v>45</v>
      </c>
      <c r="C1036" s="566"/>
      <c r="D1036" s="566"/>
      <c r="E1036" s="566"/>
      <c r="F1036" s="566"/>
      <c r="G1036" s="566"/>
      <c r="H1036" s="567"/>
      <c r="I1036" s="568" t="str">
        <f>Calcu_ADJ!E479</f>
        <v/>
      </c>
      <c r="J1036" s="569"/>
      <c r="K1036" s="569"/>
      <c r="L1036" s="569"/>
      <c r="M1036" s="569"/>
      <c r="N1036" s="569"/>
      <c r="O1036" s="570"/>
      <c r="P1036" s="568" t="str">
        <f>Calcu_ADJ!J479</f>
        <v/>
      </c>
      <c r="Q1036" s="571"/>
      <c r="R1036" s="571"/>
      <c r="S1036" s="571"/>
      <c r="T1036" s="571"/>
      <c r="U1036" s="571"/>
      <c r="V1036" s="572"/>
      <c r="W1036" s="568" t="str">
        <f>IF(Calcu_ADJ!G479="ⅹ",Calcu_ADJ!G479,Calcu_ADJ!K479)</f>
        <v/>
      </c>
      <c r="X1036" s="571"/>
      <c r="Y1036" s="571"/>
      <c r="Z1036" s="571"/>
      <c r="AA1036" s="571"/>
      <c r="AB1036" s="571"/>
      <c r="AC1036" s="572"/>
      <c r="AD1036" s="568" t="str">
        <f>IF(Calcu_ADJ!H479="ⅹ",Calcu_ADJ!H479,Calcu_ADJ!L479)</f>
        <v/>
      </c>
      <c r="AE1036" s="571"/>
      <c r="AF1036" s="571"/>
      <c r="AG1036" s="571"/>
      <c r="AH1036" s="571"/>
      <c r="AI1036" s="571"/>
      <c r="AJ1036" s="572"/>
      <c r="AK1036" s="460"/>
      <c r="AL1036" s="460"/>
      <c r="AM1036" s="460"/>
      <c r="AN1036" s="460"/>
      <c r="AO1036" s="460"/>
      <c r="AP1036" s="460"/>
      <c r="AQ1036" s="460"/>
      <c r="AR1036" s="143"/>
      <c r="AS1036" s="143"/>
      <c r="AT1036" s="460"/>
    </row>
    <row r="1037" spans="1:46" ht="18" customHeight="1">
      <c r="A1037" s="460"/>
      <c r="B1037" s="565">
        <f>Calcu_ADJ!C480</f>
        <v>46</v>
      </c>
      <c r="C1037" s="566"/>
      <c r="D1037" s="566"/>
      <c r="E1037" s="566"/>
      <c r="F1037" s="566"/>
      <c r="G1037" s="566"/>
      <c r="H1037" s="567"/>
      <c r="I1037" s="568" t="str">
        <f>Calcu_ADJ!E480</f>
        <v/>
      </c>
      <c r="J1037" s="569"/>
      <c r="K1037" s="569"/>
      <c r="L1037" s="569"/>
      <c r="M1037" s="569"/>
      <c r="N1037" s="569"/>
      <c r="O1037" s="570"/>
      <c r="P1037" s="568" t="str">
        <f>Calcu_ADJ!J480</f>
        <v/>
      </c>
      <c r="Q1037" s="571"/>
      <c r="R1037" s="571"/>
      <c r="S1037" s="571"/>
      <c r="T1037" s="571"/>
      <c r="U1037" s="571"/>
      <c r="V1037" s="572"/>
      <c r="W1037" s="568" t="str">
        <f>IF(Calcu_ADJ!G480="ⅹ",Calcu_ADJ!G480,Calcu_ADJ!K480)</f>
        <v/>
      </c>
      <c r="X1037" s="571"/>
      <c r="Y1037" s="571"/>
      <c r="Z1037" s="571"/>
      <c r="AA1037" s="571"/>
      <c r="AB1037" s="571"/>
      <c r="AC1037" s="572"/>
      <c r="AD1037" s="568" t="str">
        <f>IF(Calcu_ADJ!H480="ⅹ",Calcu_ADJ!H480,Calcu_ADJ!L480)</f>
        <v/>
      </c>
      <c r="AE1037" s="571"/>
      <c r="AF1037" s="571"/>
      <c r="AG1037" s="571"/>
      <c r="AH1037" s="571"/>
      <c r="AI1037" s="571"/>
      <c r="AJ1037" s="572"/>
      <c r="AK1037" s="460"/>
      <c r="AL1037" s="460"/>
      <c r="AM1037" s="460"/>
      <c r="AN1037" s="460"/>
      <c r="AO1037" s="460"/>
      <c r="AP1037" s="460"/>
      <c r="AQ1037" s="460"/>
      <c r="AR1037" s="143"/>
      <c r="AS1037" s="143"/>
      <c r="AT1037" s="460"/>
    </row>
    <row r="1038" spans="1:46" ht="18" customHeight="1">
      <c r="A1038" s="460"/>
      <c r="B1038" s="565">
        <f>Calcu_ADJ!C481</f>
        <v>47</v>
      </c>
      <c r="C1038" s="566"/>
      <c r="D1038" s="566"/>
      <c r="E1038" s="566"/>
      <c r="F1038" s="566"/>
      <c r="G1038" s="566"/>
      <c r="H1038" s="567"/>
      <c r="I1038" s="568" t="str">
        <f>Calcu_ADJ!E481</f>
        <v/>
      </c>
      <c r="J1038" s="569"/>
      <c r="K1038" s="569"/>
      <c r="L1038" s="569"/>
      <c r="M1038" s="569"/>
      <c r="N1038" s="569"/>
      <c r="O1038" s="570"/>
      <c r="P1038" s="568" t="str">
        <f>Calcu_ADJ!J481</f>
        <v/>
      </c>
      <c r="Q1038" s="571"/>
      <c r="R1038" s="571"/>
      <c r="S1038" s="571"/>
      <c r="T1038" s="571"/>
      <c r="U1038" s="571"/>
      <c r="V1038" s="572"/>
      <c r="W1038" s="568" t="str">
        <f>IF(Calcu_ADJ!G481="ⅹ",Calcu_ADJ!G481,Calcu_ADJ!K481)</f>
        <v/>
      </c>
      <c r="X1038" s="571"/>
      <c r="Y1038" s="571"/>
      <c r="Z1038" s="571"/>
      <c r="AA1038" s="571"/>
      <c r="AB1038" s="571"/>
      <c r="AC1038" s="572"/>
      <c r="AD1038" s="568" t="str">
        <f>IF(Calcu_ADJ!H481="ⅹ",Calcu_ADJ!H481,Calcu_ADJ!L481)</f>
        <v/>
      </c>
      <c r="AE1038" s="571"/>
      <c r="AF1038" s="571"/>
      <c r="AG1038" s="571"/>
      <c r="AH1038" s="571"/>
      <c r="AI1038" s="571"/>
      <c r="AJ1038" s="572"/>
      <c r="AK1038" s="460"/>
      <c r="AL1038" s="460"/>
      <c r="AM1038" s="460"/>
      <c r="AN1038" s="460"/>
      <c r="AO1038" s="460"/>
      <c r="AP1038" s="460"/>
      <c r="AQ1038" s="460"/>
      <c r="AR1038" s="143"/>
      <c r="AS1038" s="143"/>
      <c r="AT1038" s="460"/>
    </row>
    <row r="1039" spans="1:46" ht="18" customHeight="1">
      <c r="A1039" s="460"/>
      <c r="B1039" s="565">
        <f>Calcu_ADJ!C482</f>
        <v>48</v>
      </c>
      <c r="C1039" s="566"/>
      <c r="D1039" s="566"/>
      <c r="E1039" s="566"/>
      <c r="F1039" s="566"/>
      <c r="G1039" s="566"/>
      <c r="H1039" s="567"/>
      <c r="I1039" s="568" t="str">
        <f>Calcu_ADJ!E482</f>
        <v/>
      </c>
      <c r="J1039" s="569"/>
      <c r="K1039" s="569"/>
      <c r="L1039" s="569"/>
      <c r="M1039" s="569"/>
      <c r="N1039" s="569"/>
      <c r="O1039" s="570"/>
      <c r="P1039" s="568" t="str">
        <f>Calcu_ADJ!J482</f>
        <v/>
      </c>
      <c r="Q1039" s="571"/>
      <c r="R1039" s="571"/>
      <c r="S1039" s="571"/>
      <c r="T1039" s="571"/>
      <c r="U1039" s="571"/>
      <c r="V1039" s="572"/>
      <c r="W1039" s="568" t="str">
        <f>IF(Calcu_ADJ!G482="ⅹ",Calcu_ADJ!G482,Calcu_ADJ!K482)</f>
        <v/>
      </c>
      <c r="X1039" s="571"/>
      <c r="Y1039" s="571"/>
      <c r="Z1039" s="571"/>
      <c r="AA1039" s="571"/>
      <c r="AB1039" s="571"/>
      <c r="AC1039" s="572"/>
      <c r="AD1039" s="568" t="str">
        <f>IF(Calcu_ADJ!H482="ⅹ",Calcu_ADJ!H482,Calcu_ADJ!L482)</f>
        <v/>
      </c>
      <c r="AE1039" s="571"/>
      <c r="AF1039" s="571"/>
      <c r="AG1039" s="571"/>
      <c r="AH1039" s="571"/>
      <c r="AI1039" s="571"/>
      <c r="AJ1039" s="572"/>
      <c r="AK1039" s="460"/>
      <c r="AL1039" s="460"/>
      <c r="AM1039" s="460"/>
      <c r="AN1039" s="460"/>
      <c r="AO1039" s="460"/>
      <c r="AP1039" s="460"/>
      <c r="AQ1039" s="460"/>
      <c r="AR1039" s="143"/>
      <c r="AS1039" s="143"/>
      <c r="AT1039" s="460"/>
    </row>
    <row r="1040" spans="1:46" ht="18" customHeight="1">
      <c r="A1040" s="460"/>
      <c r="B1040" s="565">
        <f>Calcu_ADJ!C483</f>
        <v>49</v>
      </c>
      <c r="C1040" s="566"/>
      <c r="D1040" s="566"/>
      <c r="E1040" s="566"/>
      <c r="F1040" s="566"/>
      <c r="G1040" s="566"/>
      <c r="H1040" s="567"/>
      <c r="I1040" s="568" t="str">
        <f>Calcu_ADJ!E483</f>
        <v/>
      </c>
      <c r="J1040" s="569"/>
      <c r="K1040" s="569"/>
      <c r="L1040" s="569"/>
      <c r="M1040" s="569"/>
      <c r="N1040" s="569"/>
      <c r="O1040" s="570"/>
      <c r="P1040" s="568" t="str">
        <f>Calcu_ADJ!J483</f>
        <v/>
      </c>
      <c r="Q1040" s="571"/>
      <c r="R1040" s="571"/>
      <c r="S1040" s="571"/>
      <c r="T1040" s="571"/>
      <c r="U1040" s="571"/>
      <c r="V1040" s="572"/>
      <c r="W1040" s="568" t="str">
        <f>IF(Calcu_ADJ!G483="ⅹ",Calcu_ADJ!G483,Calcu_ADJ!K483)</f>
        <v/>
      </c>
      <c r="X1040" s="571"/>
      <c r="Y1040" s="571"/>
      <c r="Z1040" s="571"/>
      <c r="AA1040" s="571"/>
      <c r="AB1040" s="571"/>
      <c r="AC1040" s="572"/>
      <c r="AD1040" s="568" t="str">
        <f>IF(Calcu_ADJ!H483="ⅹ",Calcu_ADJ!H483,Calcu_ADJ!L483)</f>
        <v/>
      </c>
      <c r="AE1040" s="571"/>
      <c r="AF1040" s="571"/>
      <c r="AG1040" s="571"/>
      <c r="AH1040" s="571"/>
      <c r="AI1040" s="571"/>
      <c r="AJ1040" s="572"/>
      <c r="AK1040" s="460"/>
      <c r="AL1040" s="460"/>
      <c r="AM1040" s="460"/>
      <c r="AN1040" s="460"/>
      <c r="AO1040" s="460"/>
      <c r="AP1040" s="460"/>
      <c r="AQ1040" s="460"/>
      <c r="AR1040" s="143"/>
      <c r="AS1040" s="143"/>
      <c r="AT1040" s="460"/>
    </row>
    <row r="1041" spans="1:46" ht="18" customHeight="1">
      <c r="A1041" s="460"/>
      <c r="B1041" s="565">
        <f>Calcu_ADJ!C484</f>
        <v>50</v>
      </c>
      <c r="C1041" s="566"/>
      <c r="D1041" s="566"/>
      <c r="E1041" s="566"/>
      <c r="F1041" s="566"/>
      <c r="G1041" s="566"/>
      <c r="H1041" s="567"/>
      <c r="I1041" s="568" t="str">
        <f>Calcu_ADJ!E484</f>
        <v/>
      </c>
      <c r="J1041" s="569"/>
      <c r="K1041" s="569"/>
      <c r="L1041" s="569"/>
      <c r="M1041" s="569"/>
      <c r="N1041" s="569"/>
      <c r="O1041" s="570"/>
      <c r="P1041" s="568" t="str">
        <f>Calcu_ADJ!J484</f>
        <v/>
      </c>
      <c r="Q1041" s="571"/>
      <c r="R1041" s="571"/>
      <c r="S1041" s="571"/>
      <c r="T1041" s="571"/>
      <c r="U1041" s="571"/>
      <c r="V1041" s="572"/>
      <c r="W1041" s="568" t="str">
        <f>IF(Calcu_ADJ!G484="ⅹ",Calcu_ADJ!G484,Calcu_ADJ!K484)</f>
        <v/>
      </c>
      <c r="X1041" s="571"/>
      <c r="Y1041" s="571"/>
      <c r="Z1041" s="571"/>
      <c r="AA1041" s="571"/>
      <c r="AB1041" s="571"/>
      <c r="AC1041" s="572"/>
      <c r="AD1041" s="568" t="str">
        <f>IF(Calcu_ADJ!H484="ⅹ",Calcu_ADJ!H484,Calcu_ADJ!L484)</f>
        <v/>
      </c>
      <c r="AE1041" s="571"/>
      <c r="AF1041" s="571"/>
      <c r="AG1041" s="571"/>
      <c r="AH1041" s="571"/>
      <c r="AI1041" s="571"/>
      <c r="AJ1041" s="572"/>
      <c r="AK1041" s="460"/>
      <c r="AL1041" s="460"/>
      <c r="AM1041" s="460"/>
      <c r="AN1041" s="460"/>
      <c r="AO1041" s="460"/>
      <c r="AP1041" s="460"/>
      <c r="AQ1041" s="460"/>
      <c r="AR1041" s="143"/>
      <c r="AS1041" s="143"/>
      <c r="AT1041" s="460"/>
    </row>
    <row r="1042" spans="1:46" ht="18" customHeight="1">
      <c r="A1042" s="460"/>
      <c r="B1042" s="565">
        <f>Calcu_ADJ!C485</f>
        <v>51</v>
      </c>
      <c r="C1042" s="566"/>
      <c r="D1042" s="566"/>
      <c r="E1042" s="566"/>
      <c r="F1042" s="566"/>
      <c r="G1042" s="566"/>
      <c r="H1042" s="567"/>
      <c r="I1042" s="568" t="str">
        <f>Calcu_ADJ!E485</f>
        <v/>
      </c>
      <c r="J1042" s="569"/>
      <c r="K1042" s="569"/>
      <c r="L1042" s="569"/>
      <c r="M1042" s="569"/>
      <c r="N1042" s="569"/>
      <c r="O1042" s="570"/>
      <c r="P1042" s="568" t="str">
        <f>Calcu_ADJ!J485</f>
        <v/>
      </c>
      <c r="Q1042" s="571"/>
      <c r="R1042" s="571"/>
      <c r="S1042" s="571"/>
      <c r="T1042" s="571"/>
      <c r="U1042" s="571"/>
      <c r="V1042" s="572"/>
      <c r="W1042" s="568" t="str">
        <f>IF(Calcu_ADJ!G485="ⅹ",Calcu_ADJ!G485,Calcu_ADJ!K485)</f>
        <v/>
      </c>
      <c r="X1042" s="571"/>
      <c r="Y1042" s="571"/>
      <c r="Z1042" s="571"/>
      <c r="AA1042" s="571"/>
      <c r="AB1042" s="571"/>
      <c r="AC1042" s="572"/>
      <c r="AD1042" s="568" t="str">
        <f>IF(Calcu_ADJ!H485="ⅹ",Calcu_ADJ!H485,Calcu_ADJ!L485)</f>
        <v/>
      </c>
      <c r="AE1042" s="571"/>
      <c r="AF1042" s="571"/>
      <c r="AG1042" s="571"/>
      <c r="AH1042" s="571"/>
      <c r="AI1042" s="571"/>
      <c r="AJ1042" s="572"/>
      <c r="AK1042" s="460"/>
      <c r="AL1042" s="460"/>
      <c r="AM1042" s="460"/>
      <c r="AN1042" s="460"/>
      <c r="AO1042" s="460"/>
      <c r="AP1042" s="460"/>
      <c r="AQ1042" s="460"/>
      <c r="AR1042" s="143"/>
      <c r="AS1042" s="143"/>
      <c r="AT1042" s="460"/>
    </row>
    <row r="1043" spans="1:46" ht="18" customHeight="1">
      <c r="A1043" s="460"/>
      <c r="B1043" s="565">
        <f>Calcu_ADJ!C486</f>
        <v>52</v>
      </c>
      <c r="C1043" s="566"/>
      <c r="D1043" s="566"/>
      <c r="E1043" s="566"/>
      <c r="F1043" s="566"/>
      <c r="G1043" s="566"/>
      <c r="H1043" s="567"/>
      <c r="I1043" s="568" t="str">
        <f>Calcu_ADJ!E486</f>
        <v/>
      </c>
      <c r="J1043" s="569"/>
      <c r="K1043" s="569"/>
      <c r="L1043" s="569"/>
      <c r="M1043" s="569"/>
      <c r="N1043" s="569"/>
      <c r="O1043" s="570"/>
      <c r="P1043" s="568" t="str">
        <f>Calcu_ADJ!J486</f>
        <v/>
      </c>
      <c r="Q1043" s="571"/>
      <c r="R1043" s="571"/>
      <c r="S1043" s="571"/>
      <c r="T1043" s="571"/>
      <c r="U1043" s="571"/>
      <c r="V1043" s="572"/>
      <c r="W1043" s="568" t="str">
        <f>IF(Calcu_ADJ!G486="ⅹ",Calcu_ADJ!G486,Calcu_ADJ!K486)</f>
        <v/>
      </c>
      <c r="X1043" s="571"/>
      <c r="Y1043" s="571"/>
      <c r="Z1043" s="571"/>
      <c r="AA1043" s="571"/>
      <c r="AB1043" s="571"/>
      <c r="AC1043" s="572"/>
      <c r="AD1043" s="568" t="str">
        <f>IF(Calcu_ADJ!H486="ⅹ",Calcu_ADJ!H486,Calcu_ADJ!L486)</f>
        <v/>
      </c>
      <c r="AE1043" s="571"/>
      <c r="AF1043" s="571"/>
      <c r="AG1043" s="571"/>
      <c r="AH1043" s="571"/>
      <c r="AI1043" s="571"/>
      <c r="AJ1043" s="572"/>
      <c r="AK1043" s="460"/>
      <c r="AL1043" s="460"/>
      <c r="AM1043" s="460"/>
      <c r="AN1043" s="460"/>
      <c r="AO1043" s="460"/>
      <c r="AP1043" s="460"/>
      <c r="AQ1043" s="460"/>
      <c r="AR1043" s="143"/>
      <c r="AS1043" s="143"/>
      <c r="AT1043" s="460"/>
    </row>
    <row r="1044" spans="1:46" ht="18" customHeight="1">
      <c r="A1044" s="460"/>
      <c r="B1044" s="565">
        <f>Calcu_ADJ!C487</f>
        <v>53</v>
      </c>
      <c r="C1044" s="566"/>
      <c r="D1044" s="566"/>
      <c r="E1044" s="566"/>
      <c r="F1044" s="566"/>
      <c r="G1044" s="566"/>
      <c r="H1044" s="567"/>
      <c r="I1044" s="568" t="str">
        <f>Calcu_ADJ!E487</f>
        <v/>
      </c>
      <c r="J1044" s="569"/>
      <c r="K1044" s="569"/>
      <c r="L1044" s="569"/>
      <c r="M1044" s="569"/>
      <c r="N1044" s="569"/>
      <c r="O1044" s="570"/>
      <c r="P1044" s="568" t="str">
        <f>Calcu_ADJ!J487</f>
        <v/>
      </c>
      <c r="Q1044" s="571"/>
      <c r="R1044" s="571"/>
      <c r="S1044" s="571"/>
      <c r="T1044" s="571"/>
      <c r="U1044" s="571"/>
      <c r="V1044" s="572"/>
      <c r="W1044" s="568" t="str">
        <f>IF(Calcu_ADJ!G487="ⅹ",Calcu_ADJ!G487,Calcu_ADJ!K487)</f>
        <v/>
      </c>
      <c r="X1044" s="571"/>
      <c r="Y1044" s="571"/>
      <c r="Z1044" s="571"/>
      <c r="AA1044" s="571"/>
      <c r="AB1044" s="571"/>
      <c r="AC1044" s="572"/>
      <c r="AD1044" s="568" t="str">
        <f>IF(Calcu_ADJ!H487="ⅹ",Calcu_ADJ!H487,Calcu_ADJ!L487)</f>
        <v/>
      </c>
      <c r="AE1044" s="571"/>
      <c r="AF1044" s="571"/>
      <c r="AG1044" s="571"/>
      <c r="AH1044" s="571"/>
      <c r="AI1044" s="571"/>
      <c r="AJ1044" s="572"/>
      <c r="AK1044" s="460"/>
      <c r="AL1044" s="460"/>
      <c r="AM1044" s="460"/>
      <c r="AN1044" s="460"/>
      <c r="AO1044" s="460"/>
      <c r="AP1044" s="460"/>
      <c r="AQ1044" s="460"/>
      <c r="AR1044" s="143"/>
      <c r="AS1044" s="143"/>
      <c r="AT1044" s="460"/>
    </row>
    <row r="1045" spans="1:46" ht="18" customHeight="1">
      <c r="A1045" s="460"/>
      <c r="B1045" s="565">
        <f>Calcu_ADJ!C488</f>
        <v>54</v>
      </c>
      <c r="C1045" s="566"/>
      <c r="D1045" s="566"/>
      <c r="E1045" s="566"/>
      <c r="F1045" s="566"/>
      <c r="G1045" s="566"/>
      <c r="H1045" s="567"/>
      <c r="I1045" s="568" t="str">
        <f>Calcu_ADJ!E488</f>
        <v/>
      </c>
      <c r="J1045" s="569"/>
      <c r="K1045" s="569"/>
      <c r="L1045" s="569"/>
      <c r="M1045" s="569"/>
      <c r="N1045" s="569"/>
      <c r="O1045" s="570"/>
      <c r="P1045" s="568" t="str">
        <f>Calcu_ADJ!J488</f>
        <v/>
      </c>
      <c r="Q1045" s="571"/>
      <c r="R1045" s="571"/>
      <c r="S1045" s="571"/>
      <c r="T1045" s="571"/>
      <c r="U1045" s="571"/>
      <c r="V1045" s="572"/>
      <c r="W1045" s="568" t="str">
        <f>IF(Calcu_ADJ!G488="ⅹ",Calcu_ADJ!G488,Calcu_ADJ!K488)</f>
        <v/>
      </c>
      <c r="X1045" s="571"/>
      <c r="Y1045" s="571"/>
      <c r="Z1045" s="571"/>
      <c r="AA1045" s="571"/>
      <c r="AB1045" s="571"/>
      <c r="AC1045" s="572"/>
      <c r="AD1045" s="568" t="str">
        <f>IF(Calcu_ADJ!H488="ⅹ",Calcu_ADJ!H488,Calcu_ADJ!L488)</f>
        <v/>
      </c>
      <c r="AE1045" s="571"/>
      <c r="AF1045" s="571"/>
      <c r="AG1045" s="571"/>
      <c r="AH1045" s="571"/>
      <c r="AI1045" s="571"/>
      <c r="AJ1045" s="572"/>
      <c r="AK1045" s="460"/>
      <c r="AL1045" s="460"/>
      <c r="AM1045" s="460"/>
      <c r="AN1045" s="460"/>
      <c r="AO1045" s="460"/>
      <c r="AP1045" s="460"/>
      <c r="AQ1045" s="460"/>
      <c r="AR1045" s="143"/>
      <c r="AS1045" s="143"/>
      <c r="AT1045" s="460"/>
    </row>
    <row r="1046" spans="1:46" ht="18" customHeight="1">
      <c r="A1046" s="460"/>
      <c r="B1046" s="565">
        <f>Calcu_ADJ!C489</f>
        <v>55</v>
      </c>
      <c r="C1046" s="566"/>
      <c r="D1046" s="566"/>
      <c r="E1046" s="566"/>
      <c r="F1046" s="566"/>
      <c r="G1046" s="566"/>
      <c r="H1046" s="567"/>
      <c r="I1046" s="568" t="str">
        <f>Calcu_ADJ!E489</f>
        <v/>
      </c>
      <c r="J1046" s="569"/>
      <c r="K1046" s="569"/>
      <c r="L1046" s="569"/>
      <c r="M1046" s="569"/>
      <c r="N1046" s="569"/>
      <c r="O1046" s="570"/>
      <c r="P1046" s="568" t="str">
        <f>Calcu_ADJ!J489</f>
        <v/>
      </c>
      <c r="Q1046" s="571"/>
      <c r="R1046" s="571"/>
      <c r="S1046" s="571"/>
      <c r="T1046" s="571"/>
      <c r="U1046" s="571"/>
      <c r="V1046" s="572"/>
      <c r="W1046" s="568" t="str">
        <f>IF(Calcu_ADJ!G489="ⅹ",Calcu_ADJ!G489,Calcu_ADJ!K489)</f>
        <v/>
      </c>
      <c r="X1046" s="571"/>
      <c r="Y1046" s="571"/>
      <c r="Z1046" s="571"/>
      <c r="AA1046" s="571"/>
      <c r="AB1046" s="571"/>
      <c r="AC1046" s="572"/>
      <c r="AD1046" s="568" t="str">
        <f>IF(Calcu_ADJ!H489="ⅹ",Calcu_ADJ!H489,Calcu_ADJ!L489)</f>
        <v/>
      </c>
      <c r="AE1046" s="571"/>
      <c r="AF1046" s="571"/>
      <c r="AG1046" s="571"/>
      <c r="AH1046" s="571"/>
      <c r="AI1046" s="571"/>
      <c r="AJ1046" s="572"/>
      <c r="AK1046" s="460"/>
      <c r="AL1046" s="460"/>
      <c r="AM1046" s="460"/>
      <c r="AN1046" s="460"/>
      <c r="AO1046" s="460"/>
      <c r="AP1046" s="460"/>
      <c r="AQ1046" s="460"/>
      <c r="AR1046" s="143"/>
      <c r="AS1046" s="143"/>
      <c r="AT1046" s="460"/>
    </row>
    <row r="1047" spans="1:46" ht="18" customHeight="1">
      <c r="A1047" s="460"/>
      <c r="B1047" s="565">
        <f>Calcu_ADJ!C490</f>
        <v>56</v>
      </c>
      <c r="C1047" s="566"/>
      <c r="D1047" s="566"/>
      <c r="E1047" s="566"/>
      <c r="F1047" s="566"/>
      <c r="G1047" s="566"/>
      <c r="H1047" s="567"/>
      <c r="I1047" s="568" t="str">
        <f>Calcu_ADJ!E490</f>
        <v/>
      </c>
      <c r="J1047" s="569"/>
      <c r="K1047" s="569"/>
      <c r="L1047" s="569"/>
      <c r="M1047" s="569"/>
      <c r="N1047" s="569"/>
      <c r="O1047" s="570"/>
      <c r="P1047" s="568" t="str">
        <f>Calcu_ADJ!J490</f>
        <v/>
      </c>
      <c r="Q1047" s="571"/>
      <c r="R1047" s="571"/>
      <c r="S1047" s="571"/>
      <c r="T1047" s="571"/>
      <c r="U1047" s="571"/>
      <c r="V1047" s="572"/>
      <c r="W1047" s="568" t="str">
        <f>IF(Calcu_ADJ!G490="ⅹ",Calcu_ADJ!G490,Calcu_ADJ!K490)</f>
        <v/>
      </c>
      <c r="X1047" s="571"/>
      <c r="Y1047" s="571"/>
      <c r="Z1047" s="571"/>
      <c r="AA1047" s="571"/>
      <c r="AB1047" s="571"/>
      <c r="AC1047" s="572"/>
      <c r="AD1047" s="568" t="str">
        <f>IF(Calcu_ADJ!H490="ⅹ",Calcu_ADJ!H490,Calcu_ADJ!L490)</f>
        <v/>
      </c>
      <c r="AE1047" s="571"/>
      <c r="AF1047" s="571"/>
      <c r="AG1047" s="571"/>
      <c r="AH1047" s="571"/>
      <c r="AI1047" s="571"/>
      <c r="AJ1047" s="572"/>
      <c r="AK1047" s="460"/>
      <c r="AL1047" s="460"/>
      <c r="AM1047" s="460"/>
      <c r="AN1047" s="460"/>
      <c r="AO1047" s="460"/>
      <c r="AP1047" s="460"/>
      <c r="AQ1047" s="460"/>
      <c r="AR1047" s="143"/>
      <c r="AS1047" s="143"/>
      <c r="AT1047" s="460"/>
    </row>
    <row r="1048" spans="1:46" ht="18" customHeight="1">
      <c r="A1048" s="460"/>
      <c r="B1048" s="565">
        <f>Calcu_ADJ!C491</f>
        <v>57</v>
      </c>
      <c r="C1048" s="566"/>
      <c r="D1048" s="566"/>
      <c r="E1048" s="566"/>
      <c r="F1048" s="566"/>
      <c r="G1048" s="566"/>
      <c r="H1048" s="567"/>
      <c r="I1048" s="568" t="str">
        <f>Calcu_ADJ!E491</f>
        <v/>
      </c>
      <c r="J1048" s="569"/>
      <c r="K1048" s="569"/>
      <c r="L1048" s="569"/>
      <c r="M1048" s="569"/>
      <c r="N1048" s="569"/>
      <c r="O1048" s="570"/>
      <c r="P1048" s="568" t="str">
        <f>Calcu_ADJ!J491</f>
        <v/>
      </c>
      <c r="Q1048" s="571"/>
      <c r="R1048" s="571"/>
      <c r="S1048" s="571"/>
      <c r="T1048" s="571"/>
      <c r="U1048" s="571"/>
      <c r="V1048" s="572"/>
      <c r="W1048" s="568" t="str">
        <f>IF(Calcu_ADJ!G491="ⅹ",Calcu_ADJ!G491,Calcu_ADJ!K491)</f>
        <v/>
      </c>
      <c r="X1048" s="571"/>
      <c r="Y1048" s="571"/>
      <c r="Z1048" s="571"/>
      <c r="AA1048" s="571"/>
      <c r="AB1048" s="571"/>
      <c r="AC1048" s="572"/>
      <c r="AD1048" s="568" t="str">
        <f>IF(Calcu_ADJ!H491="ⅹ",Calcu_ADJ!H491,Calcu_ADJ!L491)</f>
        <v/>
      </c>
      <c r="AE1048" s="571"/>
      <c r="AF1048" s="571"/>
      <c r="AG1048" s="571"/>
      <c r="AH1048" s="571"/>
      <c r="AI1048" s="571"/>
      <c r="AJ1048" s="572"/>
      <c r="AK1048" s="460"/>
      <c r="AL1048" s="460"/>
      <c r="AM1048" s="460"/>
      <c r="AN1048" s="460"/>
      <c r="AO1048" s="460"/>
      <c r="AP1048" s="460"/>
      <c r="AQ1048" s="460"/>
      <c r="AR1048" s="143"/>
      <c r="AS1048" s="143"/>
      <c r="AT1048" s="460"/>
    </row>
    <row r="1049" spans="1:46" ht="18" customHeight="1">
      <c r="A1049" s="460"/>
      <c r="B1049" s="565">
        <f>Calcu_ADJ!C492</f>
        <v>58</v>
      </c>
      <c r="C1049" s="566"/>
      <c r="D1049" s="566"/>
      <c r="E1049" s="566"/>
      <c r="F1049" s="566"/>
      <c r="G1049" s="566"/>
      <c r="H1049" s="567"/>
      <c r="I1049" s="568" t="str">
        <f>Calcu_ADJ!E492</f>
        <v/>
      </c>
      <c r="J1049" s="569"/>
      <c r="K1049" s="569"/>
      <c r="L1049" s="569"/>
      <c r="M1049" s="569"/>
      <c r="N1049" s="569"/>
      <c r="O1049" s="570"/>
      <c r="P1049" s="568" t="str">
        <f>Calcu_ADJ!J492</f>
        <v/>
      </c>
      <c r="Q1049" s="571"/>
      <c r="R1049" s="571"/>
      <c r="S1049" s="571"/>
      <c r="T1049" s="571"/>
      <c r="U1049" s="571"/>
      <c r="V1049" s="572"/>
      <c r="W1049" s="568" t="str">
        <f>IF(Calcu_ADJ!G492="ⅹ",Calcu_ADJ!G492,Calcu_ADJ!K492)</f>
        <v/>
      </c>
      <c r="X1049" s="571"/>
      <c r="Y1049" s="571"/>
      <c r="Z1049" s="571"/>
      <c r="AA1049" s="571"/>
      <c r="AB1049" s="571"/>
      <c r="AC1049" s="572"/>
      <c r="AD1049" s="568" t="str">
        <f>IF(Calcu_ADJ!H492="ⅹ",Calcu_ADJ!H492,Calcu_ADJ!L492)</f>
        <v/>
      </c>
      <c r="AE1049" s="571"/>
      <c r="AF1049" s="571"/>
      <c r="AG1049" s="571"/>
      <c r="AH1049" s="571"/>
      <c r="AI1049" s="571"/>
      <c r="AJ1049" s="572"/>
      <c r="AK1049" s="460"/>
      <c r="AL1049" s="460"/>
      <c r="AM1049" s="460"/>
      <c r="AN1049" s="460"/>
      <c r="AO1049" s="460"/>
      <c r="AP1049" s="460"/>
      <c r="AQ1049" s="460"/>
      <c r="AR1049" s="143"/>
      <c r="AS1049" s="143"/>
      <c r="AT1049" s="460"/>
    </row>
    <row r="1050" spans="1:46" ht="18" customHeight="1">
      <c r="A1050" s="460"/>
      <c r="B1050" s="565">
        <f>Calcu_ADJ!C493</f>
        <v>59</v>
      </c>
      <c r="C1050" s="566"/>
      <c r="D1050" s="566"/>
      <c r="E1050" s="566"/>
      <c r="F1050" s="566"/>
      <c r="G1050" s="566"/>
      <c r="H1050" s="567"/>
      <c r="I1050" s="568" t="str">
        <f>Calcu_ADJ!E493</f>
        <v/>
      </c>
      <c r="J1050" s="569"/>
      <c r="K1050" s="569"/>
      <c r="L1050" s="569"/>
      <c r="M1050" s="569"/>
      <c r="N1050" s="569"/>
      <c r="O1050" s="570"/>
      <c r="P1050" s="568" t="str">
        <f>Calcu_ADJ!J493</f>
        <v/>
      </c>
      <c r="Q1050" s="571"/>
      <c r="R1050" s="571"/>
      <c r="S1050" s="571"/>
      <c r="T1050" s="571"/>
      <c r="U1050" s="571"/>
      <c r="V1050" s="572"/>
      <c r="W1050" s="568" t="str">
        <f>IF(Calcu_ADJ!G493="ⅹ",Calcu_ADJ!G493,Calcu_ADJ!K493)</f>
        <v/>
      </c>
      <c r="X1050" s="571"/>
      <c r="Y1050" s="571"/>
      <c r="Z1050" s="571"/>
      <c r="AA1050" s="571"/>
      <c r="AB1050" s="571"/>
      <c r="AC1050" s="572"/>
      <c r="AD1050" s="568" t="str">
        <f>IF(Calcu_ADJ!H493="ⅹ",Calcu_ADJ!H493,Calcu_ADJ!L493)</f>
        <v/>
      </c>
      <c r="AE1050" s="571"/>
      <c r="AF1050" s="571"/>
      <c r="AG1050" s="571"/>
      <c r="AH1050" s="571"/>
      <c r="AI1050" s="571"/>
      <c r="AJ1050" s="572"/>
      <c r="AK1050" s="460"/>
      <c r="AL1050" s="460"/>
      <c r="AM1050" s="460"/>
      <c r="AN1050" s="460"/>
      <c r="AO1050" s="460"/>
      <c r="AP1050" s="460"/>
      <c r="AQ1050" s="460"/>
      <c r="AR1050" s="143"/>
      <c r="AS1050" s="143"/>
      <c r="AT1050" s="460"/>
    </row>
    <row r="1051" spans="1:46" ht="18" customHeight="1">
      <c r="A1051" s="371"/>
      <c r="B1051" s="565">
        <f>Calcu_ADJ!C494</f>
        <v>60</v>
      </c>
      <c r="C1051" s="566"/>
      <c r="D1051" s="566"/>
      <c r="E1051" s="566"/>
      <c r="F1051" s="566"/>
      <c r="G1051" s="566"/>
      <c r="H1051" s="567"/>
      <c r="I1051" s="568" t="str">
        <f>Calcu_ADJ!E494</f>
        <v/>
      </c>
      <c r="J1051" s="569"/>
      <c r="K1051" s="569"/>
      <c r="L1051" s="569"/>
      <c r="M1051" s="569"/>
      <c r="N1051" s="569"/>
      <c r="O1051" s="570"/>
      <c r="P1051" s="568" t="str">
        <f>Calcu_ADJ!J494</f>
        <v/>
      </c>
      <c r="Q1051" s="571"/>
      <c r="R1051" s="571"/>
      <c r="S1051" s="571"/>
      <c r="T1051" s="571"/>
      <c r="U1051" s="571"/>
      <c r="V1051" s="572"/>
      <c r="W1051" s="568" t="str">
        <f>IF(Calcu_ADJ!G494="ⅹ",Calcu_ADJ!G494,Calcu_ADJ!K494)</f>
        <v/>
      </c>
      <c r="X1051" s="571"/>
      <c r="Y1051" s="571"/>
      <c r="Z1051" s="571"/>
      <c r="AA1051" s="571"/>
      <c r="AB1051" s="571"/>
      <c r="AC1051" s="572"/>
      <c r="AD1051" s="568" t="str">
        <f>IF(Calcu_ADJ!H494="ⅹ",Calcu_ADJ!H494,Calcu_ADJ!L494)</f>
        <v/>
      </c>
      <c r="AE1051" s="571"/>
      <c r="AF1051" s="571"/>
      <c r="AG1051" s="571"/>
      <c r="AH1051" s="571"/>
      <c r="AI1051" s="571"/>
      <c r="AJ1051" s="572"/>
      <c r="AK1051" s="371"/>
      <c r="AL1051" s="371"/>
      <c r="AM1051" s="371"/>
      <c r="AN1051" s="371"/>
      <c r="AO1051" s="371"/>
      <c r="AP1051" s="371"/>
      <c r="AQ1051" s="371"/>
      <c r="AR1051" s="143"/>
      <c r="AS1051" s="143"/>
      <c r="AT1051" s="371"/>
    </row>
    <row r="1052" spans="1:46" s="371" customFormat="1" ht="18" customHeight="1">
      <c r="B1052" s="418"/>
      <c r="C1052" s="418"/>
      <c r="D1052" s="418"/>
      <c r="E1052" s="418"/>
      <c r="F1052" s="418"/>
      <c r="G1052" s="418"/>
      <c r="H1052" s="418"/>
      <c r="I1052" s="418"/>
      <c r="J1052" s="418"/>
      <c r="K1052" s="418"/>
      <c r="L1052" s="418"/>
      <c r="M1052" s="418"/>
      <c r="N1052" s="418"/>
      <c r="O1052" s="418"/>
      <c r="P1052" s="418"/>
      <c r="Q1052" s="418"/>
      <c r="R1052" s="418"/>
      <c r="S1052" s="418"/>
      <c r="T1052" s="418"/>
      <c r="U1052" s="418"/>
      <c r="V1052" s="418"/>
      <c r="W1052" s="418"/>
      <c r="X1052" s="418"/>
      <c r="Y1052" s="418"/>
      <c r="Z1052" s="418"/>
      <c r="AA1052" s="418"/>
      <c r="AB1052" s="418"/>
      <c r="AC1052" s="418"/>
      <c r="AD1052" s="418"/>
      <c r="AE1052" s="418"/>
      <c r="AF1052" s="418"/>
      <c r="AG1052" s="418"/>
      <c r="AH1052" s="418"/>
      <c r="AI1052" s="418"/>
      <c r="AJ1052" s="418"/>
      <c r="AK1052" s="284"/>
      <c r="AL1052" s="284"/>
      <c r="AM1052" s="284"/>
      <c r="AN1052" s="284"/>
      <c r="AO1052" s="284"/>
      <c r="AP1052" s="284"/>
      <c r="AQ1052" s="284"/>
      <c r="AR1052" s="143"/>
      <c r="AS1052" s="143"/>
    </row>
    <row r="1053" spans="1:46" s="146" customFormat="1" ht="18" customHeight="1">
      <c r="A1053" s="293" t="str">
        <f>"■ "&amp;B986&amp;" "&amp;N986&amp;" 에서의 교정데이터"</f>
        <v>■ 0 0 에서의 교정데이터</v>
      </c>
      <c r="D1053" s="294"/>
      <c r="E1053" s="294"/>
      <c r="F1053" s="294"/>
      <c r="H1053" s="145"/>
      <c r="I1053" s="291"/>
      <c r="K1053" s="145"/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5"/>
      <c r="AD1053" s="145"/>
      <c r="AE1053" s="145"/>
      <c r="AF1053" s="145"/>
      <c r="AG1053" s="145"/>
      <c r="AH1053" s="145"/>
      <c r="AI1053" s="145"/>
      <c r="AJ1053" s="145"/>
      <c r="AK1053" s="145"/>
      <c r="AL1053" s="145"/>
      <c r="AM1053" s="145"/>
      <c r="AN1053" s="145"/>
      <c r="AO1053" s="145"/>
      <c r="AP1053" s="145"/>
      <c r="AQ1053" s="145"/>
      <c r="AR1053" s="145"/>
      <c r="AS1053" s="145"/>
      <c r="AT1053" s="145"/>
    </row>
    <row r="1054" spans="1:46" s="146" customFormat="1" ht="18" customHeight="1">
      <c r="A1054" s="188"/>
      <c r="B1054" s="573" t="s">
        <v>341</v>
      </c>
      <c r="C1054" s="574"/>
      <c r="D1054" s="574"/>
      <c r="E1054" s="574"/>
      <c r="F1054" s="574"/>
      <c r="G1054" s="574"/>
      <c r="H1054" s="575"/>
      <c r="I1054" s="573" t="s">
        <v>994</v>
      </c>
      <c r="J1054" s="574"/>
      <c r="K1054" s="574"/>
      <c r="L1054" s="574"/>
      <c r="M1054" s="574"/>
      <c r="N1054" s="574"/>
      <c r="O1054" s="575"/>
      <c r="P1054" s="582" t="e">
        <f>Calcu!$J$568&amp;" 지시값"</f>
        <v>#N/A</v>
      </c>
      <c r="Q1054" s="583"/>
      <c r="R1054" s="583"/>
      <c r="S1054" s="583"/>
      <c r="T1054" s="583"/>
      <c r="U1054" s="583"/>
      <c r="V1054" s="583"/>
      <c r="W1054" s="583"/>
      <c r="X1054" s="583"/>
      <c r="Y1054" s="583"/>
      <c r="Z1054" s="583"/>
      <c r="AA1054" s="583"/>
      <c r="AB1054" s="583"/>
      <c r="AC1054" s="583"/>
      <c r="AD1054" s="583"/>
      <c r="AE1054" s="583"/>
      <c r="AF1054" s="583"/>
      <c r="AG1054" s="583"/>
      <c r="AH1054" s="584" t="s">
        <v>773</v>
      </c>
      <c r="AI1054" s="584"/>
      <c r="AJ1054" s="584"/>
      <c r="AK1054" s="584"/>
      <c r="AL1054" s="584"/>
      <c r="AM1054" s="584"/>
      <c r="AN1054" s="584"/>
      <c r="AO1054" s="584"/>
      <c r="AP1054" s="584"/>
      <c r="AQ1054" s="584"/>
      <c r="AR1054" s="584"/>
      <c r="AS1054" s="585"/>
      <c r="AT1054" s="145"/>
    </row>
    <row r="1055" spans="1:46" s="146" customFormat="1" ht="18" customHeight="1">
      <c r="A1055" s="188"/>
      <c r="B1055" s="576"/>
      <c r="C1055" s="577"/>
      <c r="D1055" s="577"/>
      <c r="E1055" s="577"/>
      <c r="F1055" s="577"/>
      <c r="G1055" s="577"/>
      <c r="H1055" s="578"/>
      <c r="I1055" s="579"/>
      <c r="J1055" s="580"/>
      <c r="K1055" s="580"/>
      <c r="L1055" s="580"/>
      <c r="M1055" s="580"/>
      <c r="N1055" s="580"/>
      <c r="O1055" s="581"/>
      <c r="P1055" s="586" t="s">
        <v>342</v>
      </c>
      <c r="Q1055" s="587"/>
      <c r="R1055" s="587"/>
      <c r="S1055" s="587"/>
      <c r="T1055" s="587"/>
      <c r="U1055" s="588"/>
      <c r="V1055" s="586" t="s">
        <v>343</v>
      </c>
      <c r="W1055" s="587"/>
      <c r="X1055" s="587"/>
      <c r="Y1055" s="587"/>
      <c r="Z1055" s="587"/>
      <c r="AA1055" s="588"/>
      <c r="AB1055" s="586" t="s">
        <v>344</v>
      </c>
      <c r="AC1055" s="587"/>
      <c r="AD1055" s="587"/>
      <c r="AE1055" s="587"/>
      <c r="AF1055" s="587"/>
      <c r="AG1055" s="588"/>
      <c r="AH1055" s="586" t="s">
        <v>345</v>
      </c>
      <c r="AI1055" s="587"/>
      <c r="AJ1055" s="587"/>
      <c r="AK1055" s="587"/>
      <c r="AL1055" s="587"/>
      <c r="AM1055" s="588"/>
      <c r="AN1055" s="586" t="s">
        <v>346</v>
      </c>
      <c r="AO1055" s="587"/>
      <c r="AP1055" s="587"/>
      <c r="AQ1055" s="587"/>
      <c r="AR1055" s="587"/>
      <c r="AS1055" s="588"/>
      <c r="AT1055" s="145"/>
    </row>
    <row r="1056" spans="1:46" s="146" customFormat="1" ht="18" customHeight="1">
      <c r="A1056" s="188"/>
      <c r="B1056" s="579"/>
      <c r="C1056" s="580"/>
      <c r="D1056" s="580"/>
      <c r="E1056" s="580"/>
      <c r="F1056" s="580"/>
      <c r="G1056" s="580"/>
      <c r="H1056" s="581"/>
      <c r="I1056" s="640">
        <f>I991</f>
        <v>0</v>
      </c>
      <c r="J1056" s="641"/>
      <c r="K1056" s="641"/>
      <c r="L1056" s="641"/>
      <c r="M1056" s="641"/>
      <c r="N1056" s="641"/>
      <c r="O1056" s="642"/>
      <c r="P1056" s="640">
        <f>P991</f>
        <v>0</v>
      </c>
      <c r="Q1056" s="641"/>
      <c r="R1056" s="641"/>
      <c r="S1056" s="641"/>
      <c r="T1056" s="641"/>
      <c r="U1056" s="642"/>
      <c r="V1056" s="640">
        <f>W991</f>
        <v>0</v>
      </c>
      <c r="W1056" s="641"/>
      <c r="X1056" s="641"/>
      <c r="Y1056" s="641"/>
      <c r="Z1056" s="641"/>
      <c r="AA1056" s="642"/>
      <c r="AB1056" s="640">
        <f>AD991</f>
        <v>0</v>
      </c>
      <c r="AC1056" s="641"/>
      <c r="AD1056" s="641"/>
      <c r="AE1056" s="641"/>
      <c r="AF1056" s="641"/>
      <c r="AG1056" s="642"/>
      <c r="AH1056" s="640">
        <f>Calcu_ADJ!G500</f>
        <v>0</v>
      </c>
      <c r="AI1056" s="641"/>
      <c r="AJ1056" s="641"/>
      <c r="AK1056" s="641"/>
      <c r="AL1056" s="641"/>
      <c r="AM1056" s="642"/>
      <c r="AN1056" s="640">
        <f>Calcu_ADJ!H500</f>
        <v>0</v>
      </c>
      <c r="AO1056" s="641"/>
      <c r="AP1056" s="641"/>
      <c r="AQ1056" s="641"/>
      <c r="AR1056" s="641"/>
      <c r="AS1056" s="642"/>
      <c r="AT1056" s="145"/>
    </row>
    <row r="1057" spans="1:46" s="146" customFormat="1" ht="18" customHeight="1">
      <c r="A1057" s="188"/>
      <c r="B1057" s="637" t="e">
        <f>AX986</f>
        <v>#N/A</v>
      </c>
      <c r="C1057" s="638"/>
      <c r="D1057" s="638"/>
      <c r="E1057" s="638"/>
      <c r="F1057" s="638"/>
      <c r="G1057" s="638"/>
      <c r="H1057" s="639"/>
      <c r="I1057" s="634" t="e">
        <f ca="1">OFFSET(I991,B1057,0)</f>
        <v>#N/A</v>
      </c>
      <c r="J1057" s="635"/>
      <c r="K1057" s="635"/>
      <c r="L1057" s="635"/>
      <c r="M1057" s="635"/>
      <c r="N1057" s="635"/>
      <c r="O1057" s="636"/>
      <c r="P1057" s="634" t="e">
        <f ca="1">OFFSET(Calcu_ADJ!Q434,B1057,0)</f>
        <v>#N/A</v>
      </c>
      <c r="Q1057" s="635"/>
      <c r="R1057" s="635"/>
      <c r="S1057" s="635"/>
      <c r="T1057" s="635"/>
      <c r="U1057" s="636"/>
      <c r="V1057" s="634" t="e">
        <f ca="1">OFFSET(Calcu_ADJ!R434,B1057,0)</f>
        <v>#N/A</v>
      </c>
      <c r="W1057" s="635"/>
      <c r="X1057" s="635"/>
      <c r="Y1057" s="635"/>
      <c r="Z1057" s="635"/>
      <c r="AA1057" s="636"/>
      <c r="AB1057" s="634" t="e">
        <f ca="1">OFFSET(Calcu_ADJ!S434,B1057,0)</f>
        <v>#N/A</v>
      </c>
      <c r="AC1057" s="635"/>
      <c r="AD1057" s="635"/>
      <c r="AE1057" s="635"/>
      <c r="AF1057" s="635"/>
      <c r="AG1057" s="636"/>
      <c r="AH1057" s="589" t="e">
        <f ca="1">OFFSET(Calcu_ADJ!G500,B1057,0)</f>
        <v>#N/A</v>
      </c>
      <c r="AI1057" s="590"/>
      <c r="AJ1057" s="590"/>
      <c r="AK1057" s="590"/>
      <c r="AL1057" s="590"/>
      <c r="AM1057" s="591"/>
      <c r="AN1057" s="589" t="e">
        <f ca="1">OFFSET(Calcu_ADJ!H500,B1057,0)</f>
        <v>#N/A</v>
      </c>
      <c r="AO1057" s="590"/>
      <c r="AP1057" s="590"/>
      <c r="AQ1057" s="590"/>
      <c r="AR1057" s="590"/>
      <c r="AS1057" s="591"/>
      <c r="AT1057" s="145"/>
    </row>
    <row r="1058" spans="1:46" s="146" customFormat="1" ht="18" customHeight="1">
      <c r="A1058" s="188"/>
      <c r="B1058" s="595" t="e">
        <f>B1057</f>
        <v>#N/A</v>
      </c>
      <c r="C1058" s="596"/>
      <c r="D1058" s="596"/>
      <c r="E1058" s="596"/>
      <c r="F1058" s="596"/>
      <c r="G1058" s="596"/>
      <c r="H1058" s="597"/>
      <c r="I1058" s="634" t="e">
        <f ca="1">I1057</f>
        <v>#N/A</v>
      </c>
      <c r="J1058" s="635"/>
      <c r="K1058" s="635"/>
      <c r="L1058" s="635"/>
      <c r="M1058" s="635"/>
      <c r="N1058" s="635"/>
      <c r="O1058" s="636"/>
      <c r="P1058" s="634" t="e">
        <f ca="1">OFFSET(Calcu_ADJ!Q449,B1058,0)</f>
        <v>#N/A</v>
      </c>
      <c r="Q1058" s="635"/>
      <c r="R1058" s="635"/>
      <c r="S1058" s="635"/>
      <c r="T1058" s="635"/>
      <c r="U1058" s="636"/>
      <c r="V1058" s="634" t="e">
        <f ca="1">OFFSET(Calcu_ADJ!R449,B1058,0)</f>
        <v>#N/A</v>
      </c>
      <c r="W1058" s="635"/>
      <c r="X1058" s="635"/>
      <c r="Y1058" s="635"/>
      <c r="Z1058" s="635"/>
      <c r="AA1058" s="636"/>
      <c r="AB1058" s="634" t="e">
        <f ca="1">OFFSET(Calcu_ADJ!S449,B1058,0)</f>
        <v>#N/A</v>
      </c>
      <c r="AC1058" s="635"/>
      <c r="AD1058" s="635"/>
      <c r="AE1058" s="635"/>
      <c r="AF1058" s="635"/>
      <c r="AG1058" s="636"/>
      <c r="AH1058" s="592"/>
      <c r="AI1058" s="593"/>
      <c r="AJ1058" s="593"/>
      <c r="AK1058" s="593"/>
      <c r="AL1058" s="593"/>
      <c r="AM1058" s="594"/>
      <c r="AN1058" s="592"/>
      <c r="AO1058" s="593"/>
      <c r="AP1058" s="593"/>
      <c r="AQ1058" s="593"/>
      <c r="AR1058" s="593"/>
      <c r="AS1058" s="594"/>
      <c r="AT1058" s="145"/>
    </row>
    <row r="1059" spans="1:46" s="146" customFormat="1" ht="18" customHeight="1">
      <c r="A1059" s="188"/>
      <c r="B1059" s="145"/>
      <c r="C1059" s="145"/>
      <c r="D1059" s="145"/>
      <c r="E1059" s="145"/>
      <c r="F1059" s="145"/>
      <c r="G1059" s="145"/>
      <c r="H1059" s="145"/>
      <c r="I1059" s="145"/>
      <c r="J1059" s="145"/>
      <c r="K1059" s="145"/>
      <c r="L1059" s="145"/>
      <c r="M1059" s="14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5"/>
      <c r="AD1059" s="145"/>
      <c r="AE1059" s="145"/>
      <c r="AF1059" s="145"/>
      <c r="AG1059" s="145"/>
      <c r="AH1059" s="145"/>
      <c r="AI1059" s="145"/>
      <c r="AJ1059" s="145"/>
      <c r="AK1059" s="145"/>
      <c r="AL1059" s="145"/>
      <c r="AM1059" s="145"/>
      <c r="AN1059" s="145"/>
      <c r="AO1059" s="145"/>
      <c r="AP1059" s="145"/>
      <c r="AQ1059" s="145"/>
      <c r="AR1059" s="145"/>
      <c r="AS1059" s="145"/>
      <c r="AT1059" s="145"/>
    </row>
    <row r="1060" spans="1:46" s="146" customFormat="1" ht="18" customHeight="1">
      <c r="A1060" s="153" t="str">
        <f>"■ "&amp;B986&amp;" "&amp;N986&amp;" 에서의 영점보정 후 교정데이터"</f>
        <v>■ 0 0 에서의 영점보정 후 교정데이터</v>
      </c>
      <c r="B1060" s="145"/>
      <c r="C1060" s="290"/>
      <c r="D1060" s="290"/>
      <c r="E1060" s="290"/>
      <c r="F1060" s="290"/>
      <c r="G1060" s="291"/>
      <c r="H1060" s="291"/>
      <c r="I1060" s="291"/>
      <c r="K1060" s="145"/>
      <c r="L1060" s="145"/>
      <c r="M1060" s="14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5"/>
      <c r="AD1060" s="145"/>
      <c r="AE1060" s="145"/>
      <c r="AF1060" s="145"/>
      <c r="AG1060" s="145"/>
      <c r="AH1060" s="145"/>
      <c r="AI1060" s="145"/>
      <c r="AJ1060" s="145"/>
      <c r="AK1060" s="145"/>
      <c r="AL1060" s="145"/>
      <c r="AM1060" s="145"/>
      <c r="AN1060" s="145"/>
      <c r="AO1060" s="145"/>
      <c r="AP1060" s="145"/>
      <c r="AQ1060" s="145"/>
      <c r="AR1060" s="145"/>
      <c r="AS1060" s="145"/>
      <c r="AT1060" s="145"/>
    </row>
    <row r="1061" spans="1:46" s="146" customFormat="1" ht="18" customHeight="1">
      <c r="A1061" s="188"/>
      <c r="B1061" s="573" t="s">
        <v>217</v>
      </c>
      <c r="C1061" s="574"/>
      <c r="D1061" s="574"/>
      <c r="E1061" s="574"/>
      <c r="F1061" s="574"/>
      <c r="G1061" s="574"/>
      <c r="H1061" s="575"/>
      <c r="I1061" s="573" t="s">
        <v>994</v>
      </c>
      <c r="J1061" s="648"/>
      <c r="K1061" s="648"/>
      <c r="L1061" s="648"/>
      <c r="M1061" s="648"/>
      <c r="N1061" s="648"/>
      <c r="O1061" s="649"/>
      <c r="P1061" s="586" t="e">
        <f>Calcu!$J$568&amp;" 지시값 (영점보정)"</f>
        <v>#N/A</v>
      </c>
      <c r="Q1061" s="653"/>
      <c r="R1061" s="653"/>
      <c r="S1061" s="653"/>
      <c r="T1061" s="653"/>
      <c r="U1061" s="653"/>
      <c r="V1061" s="653"/>
      <c r="W1061" s="653"/>
      <c r="X1061" s="653"/>
      <c r="Y1061" s="653"/>
      <c r="Z1061" s="653"/>
      <c r="AA1061" s="653"/>
      <c r="AB1061" s="653"/>
      <c r="AC1061" s="653"/>
      <c r="AD1061" s="653"/>
      <c r="AE1061" s="653"/>
      <c r="AF1061" s="653"/>
      <c r="AG1061" s="653"/>
      <c r="AH1061" s="653"/>
      <c r="AI1061" s="653"/>
      <c r="AJ1061" s="653"/>
      <c r="AK1061" s="653"/>
      <c r="AL1061" s="653"/>
      <c r="AM1061" s="653"/>
      <c r="AN1061" s="653"/>
      <c r="AO1061" s="653"/>
      <c r="AP1061" s="653"/>
      <c r="AQ1061" s="653"/>
      <c r="AR1061" s="653"/>
      <c r="AS1061" s="654"/>
      <c r="AT1061" s="145"/>
    </row>
    <row r="1062" spans="1:46" s="146" customFormat="1" ht="18" customHeight="1">
      <c r="A1062" s="188"/>
      <c r="B1062" s="576"/>
      <c r="C1062" s="577"/>
      <c r="D1062" s="577"/>
      <c r="E1062" s="577"/>
      <c r="F1062" s="577"/>
      <c r="G1062" s="577"/>
      <c r="H1062" s="578"/>
      <c r="I1062" s="650"/>
      <c r="J1062" s="651"/>
      <c r="K1062" s="651"/>
      <c r="L1062" s="651"/>
      <c r="M1062" s="651"/>
      <c r="N1062" s="651"/>
      <c r="O1062" s="652"/>
      <c r="P1062" s="586" t="s">
        <v>69</v>
      </c>
      <c r="Q1062" s="653"/>
      <c r="R1062" s="653"/>
      <c r="S1062" s="653"/>
      <c r="T1062" s="653"/>
      <c r="U1062" s="653"/>
      <c r="V1062" s="654"/>
      <c r="W1062" s="586" t="s">
        <v>219</v>
      </c>
      <c r="X1062" s="653"/>
      <c r="Y1062" s="653"/>
      <c r="Z1062" s="653"/>
      <c r="AA1062" s="653"/>
      <c r="AB1062" s="653"/>
      <c r="AC1062" s="654"/>
      <c r="AD1062" s="586" t="s">
        <v>220</v>
      </c>
      <c r="AE1062" s="653"/>
      <c r="AF1062" s="653"/>
      <c r="AG1062" s="653"/>
      <c r="AH1062" s="653"/>
      <c r="AI1062" s="653"/>
      <c r="AJ1062" s="654"/>
      <c r="AK1062" s="586" t="s">
        <v>229</v>
      </c>
      <c r="AL1062" s="653"/>
      <c r="AM1062" s="653"/>
      <c r="AN1062" s="653"/>
      <c r="AO1062" s="653"/>
      <c r="AP1062" s="653"/>
      <c r="AQ1062" s="653"/>
      <c r="AR1062" s="653"/>
      <c r="AS1062" s="654"/>
      <c r="AT1062" s="145"/>
    </row>
    <row r="1063" spans="1:46" s="146" customFormat="1" ht="18" customHeight="1">
      <c r="A1063" s="188"/>
      <c r="B1063" s="579"/>
      <c r="C1063" s="580"/>
      <c r="D1063" s="580"/>
      <c r="E1063" s="580"/>
      <c r="F1063" s="580"/>
      <c r="G1063" s="580"/>
      <c r="H1063" s="581"/>
      <c r="I1063" s="645">
        <f>I1056</f>
        <v>0</v>
      </c>
      <c r="J1063" s="655"/>
      <c r="K1063" s="655"/>
      <c r="L1063" s="655"/>
      <c r="M1063" s="655"/>
      <c r="N1063" s="655"/>
      <c r="O1063" s="656"/>
      <c r="P1063" s="645">
        <f>P1056</f>
        <v>0</v>
      </c>
      <c r="Q1063" s="646"/>
      <c r="R1063" s="646"/>
      <c r="S1063" s="646"/>
      <c r="T1063" s="646"/>
      <c r="U1063" s="646"/>
      <c r="V1063" s="647"/>
      <c r="W1063" s="645">
        <f>V1056</f>
        <v>0</v>
      </c>
      <c r="X1063" s="646"/>
      <c r="Y1063" s="646"/>
      <c r="Z1063" s="646"/>
      <c r="AA1063" s="646"/>
      <c r="AB1063" s="646"/>
      <c r="AC1063" s="647"/>
      <c r="AD1063" s="645">
        <f>AB1056</f>
        <v>0</v>
      </c>
      <c r="AE1063" s="646"/>
      <c r="AF1063" s="646"/>
      <c r="AG1063" s="646"/>
      <c r="AH1063" s="646"/>
      <c r="AI1063" s="646"/>
      <c r="AJ1063" s="647"/>
      <c r="AK1063" s="645">
        <f>AH1056</f>
        <v>0</v>
      </c>
      <c r="AL1063" s="646"/>
      <c r="AM1063" s="646"/>
      <c r="AN1063" s="646"/>
      <c r="AO1063" s="646"/>
      <c r="AP1063" s="646"/>
      <c r="AQ1063" s="646"/>
      <c r="AR1063" s="646"/>
      <c r="AS1063" s="647"/>
      <c r="AT1063" s="145"/>
    </row>
    <row r="1064" spans="1:46" s="146" customFormat="1" ht="18" customHeight="1">
      <c r="A1064" s="188"/>
      <c r="B1064" s="637" t="e">
        <f>B1057</f>
        <v>#N/A</v>
      </c>
      <c r="C1064" s="638"/>
      <c r="D1064" s="638"/>
      <c r="E1064" s="638"/>
      <c r="F1064" s="638"/>
      <c r="G1064" s="638"/>
      <c r="H1064" s="639"/>
      <c r="I1064" s="634" t="e">
        <f ca="1">I1057</f>
        <v>#N/A</v>
      </c>
      <c r="J1064" s="635"/>
      <c r="K1064" s="635"/>
      <c r="L1064" s="635"/>
      <c r="M1064" s="635"/>
      <c r="N1064" s="635"/>
      <c r="O1064" s="636"/>
      <c r="P1064" s="634" t="e">
        <f ca="1">OFFSET(Calcu_ADJ!U434,B1064,0)</f>
        <v>#N/A</v>
      </c>
      <c r="Q1064" s="643"/>
      <c r="R1064" s="643"/>
      <c r="S1064" s="643"/>
      <c r="T1064" s="643"/>
      <c r="U1064" s="643"/>
      <c r="V1064" s="644"/>
      <c r="W1064" s="634" t="e">
        <f ca="1">OFFSET(Calcu_ADJ!V434,B1064,0)</f>
        <v>#N/A</v>
      </c>
      <c r="X1064" s="643"/>
      <c r="Y1064" s="643"/>
      <c r="Z1064" s="643"/>
      <c r="AA1064" s="643"/>
      <c r="AB1064" s="643"/>
      <c r="AC1064" s="644"/>
      <c r="AD1064" s="634" t="e">
        <f ca="1">OFFSET(Calcu_ADJ!W434,B1064,0)</f>
        <v>#N/A</v>
      </c>
      <c r="AE1064" s="643"/>
      <c r="AF1064" s="643"/>
      <c r="AG1064" s="643"/>
      <c r="AH1064" s="643"/>
      <c r="AI1064" s="643"/>
      <c r="AJ1064" s="644"/>
      <c r="AK1064" s="634" t="e">
        <f ca="1">OFFSET(Calcu_ADJ!X434,B1064,0)</f>
        <v>#N/A</v>
      </c>
      <c r="AL1064" s="643"/>
      <c r="AM1064" s="643"/>
      <c r="AN1064" s="643"/>
      <c r="AO1064" s="643"/>
      <c r="AP1064" s="643"/>
      <c r="AQ1064" s="643"/>
      <c r="AR1064" s="643"/>
      <c r="AS1064" s="644"/>
      <c r="AT1064" s="145"/>
    </row>
    <row r="1065" spans="1:46" s="146" customFormat="1" ht="18" customHeight="1">
      <c r="A1065" s="188"/>
      <c r="B1065" s="595" t="e">
        <f>B1058</f>
        <v>#N/A</v>
      </c>
      <c r="C1065" s="596"/>
      <c r="D1065" s="596"/>
      <c r="E1065" s="596"/>
      <c r="F1065" s="596"/>
      <c r="G1065" s="596"/>
      <c r="H1065" s="597"/>
      <c r="I1065" s="634" t="e">
        <f ca="1">I1058</f>
        <v>#N/A</v>
      </c>
      <c r="J1065" s="635"/>
      <c r="K1065" s="635"/>
      <c r="L1065" s="635"/>
      <c r="M1065" s="635"/>
      <c r="N1065" s="635"/>
      <c r="O1065" s="636"/>
      <c r="P1065" s="634" t="e">
        <f ca="1">OFFSET(Calcu_ADJ!U449,B1065,0)</f>
        <v>#N/A</v>
      </c>
      <c r="Q1065" s="643"/>
      <c r="R1065" s="643"/>
      <c r="S1065" s="643"/>
      <c r="T1065" s="643"/>
      <c r="U1065" s="643"/>
      <c r="V1065" s="644"/>
      <c r="W1065" s="634" t="e">
        <f ca="1">OFFSET(Calcu_ADJ!V449,B1065,0)</f>
        <v>#N/A</v>
      </c>
      <c r="X1065" s="643"/>
      <c r="Y1065" s="643"/>
      <c r="Z1065" s="643"/>
      <c r="AA1065" s="643"/>
      <c r="AB1065" s="643"/>
      <c r="AC1065" s="644"/>
      <c r="AD1065" s="634" t="e">
        <f ca="1">OFFSET(Calcu_ADJ!W449,B1065,0)</f>
        <v>#N/A</v>
      </c>
      <c r="AE1065" s="643"/>
      <c r="AF1065" s="643"/>
      <c r="AG1065" s="643"/>
      <c r="AH1065" s="643"/>
      <c r="AI1065" s="643"/>
      <c r="AJ1065" s="644"/>
      <c r="AK1065" s="634" t="e">
        <f ca="1">OFFSET(Calcu_ADJ!X449,B1065,0)</f>
        <v>#N/A</v>
      </c>
      <c r="AL1065" s="643"/>
      <c r="AM1065" s="643"/>
      <c r="AN1065" s="643"/>
      <c r="AO1065" s="643"/>
      <c r="AP1065" s="643"/>
      <c r="AQ1065" s="643"/>
      <c r="AR1065" s="643"/>
      <c r="AS1065" s="644"/>
      <c r="AT1065" s="145"/>
    </row>
    <row r="1066" spans="1:46" s="146" customFormat="1" ht="18" customHeight="1">
      <c r="A1066" s="188"/>
      <c r="B1066" s="284"/>
      <c r="C1066" s="366"/>
      <c r="D1066" s="366"/>
      <c r="E1066" s="366"/>
      <c r="F1066" s="366"/>
      <c r="G1066" s="366"/>
      <c r="H1066" s="366"/>
      <c r="I1066" s="284"/>
      <c r="J1066" s="284"/>
      <c r="K1066" s="284"/>
      <c r="L1066" s="284"/>
      <c r="M1066" s="284"/>
      <c r="N1066" s="284"/>
      <c r="O1066" s="284"/>
      <c r="P1066" s="284"/>
      <c r="Q1066" s="284"/>
      <c r="R1066" s="284"/>
      <c r="S1066" s="284"/>
      <c r="T1066" s="284"/>
      <c r="U1066" s="284"/>
      <c r="V1066" s="284"/>
      <c r="W1066" s="284"/>
      <c r="X1066" s="284"/>
      <c r="Y1066" s="284"/>
      <c r="Z1066" s="284"/>
      <c r="AA1066" s="284"/>
      <c r="AB1066" s="284"/>
      <c r="AC1066" s="284"/>
      <c r="AD1066" s="284"/>
      <c r="AE1066" s="284"/>
      <c r="AF1066" s="284"/>
      <c r="AG1066" s="284"/>
      <c r="AH1066" s="284"/>
      <c r="AI1066" s="284"/>
      <c r="AJ1066" s="284"/>
      <c r="AK1066" s="284"/>
      <c r="AL1066" s="284"/>
      <c r="AM1066" s="284"/>
      <c r="AN1066" s="284"/>
      <c r="AO1066" s="284"/>
      <c r="AP1066" s="284"/>
      <c r="AQ1066" s="284"/>
      <c r="AR1066" s="284"/>
      <c r="AS1066" s="284"/>
      <c r="AT1066" s="145"/>
    </row>
    <row r="1067" spans="1:46" ht="18" customHeight="1">
      <c r="A1067" s="187" t="s">
        <v>74</v>
      </c>
      <c r="B1067" s="371"/>
      <c r="C1067" s="371"/>
      <c r="D1067" s="371"/>
      <c r="E1067" s="371"/>
      <c r="F1067" s="371"/>
      <c r="G1067" s="371"/>
      <c r="H1067" s="371"/>
      <c r="I1067" s="371"/>
      <c r="J1067" s="371"/>
      <c r="K1067" s="371"/>
      <c r="L1067" s="371"/>
      <c r="M1067" s="371"/>
      <c r="N1067" s="371"/>
      <c r="O1067" s="371"/>
      <c r="P1067" s="371"/>
      <c r="Q1067" s="371"/>
      <c r="R1067" s="371"/>
      <c r="S1067" s="371"/>
      <c r="T1067" s="371"/>
      <c r="U1067" s="371"/>
      <c r="V1067" s="371"/>
      <c r="W1067" s="371"/>
      <c r="X1067" s="371"/>
      <c r="Y1067" s="371"/>
      <c r="Z1067" s="371"/>
      <c r="AA1067" s="371"/>
      <c r="AB1067" s="371"/>
      <c r="AC1067" s="371"/>
      <c r="AD1067" s="371"/>
      <c r="AE1067" s="371"/>
      <c r="AF1067" s="371"/>
      <c r="AG1067" s="371"/>
      <c r="AH1067" s="371"/>
      <c r="AI1067" s="371"/>
      <c r="AJ1067" s="371"/>
      <c r="AK1067" s="371"/>
      <c r="AL1067" s="371"/>
      <c r="AM1067" s="371"/>
      <c r="AN1067" s="371"/>
      <c r="AO1067" s="371"/>
      <c r="AP1067" s="371"/>
      <c r="AQ1067" s="371"/>
      <c r="AR1067" s="371"/>
      <c r="AS1067" s="371"/>
      <c r="AT1067" s="371"/>
    </row>
    <row r="1068" spans="1:46" ht="18" customHeight="1">
      <c r="A1068" s="371"/>
      <c r="B1068" s="691"/>
      <c r="C1068" s="692"/>
      <c r="D1068" s="674"/>
      <c r="E1068" s="680"/>
      <c r="F1068" s="680"/>
      <c r="G1068" s="680"/>
      <c r="H1068" s="681"/>
      <c r="I1068" s="674">
        <v>1</v>
      </c>
      <c r="J1068" s="680"/>
      <c r="K1068" s="680"/>
      <c r="L1068" s="680"/>
      <c r="M1068" s="680"/>
      <c r="N1068" s="680"/>
      <c r="O1068" s="681"/>
      <c r="P1068" s="674">
        <v>2</v>
      </c>
      <c r="Q1068" s="680"/>
      <c r="R1068" s="680"/>
      <c r="S1068" s="680"/>
      <c r="T1068" s="680"/>
      <c r="U1068" s="680"/>
      <c r="V1068" s="680"/>
      <c r="W1068" s="681"/>
      <c r="X1068" s="674">
        <v>3</v>
      </c>
      <c r="Y1068" s="695"/>
      <c r="Z1068" s="695"/>
      <c r="AA1068" s="695"/>
      <c r="AB1068" s="676"/>
      <c r="AC1068" s="674">
        <v>4</v>
      </c>
      <c r="AD1068" s="680"/>
      <c r="AE1068" s="680"/>
      <c r="AF1068" s="680"/>
      <c r="AG1068" s="681"/>
      <c r="AH1068" s="674">
        <v>5</v>
      </c>
      <c r="AI1068" s="680"/>
      <c r="AJ1068" s="680"/>
      <c r="AK1068" s="680"/>
      <c r="AL1068" s="680"/>
      <c r="AM1068" s="680"/>
      <c r="AN1068" s="680"/>
      <c r="AO1068" s="681"/>
      <c r="AP1068" s="674">
        <v>6</v>
      </c>
      <c r="AQ1068" s="675"/>
      <c r="AR1068" s="675"/>
      <c r="AS1068" s="676"/>
      <c r="AT1068" s="371"/>
    </row>
    <row r="1069" spans="1:46" ht="18" customHeight="1">
      <c r="A1069" s="371"/>
      <c r="B1069" s="693"/>
      <c r="C1069" s="694"/>
      <c r="D1069" s="682" t="s">
        <v>75</v>
      </c>
      <c r="E1069" s="683"/>
      <c r="F1069" s="683"/>
      <c r="G1069" s="683"/>
      <c r="H1069" s="684"/>
      <c r="I1069" s="682" t="s">
        <v>76</v>
      </c>
      <c r="J1069" s="683"/>
      <c r="K1069" s="683"/>
      <c r="L1069" s="683"/>
      <c r="M1069" s="683"/>
      <c r="N1069" s="683"/>
      <c r="O1069" s="684"/>
      <c r="P1069" s="682" t="s">
        <v>347</v>
      </c>
      <c r="Q1069" s="683"/>
      <c r="R1069" s="683"/>
      <c r="S1069" s="683"/>
      <c r="T1069" s="683"/>
      <c r="U1069" s="683"/>
      <c r="V1069" s="683"/>
      <c r="W1069" s="684"/>
      <c r="X1069" s="682" t="s">
        <v>235</v>
      </c>
      <c r="Y1069" s="688"/>
      <c r="Z1069" s="688"/>
      <c r="AA1069" s="688"/>
      <c r="AB1069" s="689"/>
      <c r="AC1069" s="682" t="s">
        <v>325</v>
      </c>
      <c r="AD1069" s="683"/>
      <c r="AE1069" s="683"/>
      <c r="AF1069" s="683"/>
      <c r="AG1069" s="684"/>
      <c r="AH1069" s="682" t="s">
        <v>348</v>
      </c>
      <c r="AI1069" s="683"/>
      <c r="AJ1069" s="683"/>
      <c r="AK1069" s="683"/>
      <c r="AL1069" s="683"/>
      <c r="AM1069" s="683"/>
      <c r="AN1069" s="683"/>
      <c r="AO1069" s="684"/>
      <c r="AP1069" s="682" t="s">
        <v>349</v>
      </c>
      <c r="AQ1069" s="690"/>
      <c r="AR1069" s="690"/>
      <c r="AS1069" s="689"/>
      <c r="AT1069" s="371"/>
    </row>
    <row r="1070" spans="1:46" ht="18" customHeight="1">
      <c r="A1070" s="371"/>
      <c r="B1070" s="693"/>
      <c r="C1070" s="694"/>
      <c r="D1070" s="685"/>
      <c r="E1070" s="686"/>
      <c r="F1070" s="686"/>
      <c r="G1070" s="686"/>
      <c r="H1070" s="687"/>
      <c r="I1070" s="657" t="s">
        <v>240</v>
      </c>
      <c r="J1070" s="658"/>
      <c r="K1070" s="658"/>
      <c r="L1070" s="658"/>
      <c r="M1070" s="658"/>
      <c r="N1070" s="658"/>
      <c r="O1070" s="659"/>
      <c r="P1070" s="696" t="s">
        <v>80</v>
      </c>
      <c r="Q1070" s="697"/>
      <c r="R1070" s="697"/>
      <c r="S1070" s="697"/>
      <c r="T1070" s="697"/>
      <c r="U1070" s="697"/>
      <c r="V1070" s="697"/>
      <c r="W1070" s="698"/>
      <c r="X1070" s="660"/>
      <c r="Y1070" s="699"/>
      <c r="Z1070" s="699"/>
      <c r="AA1070" s="699"/>
      <c r="AB1070" s="662"/>
      <c r="AC1070" s="696" t="s">
        <v>326</v>
      </c>
      <c r="AD1070" s="697"/>
      <c r="AE1070" s="697"/>
      <c r="AF1070" s="697"/>
      <c r="AG1070" s="698"/>
      <c r="AH1070" s="657" t="s">
        <v>95</v>
      </c>
      <c r="AI1070" s="658"/>
      <c r="AJ1070" s="658"/>
      <c r="AK1070" s="658"/>
      <c r="AL1070" s="658"/>
      <c r="AM1070" s="658"/>
      <c r="AN1070" s="658"/>
      <c r="AO1070" s="659"/>
      <c r="AP1070" s="660"/>
      <c r="AQ1070" s="661"/>
      <c r="AR1070" s="661"/>
      <c r="AS1070" s="662"/>
      <c r="AT1070" s="371"/>
    </row>
    <row r="1071" spans="1:46" ht="18" customHeight="1">
      <c r="A1071" s="371"/>
      <c r="B1071" s="663" t="s">
        <v>327</v>
      </c>
      <c r="C1071" s="664"/>
      <c r="D1071" s="665" t="s">
        <v>996</v>
      </c>
      <c r="E1071" s="666"/>
      <c r="F1071" s="666"/>
      <c r="G1071" s="666"/>
      <c r="H1071" s="667"/>
      <c r="I1071" s="668" t="e">
        <f ca="1">I1057</f>
        <v>#N/A</v>
      </c>
      <c r="J1071" s="669"/>
      <c r="K1071" s="669"/>
      <c r="L1071" s="669"/>
      <c r="M1071" s="670">
        <f>I1056</f>
        <v>0</v>
      </c>
      <c r="N1071" s="622"/>
      <c r="O1071" s="623"/>
      <c r="P1071" s="671" t="e">
        <f ca="1">IF(OR(AL986="% of Reading",AL986="% of F.S"),I1071*AF986%,AF986)/AR986</f>
        <v>#N/A</v>
      </c>
      <c r="Q1071" s="672"/>
      <c r="R1071" s="672"/>
      <c r="S1071" s="672"/>
      <c r="T1071" s="672"/>
      <c r="U1071" s="670">
        <f>M1071</f>
        <v>0</v>
      </c>
      <c r="V1071" s="670"/>
      <c r="W1071" s="673"/>
      <c r="X1071" s="674" t="s">
        <v>81</v>
      </c>
      <c r="Y1071" s="675"/>
      <c r="Z1071" s="675"/>
      <c r="AA1071" s="675"/>
      <c r="AB1071" s="676"/>
      <c r="AC1071" s="677">
        <v>1</v>
      </c>
      <c r="AD1071" s="678"/>
      <c r="AE1071" s="678"/>
      <c r="AF1071" s="678"/>
      <c r="AG1071" s="679"/>
      <c r="AH1071" s="668" t="e">
        <f ca="1">P1071*AC1071</f>
        <v>#N/A</v>
      </c>
      <c r="AI1071" s="669"/>
      <c r="AJ1071" s="669"/>
      <c r="AK1071" s="669"/>
      <c r="AL1071" s="669"/>
      <c r="AM1071" s="670">
        <f>U1071</f>
        <v>0</v>
      </c>
      <c r="AN1071" s="670"/>
      <c r="AO1071" s="673"/>
      <c r="AP1071" s="674" t="s">
        <v>350</v>
      </c>
      <c r="AQ1071" s="675"/>
      <c r="AR1071" s="675"/>
      <c r="AS1071" s="676"/>
      <c r="AT1071" s="371"/>
    </row>
    <row r="1072" spans="1:46" ht="18" customHeight="1">
      <c r="A1072" s="371"/>
      <c r="B1072" s="691" t="s">
        <v>351</v>
      </c>
      <c r="C1072" s="692"/>
      <c r="D1072" s="665" t="s">
        <v>997</v>
      </c>
      <c r="E1072" s="666"/>
      <c r="F1072" s="666"/>
      <c r="G1072" s="666"/>
      <c r="H1072" s="667"/>
      <c r="I1072" s="703" t="e">
        <f ca="1">AH1057</f>
        <v>#N/A</v>
      </c>
      <c r="J1072" s="704"/>
      <c r="K1072" s="704"/>
      <c r="L1072" s="704"/>
      <c r="M1072" s="670">
        <f>AH1056</f>
        <v>0</v>
      </c>
      <c r="N1072" s="622"/>
      <c r="O1072" s="623"/>
      <c r="P1072" s="703" t="e">
        <f ca="1">SQRT(SUMSQ(P1073,P1074,P1075,P1076))</f>
        <v>#N/A</v>
      </c>
      <c r="Q1072" s="704"/>
      <c r="R1072" s="704"/>
      <c r="S1072" s="704"/>
      <c r="T1072" s="704"/>
      <c r="U1072" s="670">
        <f>M1072</f>
        <v>0</v>
      </c>
      <c r="V1072" s="670"/>
      <c r="W1072" s="673"/>
      <c r="X1072" s="682" t="s">
        <v>352</v>
      </c>
      <c r="Y1072" s="683"/>
      <c r="Z1072" s="683"/>
      <c r="AA1072" s="683"/>
      <c r="AB1072" s="684"/>
      <c r="AC1072" s="700">
        <v>-1</v>
      </c>
      <c r="AD1072" s="701"/>
      <c r="AE1072" s="701"/>
      <c r="AF1072" s="701"/>
      <c r="AG1072" s="702"/>
      <c r="AH1072" s="703" t="e">
        <f ca="1">ABS(P1072*AC1072)</f>
        <v>#N/A</v>
      </c>
      <c r="AI1072" s="704"/>
      <c r="AJ1072" s="704"/>
      <c r="AK1072" s="704"/>
      <c r="AL1072" s="704"/>
      <c r="AM1072" s="670">
        <f>U1072</f>
        <v>0</v>
      </c>
      <c r="AN1072" s="670"/>
      <c r="AO1072" s="673"/>
      <c r="AP1072" s="705" t="e">
        <f ca="1">AH1072^4/SUM(AH1074^4/AP1074,AH1075^4/AP1075,AH1076^4/AP1076)</f>
        <v>#N/A</v>
      </c>
      <c r="AQ1072" s="706"/>
      <c r="AR1072" s="706"/>
      <c r="AS1072" s="707"/>
      <c r="AT1072" s="371"/>
    </row>
    <row r="1073" spans="1:92" ht="18" customHeight="1">
      <c r="A1073" s="371"/>
      <c r="B1073" s="663" t="s">
        <v>353</v>
      </c>
      <c r="C1073" s="664"/>
      <c r="D1073" s="708" t="s">
        <v>998</v>
      </c>
      <c r="E1073" s="709"/>
      <c r="F1073" s="709"/>
      <c r="G1073" s="709"/>
      <c r="H1073" s="710"/>
      <c r="I1073" s="711">
        <v>0</v>
      </c>
      <c r="J1073" s="712"/>
      <c r="K1073" s="712"/>
      <c r="L1073" s="712"/>
      <c r="M1073" s="712"/>
      <c r="N1073" s="712"/>
      <c r="O1073" s="713"/>
      <c r="P1073" s="668" t="e">
        <f ca="1">H986/2/SQRT(3)</f>
        <v>#N/A</v>
      </c>
      <c r="Q1073" s="669"/>
      <c r="R1073" s="669"/>
      <c r="S1073" s="669"/>
      <c r="T1073" s="669"/>
      <c r="U1073" s="669"/>
      <c r="V1073" s="670">
        <f>U1072</f>
        <v>0</v>
      </c>
      <c r="W1073" s="673"/>
      <c r="X1073" s="714" t="s">
        <v>352</v>
      </c>
      <c r="Y1073" s="715"/>
      <c r="Z1073" s="715"/>
      <c r="AA1073" s="715"/>
      <c r="AB1073" s="716"/>
      <c r="AC1073" s="717">
        <v>1</v>
      </c>
      <c r="AD1073" s="718"/>
      <c r="AE1073" s="718"/>
      <c r="AF1073" s="718"/>
      <c r="AG1073" s="719"/>
      <c r="AH1073" s="668" t="e">
        <f ca="1">P1073*AC1073</f>
        <v>#N/A</v>
      </c>
      <c r="AI1073" s="669"/>
      <c r="AJ1073" s="669"/>
      <c r="AK1073" s="669"/>
      <c r="AL1073" s="669"/>
      <c r="AM1073" s="669"/>
      <c r="AN1073" s="670">
        <f>V1073</f>
        <v>0</v>
      </c>
      <c r="AO1073" s="673"/>
      <c r="AP1073" s="714" t="s">
        <v>246</v>
      </c>
      <c r="AQ1073" s="715"/>
      <c r="AR1073" s="715"/>
      <c r="AS1073" s="716"/>
      <c r="AT1073" s="371"/>
    </row>
    <row r="1074" spans="1:92" ht="18" customHeight="1">
      <c r="A1074" s="371"/>
      <c r="B1074" s="663" t="s">
        <v>354</v>
      </c>
      <c r="C1074" s="664"/>
      <c r="D1074" s="708" t="s">
        <v>999</v>
      </c>
      <c r="E1074" s="709"/>
      <c r="F1074" s="709"/>
      <c r="G1074" s="709"/>
      <c r="H1074" s="710"/>
      <c r="I1074" s="711">
        <v>0</v>
      </c>
      <c r="J1074" s="712"/>
      <c r="K1074" s="712"/>
      <c r="L1074" s="712"/>
      <c r="M1074" s="712"/>
      <c r="N1074" s="712"/>
      <c r="O1074" s="713"/>
      <c r="P1074" s="668" t="e">
        <f ca="1">T986/2/SQRT(3)</f>
        <v>#VALUE!</v>
      </c>
      <c r="Q1074" s="669"/>
      <c r="R1074" s="669"/>
      <c r="S1074" s="669"/>
      <c r="T1074" s="669"/>
      <c r="U1074" s="669"/>
      <c r="V1074" s="670">
        <f>V1073</f>
        <v>0</v>
      </c>
      <c r="W1074" s="673"/>
      <c r="X1074" s="714" t="s">
        <v>83</v>
      </c>
      <c r="Y1074" s="715"/>
      <c r="Z1074" s="715"/>
      <c r="AA1074" s="715"/>
      <c r="AB1074" s="716"/>
      <c r="AC1074" s="717">
        <v>1</v>
      </c>
      <c r="AD1074" s="718"/>
      <c r="AE1074" s="718"/>
      <c r="AF1074" s="718"/>
      <c r="AG1074" s="719"/>
      <c r="AH1074" s="668" t="e">
        <f ca="1">P1074*AC1074</f>
        <v>#VALUE!</v>
      </c>
      <c r="AI1074" s="669"/>
      <c r="AJ1074" s="669"/>
      <c r="AK1074" s="669"/>
      <c r="AL1074" s="669"/>
      <c r="AM1074" s="669"/>
      <c r="AN1074" s="670">
        <f>V1074</f>
        <v>0</v>
      </c>
      <c r="AO1074" s="673"/>
      <c r="AP1074" s="714">
        <f>1/2*(100/20)^2</f>
        <v>12.5</v>
      </c>
      <c r="AQ1074" s="715"/>
      <c r="AR1074" s="715"/>
      <c r="AS1074" s="716"/>
      <c r="AT1074" s="371"/>
    </row>
    <row r="1075" spans="1:92" ht="18" customHeight="1">
      <c r="A1075" s="371"/>
      <c r="B1075" s="663" t="s">
        <v>84</v>
      </c>
      <c r="C1075" s="664"/>
      <c r="D1075" s="708" t="s">
        <v>1000</v>
      </c>
      <c r="E1075" s="709"/>
      <c r="F1075" s="709"/>
      <c r="G1075" s="709"/>
      <c r="H1075" s="710"/>
      <c r="I1075" s="711">
        <v>0</v>
      </c>
      <c r="J1075" s="712"/>
      <c r="K1075" s="712"/>
      <c r="L1075" s="712"/>
      <c r="M1075" s="712"/>
      <c r="N1075" s="712"/>
      <c r="O1075" s="713"/>
      <c r="P1075" s="668" t="e">
        <f ca="1">MAX(AK1064:AS1065)/2/SQRT(3)</f>
        <v>#N/A</v>
      </c>
      <c r="Q1075" s="669"/>
      <c r="R1075" s="669"/>
      <c r="S1075" s="669"/>
      <c r="T1075" s="669"/>
      <c r="U1075" s="669"/>
      <c r="V1075" s="670">
        <f>V1074</f>
        <v>0</v>
      </c>
      <c r="W1075" s="673"/>
      <c r="X1075" s="714" t="s">
        <v>352</v>
      </c>
      <c r="Y1075" s="715"/>
      <c r="Z1075" s="715"/>
      <c r="AA1075" s="715"/>
      <c r="AB1075" s="716"/>
      <c r="AC1075" s="717">
        <v>1</v>
      </c>
      <c r="AD1075" s="718"/>
      <c r="AE1075" s="718"/>
      <c r="AF1075" s="718"/>
      <c r="AG1075" s="719"/>
      <c r="AH1075" s="668" t="e">
        <f ca="1">P1075*AC1075</f>
        <v>#N/A</v>
      </c>
      <c r="AI1075" s="669"/>
      <c r="AJ1075" s="669"/>
      <c r="AK1075" s="669"/>
      <c r="AL1075" s="669"/>
      <c r="AM1075" s="669"/>
      <c r="AN1075" s="670">
        <f>V1075</f>
        <v>0</v>
      </c>
      <c r="AO1075" s="673"/>
      <c r="AP1075" s="714">
        <f>1/2*(100/20)^2</f>
        <v>12.5</v>
      </c>
      <c r="AQ1075" s="715"/>
      <c r="AR1075" s="715"/>
      <c r="AS1075" s="716"/>
      <c r="AT1075" s="371"/>
    </row>
    <row r="1076" spans="1:92" ht="18" customHeight="1">
      <c r="A1076" s="371"/>
      <c r="B1076" s="663" t="s">
        <v>331</v>
      </c>
      <c r="C1076" s="664"/>
      <c r="D1076" s="708" t="s">
        <v>1001</v>
      </c>
      <c r="E1076" s="709"/>
      <c r="F1076" s="709"/>
      <c r="G1076" s="709"/>
      <c r="H1076" s="710"/>
      <c r="I1076" s="711">
        <v>0</v>
      </c>
      <c r="J1076" s="712"/>
      <c r="K1076" s="712"/>
      <c r="L1076" s="712"/>
      <c r="M1076" s="712"/>
      <c r="N1076" s="712"/>
      <c r="O1076" s="713"/>
      <c r="P1076" s="668" t="e">
        <f ca="1">ABS(Z986/2/SQRT(3))</f>
        <v>#N/A</v>
      </c>
      <c r="Q1076" s="669"/>
      <c r="R1076" s="669"/>
      <c r="S1076" s="669"/>
      <c r="T1076" s="669"/>
      <c r="U1076" s="669"/>
      <c r="V1076" s="670">
        <f>V1075</f>
        <v>0</v>
      </c>
      <c r="W1076" s="673"/>
      <c r="X1076" s="714" t="s">
        <v>352</v>
      </c>
      <c r="Y1076" s="715"/>
      <c r="Z1076" s="715"/>
      <c r="AA1076" s="715"/>
      <c r="AB1076" s="716"/>
      <c r="AC1076" s="717">
        <v>1</v>
      </c>
      <c r="AD1076" s="718"/>
      <c r="AE1076" s="718"/>
      <c r="AF1076" s="718"/>
      <c r="AG1076" s="719"/>
      <c r="AH1076" s="668" t="e">
        <f ca="1">ABS(P1076*AC1076)</f>
        <v>#N/A</v>
      </c>
      <c r="AI1076" s="669"/>
      <c r="AJ1076" s="669"/>
      <c r="AK1076" s="669"/>
      <c r="AL1076" s="669"/>
      <c r="AM1076" s="669"/>
      <c r="AN1076" s="670">
        <f>V1076</f>
        <v>0</v>
      </c>
      <c r="AO1076" s="673"/>
      <c r="AP1076" s="714">
        <f>1/2*(100/20)^2</f>
        <v>12.5</v>
      </c>
      <c r="AQ1076" s="715"/>
      <c r="AR1076" s="715"/>
      <c r="AS1076" s="716"/>
      <c r="AT1076" s="371"/>
    </row>
    <row r="1077" spans="1:92" ht="18" customHeight="1">
      <c r="A1077" s="371"/>
      <c r="B1077" s="663" t="s">
        <v>254</v>
      </c>
      <c r="C1077" s="664"/>
      <c r="D1077" s="665" t="s">
        <v>1002</v>
      </c>
      <c r="E1077" s="666"/>
      <c r="F1077" s="666"/>
      <c r="G1077" s="666"/>
      <c r="H1077" s="667"/>
      <c r="I1077" s="671" t="e">
        <f ca="1">AN1057</f>
        <v>#N/A</v>
      </c>
      <c r="J1077" s="672"/>
      <c r="K1077" s="672"/>
      <c r="L1077" s="672"/>
      <c r="M1077" s="670">
        <f>AN1056</f>
        <v>0</v>
      </c>
      <c r="N1077" s="622"/>
      <c r="O1077" s="623"/>
      <c r="P1077" s="722" t="s">
        <v>355</v>
      </c>
      <c r="Q1077" s="723"/>
      <c r="R1077" s="723"/>
      <c r="S1077" s="723"/>
      <c r="T1077" s="723"/>
      <c r="U1077" s="723"/>
      <c r="V1077" s="723"/>
      <c r="W1077" s="724"/>
      <c r="X1077" s="674" t="s">
        <v>355</v>
      </c>
      <c r="Y1077" s="675"/>
      <c r="Z1077" s="675"/>
      <c r="AA1077" s="675"/>
      <c r="AB1077" s="676"/>
      <c r="AC1077" s="677" t="s">
        <v>355</v>
      </c>
      <c r="AD1077" s="678"/>
      <c r="AE1077" s="678"/>
      <c r="AF1077" s="678"/>
      <c r="AG1077" s="679"/>
      <c r="AH1077" s="668" t="e">
        <f ca="1">SQRT(SUMSQ(AH1071,AH1072))</f>
        <v>#N/A</v>
      </c>
      <c r="AI1077" s="669"/>
      <c r="AJ1077" s="669"/>
      <c r="AK1077" s="669"/>
      <c r="AL1077" s="669"/>
      <c r="AM1077" s="670">
        <f>M1077</f>
        <v>0</v>
      </c>
      <c r="AN1077" s="670"/>
      <c r="AO1077" s="673"/>
      <c r="AP1077" s="674" t="e">
        <f ca="1">IF(AH1072=0,"∞",ROUNDDOWN(AH1077^4/(AH1072^4/AP1072),0))</f>
        <v>#N/A</v>
      </c>
      <c r="AQ1077" s="675"/>
      <c r="AR1077" s="675"/>
      <c r="AS1077" s="676"/>
      <c r="AT1077" s="371"/>
      <c r="BD1077" s="147"/>
      <c r="BE1077" s="147"/>
      <c r="BF1077" s="147"/>
      <c r="BG1077" s="147"/>
      <c r="BH1077" s="148"/>
      <c r="BI1077" s="149"/>
      <c r="BJ1077" s="149"/>
      <c r="BK1077" s="150"/>
      <c r="BL1077" s="150"/>
      <c r="BM1077" s="150"/>
      <c r="BN1077" s="150"/>
      <c r="BO1077" s="150"/>
      <c r="BP1077" s="150"/>
      <c r="BQ1077" s="150"/>
      <c r="BR1077" s="150"/>
      <c r="BS1077" s="151"/>
      <c r="BT1077" s="365"/>
      <c r="BU1077" s="365"/>
      <c r="BV1077" s="365"/>
      <c r="BW1077" s="364"/>
      <c r="BX1077" s="152"/>
      <c r="BY1077" s="152"/>
      <c r="BZ1077" s="152"/>
      <c r="CA1077" s="152"/>
      <c r="CB1077" s="152"/>
      <c r="CC1077" s="186"/>
      <c r="CD1077" s="186"/>
      <c r="CE1077" s="186"/>
      <c r="CF1077" s="186"/>
      <c r="CG1077" s="186"/>
      <c r="CH1077" s="148"/>
      <c r="CI1077" s="149"/>
      <c r="CJ1077" s="149"/>
      <c r="CK1077" s="151"/>
      <c r="CL1077" s="365"/>
      <c r="CM1077" s="365"/>
      <c r="CN1077" s="364"/>
    </row>
    <row r="1078" spans="1:92" s="371" customFormat="1" ht="18" customHeight="1"/>
    <row r="1079" spans="1:92" s="146" customFormat="1" ht="18" customHeight="1">
      <c r="A1079" s="153" t="s">
        <v>837</v>
      </c>
      <c r="B1079" s="145"/>
      <c r="C1079" s="145"/>
      <c r="D1079" s="145"/>
      <c r="E1079" s="145"/>
      <c r="F1079" s="145"/>
      <c r="G1079" s="145"/>
      <c r="H1079" s="145"/>
      <c r="I1079" s="145"/>
      <c r="J1079" s="145"/>
      <c r="K1079" s="145"/>
      <c r="L1079" s="145"/>
      <c r="M1079" s="145"/>
      <c r="N1079" s="145"/>
      <c r="O1079" s="145"/>
      <c r="P1079" s="145"/>
      <c r="Q1079" s="145"/>
      <c r="R1079" s="145"/>
      <c r="S1079" s="145"/>
      <c r="T1079" s="145"/>
      <c r="U1079" s="145"/>
      <c r="V1079" s="145"/>
      <c r="W1079" s="145"/>
      <c r="X1079" s="145"/>
      <c r="Y1079" s="145"/>
      <c r="Z1079" s="145"/>
      <c r="AA1079" s="145"/>
      <c r="AB1079" s="145"/>
      <c r="AC1079" s="145"/>
      <c r="AD1079" s="145"/>
      <c r="AE1079" s="145"/>
      <c r="AF1079" s="145"/>
      <c r="AG1079" s="145"/>
      <c r="AH1079" s="145"/>
      <c r="AI1079" s="145"/>
      <c r="AJ1079" s="145"/>
      <c r="AK1079" s="145"/>
      <c r="AL1079" s="145"/>
      <c r="AM1079" s="145"/>
      <c r="AN1079" s="145"/>
      <c r="AO1079" s="145"/>
      <c r="AP1079" s="145"/>
      <c r="AQ1079" s="145"/>
      <c r="AR1079" s="145"/>
      <c r="AS1079" s="145"/>
      <c r="AT1079" s="145"/>
    </row>
    <row r="1080" spans="1:92" s="146" customFormat="1" ht="18" customHeight="1">
      <c r="B1080" s="149" t="s">
        <v>836</v>
      </c>
      <c r="C1080" s="145"/>
      <c r="D1080" s="145"/>
      <c r="E1080" s="145"/>
      <c r="F1080" s="145"/>
      <c r="G1080" s="145"/>
      <c r="H1080" s="145"/>
      <c r="I1080" s="145"/>
      <c r="J1080" s="145"/>
      <c r="K1080" s="145"/>
      <c r="L1080" s="145"/>
      <c r="M1080" s="145"/>
      <c r="N1080" s="145"/>
      <c r="O1080" s="145"/>
      <c r="P1080" s="145"/>
      <c r="Q1080" s="145"/>
      <c r="R1080" s="145"/>
      <c r="S1080" s="145"/>
      <c r="T1080" s="145"/>
      <c r="U1080" s="145"/>
      <c r="V1080" s="145"/>
      <c r="W1080" s="145"/>
      <c r="X1080" s="145"/>
      <c r="Y1080" s="145"/>
      <c r="Z1080" s="145"/>
      <c r="AA1080" s="145"/>
      <c r="AB1080" s="145"/>
      <c r="AC1080" s="145"/>
      <c r="AD1080" s="145"/>
      <c r="AE1080" s="145"/>
      <c r="AF1080" s="145"/>
      <c r="AG1080" s="145"/>
      <c r="AH1080" s="145"/>
      <c r="AI1080" s="145"/>
      <c r="AJ1080" s="145"/>
      <c r="AK1080" s="145"/>
      <c r="AL1080" s="145"/>
      <c r="AM1080" s="145"/>
      <c r="AN1080" s="145"/>
      <c r="AO1080" s="145"/>
      <c r="AP1080" s="145"/>
      <c r="AQ1080" s="145"/>
      <c r="AR1080" s="145"/>
      <c r="AS1080" s="145"/>
      <c r="AT1080" s="145"/>
    </row>
    <row r="1081" spans="1:92" s="146" customFormat="1" ht="18" customHeight="1">
      <c r="A1081" s="145"/>
      <c r="B1081" s="145"/>
      <c r="C1081" s="363"/>
      <c r="D1081" s="145"/>
      <c r="E1081" s="182"/>
      <c r="F1081" s="145"/>
      <c r="G1081" s="176" t="s">
        <v>1033</v>
      </c>
      <c r="H1081" s="727" t="s">
        <v>314</v>
      </c>
      <c r="I1081" s="727"/>
      <c r="J1081" s="728" t="e">
        <f ca="1">AH1077</f>
        <v>#N/A</v>
      </c>
      <c r="K1081" s="728"/>
      <c r="L1081" s="728"/>
      <c r="M1081" s="728"/>
      <c r="N1081" s="407">
        <f>AM1077</f>
        <v>0</v>
      </c>
      <c r="O1081" s="367"/>
      <c r="P1081" s="403"/>
      <c r="Q1081" s="368" t="s">
        <v>356</v>
      </c>
      <c r="R1081" s="728" t="e">
        <f ca="1">J1081*2</f>
        <v>#N/A</v>
      </c>
      <c r="S1081" s="728"/>
      <c r="T1081" s="728"/>
      <c r="U1081" s="728"/>
      <c r="V1081" s="407">
        <f>N1081</f>
        <v>0</v>
      </c>
      <c r="W1081" s="371"/>
      <c r="X1081" s="371"/>
      <c r="Y1081" s="371"/>
      <c r="Z1081" s="371"/>
      <c r="AA1081" s="145"/>
      <c r="AB1081" s="145"/>
      <c r="AC1081" s="145"/>
      <c r="AD1081" s="145"/>
      <c r="AE1081" s="145"/>
      <c r="AF1081" s="145"/>
      <c r="AG1081" s="145"/>
      <c r="AH1081" s="145"/>
      <c r="AI1081" s="145"/>
      <c r="AJ1081" s="145"/>
      <c r="AK1081" s="145"/>
      <c r="AL1081" s="145"/>
      <c r="AM1081" s="145"/>
      <c r="AN1081" s="145"/>
      <c r="AO1081" s="145"/>
      <c r="AP1081" s="145"/>
      <c r="AQ1081" s="145"/>
      <c r="AR1081" s="145"/>
      <c r="AS1081" s="145"/>
      <c r="AT1081" s="145"/>
      <c r="AU1081" s="145"/>
    </row>
  </sheetData>
  <mergeCells count="4042">
    <mergeCell ref="X741:AB742"/>
    <mergeCell ref="AA752:AE753"/>
    <mergeCell ref="X755:AB756"/>
    <mergeCell ref="U218:Y219"/>
    <mergeCell ref="B218:G219"/>
    <mergeCell ref="C619:D619"/>
    <mergeCell ref="C620:D620"/>
    <mergeCell ref="C621:D621"/>
    <mergeCell ref="B693:H694"/>
    <mergeCell ref="K699:L699"/>
    <mergeCell ref="O700:AK700"/>
    <mergeCell ref="AL700:AL701"/>
    <mergeCell ref="AM700:AQ701"/>
    <mergeCell ref="O701:S701"/>
    <mergeCell ref="T701:T702"/>
    <mergeCell ref="U701:Y701"/>
    <mergeCell ref="Z701:Z702"/>
    <mergeCell ref="AA701:AE701"/>
    <mergeCell ref="AF701:AF702"/>
    <mergeCell ref="AG701:AK701"/>
    <mergeCell ref="O702:S702"/>
    <mergeCell ref="U702:Y702"/>
    <mergeCell ref="AA702:AE702"/>
    <mergeCell ref="AG702:AK702"/>
    <mergeCell ref="B700:G701"/>
    <mergeCell ref="Q230:Q231"/>
    <mergeCell ref="R230:V230"/>
    <mergeCell ref="B258:H258"/>
    <mergeCell ref="I258:O258"/>
    <mergeCell ref="B257:H257"/>
    <mergeCell ref="I257:O257"/>
    <mergeCell ref="P257:V257"/>
    <mergeCell ref="AX5:BC5"/>
    <mergeCell ref="AR5:AW5"/>
    <mergeCell ref="B16:H16"/>
    <mergeCell ref="I16:O16"/>
    <mergeCell ref="P16:V16"/>
    <mergeCell ref="W16:AC16"/>
    <mergeCell ref="AD16:AJ16"/>
    <mergeCell ref="B15:H15"/>
    <mergeCell ref="I15:O15"/>
    <mergeCell ref="P15:V15"/>
    <mergeCell ref="W15:AC15"/>
    <mergeCell ref="AD15:AJ15"/>
    <mergeCell ref="P10:V10"/>
    <mergeCell ref="W10:AC10"/>
    <mergeCell ref="B14:H14"/>
    <mergeCell ref="I14:O14"/>
    <mergeCell ref="P14:V14"/>
    <mergeCell ref="W14:AC14"/>
    <mergeCell ref="AD14:AJ14"/>
    <mergeCell ref="B13:H13"/>
    <mergeCell ref="I13:O13"/>
    <mergeCell ref="P13:V13"/>
    <mergeCell ref="W13:AC13"/>
    <mergeCell ref="AD13:AJ13"/>
    <mergeCell ref="B12:H12"/>
    <mergeCell ref="I12:O12"/>
    <mergeCell ref="P12:V12"/>
    <mergeCell ref="W12:AC12"/>
    <mergeCell ref="AD12:AJ12"/>
    <mergeCell ref="AD10:AJ10"/>
    <mergeCell ref="I11:O11"/>
    <mergeCell ref="P11:V11"/>
    <mergeCell ref="B22:H22"/>
    <mergeCell ref="I22:O22"/>
    <mergeCell ref="P22:V22"/>
    <mergeCell ref="W22:AC22"/>
    <mergeCell ref="AD22:AJ22"/>
    <mergeCell ref="B21:H21"/>
    <mergeCell ref="I21:O21"/>
    <mergeCell ref="P21:V21"/>
    <mergeCell ref="W21:AC21"/>
    <mergeCell ref="AD21:AJ21"/>
    <mergeCell ref="W11:AC11"/>
    <mergeCell ref="AD11:AJ11"/>
    <mergeCell ref="B20:H20"/>
    <mergeCell ref="I20:O20"/>
    <mergeCell ref="P20:V20"/>
    <mergeCell ref="W20:AC20"/>
    <mergeCell ref="AD20:AJ20"/>
    <mergeCell ref="B19:H19"/>
    <mergeCell ref="I19:O19"/>
    <mergeCell ref="P19:V19"/>
    <mergeCell ref="W19:AC19"/>
    <mergeCell ref="AD19:AJ19"/>
    <mergeCell ref="B18:H18"/>
    <mergeCell ref="I18:O18"/>
    <mergeCell ref="P18:V18"/>
    <mergeCell ref="W18:AC18"/>
    <mergeCell ref="AD18:AJ18"/>
    <mergeCell ref="B17:H17"/>
    <mergeCell ref="I17:O17"/>
    <mergeCell ref="P17:V17"/>
    <mergeCell ref="W17:AC17"/>
    <mergeCell ref="AD17:AJ17"/>
    <mergeCell ref="B26:H26"/>
    <mergeCell ref="I26:O26"/>
    <mergeCell ref="P26:V26"/>
    <mergeCell ref="W26:AC26"/>
    <mergeCell ref="AD26:AJ26"/>
    <mergeCell ref="B25:H25"/>
    <mergeCell ref="I25:O25"/>
    <mergeCell ref="P25:V25"/>
    <mergeCell ref="W25:AC25"/>
    <mergeCell ref="AD25:AJ25"/>
    <mergeCell ref="B24:H24"/>
    <mergeCell ref="I24:O24"/>
    <mergeCell ref="P24:V24"/>
    <mergeCell ref="W24:AC24"/>
    <mergeCell ref="AD24:AJ24"/>
    <mergeCell ref="B23:H23"/>
    <mergeCell ref="I23:O23"/>
    <mergeCell ref="P23:V23"/>
    <mergeCell ref="W23:AC23"/>
    <mergeCell ref="AD23:AJ23"/>
    <mergeCell ref="B30:H30"/>
    <mergeCell ref="I30:O30"/>
    <mergeCell ref="P30:V30"/>
    <mergeCell ref="W30:AC30"/>
    <mergeCell ref="AD30:AJ30"/>
    <mergeCell ref="B29:H29"/>
    <mergeCell ref="I29:O29"/>
    <mergeCell ref="P29:V29"/>
    <mergeCell ref="W29:AC29"/>
    <mergeCell ref="AD29:AJ29"/>
    <mergeCell ref="B28:H28"/>
    <mergeCell ref="I28:O28"/>
    <mergeCell ref="P28:V28"/>
    <mergeCell ref="W28:AC28"/>
    <mergeCell ref="AD28:AJ28"/>
    <mergeCell ref="B27:H27"/>
    <mergeCell ref="I27:O27"/>
    <mergeCell ref="P27:V27"/>
    <mergeCell ref="W27:AC27"/>
    <mergeCell ref="AD27:AJ27"/>
    <mergeCell ref="B34:H34"/>
    <mergeCell ref="I34:O34"/>
    <mergeCell ref="P34:V34"/>
    <mergeCell ref="W34:AC34"/>
    <mergeCell ref="AD34:AJ34"/>
    <mergeCell ref="B35:H35"/>
    <mergeCell ref="I35:O35"/>
    <mergeCell ref="P35:V35"/>
    <mergeCell ref="W35:AC35"/>
    <mergeCell ref="B38:H38"/>
    <mergeCell ref="I38:O38"/>
    <mergeCell ref="P38:V38"/>
    <mergeCell ref="W38:AC38"/>
    <mergeCell ref="AD38:AJ38"/>
    <mergeCell ref="B39:H39"/>
    <mergeCell ref="I39:O39"/>
    <mergeCell ref="P39:V39"/>
    <mergeCell ref="W39:AC39"/>
    <mergeCell ref="AD39:AJ39"/>
    <mergeCell ref="AD35:AJ35"/>
    <mergeCell ref="B36:H36"/>
    <mergeCell ref="I36:O36"/>
    <mergeCell ref="P36:V36"/>
    <mergeCell ref="W36:AC36"/>
    <mergeCell ref="AD36:AJ36"/>
    <mergeCell ref="B37:H37"/>
    <mergeCell ref="I37:O37"/>
    <mergeCell ref="P37:V37"/>
    <mergeCell ref="W37:AC37"/>
    <mergeCell ref="AD37:AJ37"/>
    <mergeCell ref="D105:H105"/>
    <mergeCell ref="P105:W105"/>
    <mergeCell ref="X105:AB105"/>
    <mergeCell ref="B105:C107"/>
    <mergeCell ref="D106:H107"/>
    <mergeCell ref="X107:AB107"/>
    <mergeCell ref="AC107:AG107"/>
    <mergeCell ref="AH107:AO107"/>
    <mergeCell ref="AM109:AO109"/>
    <mergeCell ref="AC113:AG113"/>
    <mergeCell ref="P106:W106"/>
    <mergeCell ref="X106:AB106"/>
    <mergeCell ref="AH113:AM113"/>
    <mergeCell ref="AN113:AO113"/>
    <mergeCell ref="G118:K118"/>
    <mergeCell ref="AE122:AH123"/>
    <mergeCell ref="AI122:AM123"/>
    <mergeCell ref="H141:L141"/>
    <mergeCell ref="B142:G143"/>
    <mergeCell ref="L144:O144"/>
    <mergeCell ref="T144:W144"/>
    <mergeCell ref="J145:N145"/>
    <mergeCell ref="G149:K149"/>
    <mergeCell ref="P151:Q151"/>
    <mergeCell ref="AC106:AG106"/>
    <mergeCell ref="AH106:AO106"/>
    <mergeCell ref="I107:O107"/>
    <mergeCell ref="P107:W107"/>
    <mergeCell ref="AE134:AI135"/>
    <mergeCell ref="X165:AB166"/>
    <mergeCell ref="X177:AB178"/>
    <mergeCell ref="X198:AB199"/>
    <mergeCell ref="AA209:AE210"/>
    <mergeCell ref="N126:Q126"/>
    <mergeCell ref="K128:Q128"/>
    <mergeCell ref="K129:Q129"/>
    <mergeCell ref="O134:S135"/>
    <mergeCell ref="T134:T135"/>
    <mergeCell ref="U134:Y134"/>
    <mergeCell ref="Z134:Z135"/>
    <mergeCell ref="AA134:AD135"/>
    <mergeCell ref="U135:Y135"/>
    <mergeCell ref="AA159:AE159"/>
    <mergeCell ref="O177:R177"/>
    <mergeCell ref="S177:S178"/>
    <mergeCell ref="K171:O171"/>
    <mergeCell ref="G176:K176"/>
    <mergeCell ref="L176:Q176"/>
    <mergeCell ref="AA158:AE158"/>
    <mergeCell ref="S212:S213"/>
    <mergeCell ref="G194:J194"/>
    <mergeCell ref="N196:Q196"/>
    <mergeCell ref="O198:R198"/>
    <mergeCell ref="P246:V246"/>
    <mergeCell ref="W246:AC246"/>
    <mergeCell ref="AD246:AJ246"/>
    <mergeCell ref="P245:V245"/>
    <mergeCell ref="G211:K211"/>
    <mergeCell ref="H200:L200"/>
    <mergeCell ref="B201:G202"/>
    <mergeCell ref="L203:O203"/>
    <mergeCell ref="L231:P231"/>
    <mergeCell ref="R231:V231"/>
    <mergeCell ref="L229:V229"/>
    <mergeCell ref="W229:W230"/>
    <mergeCell ref="X229:AC230"/>
    <mergeCell ref="L230:P230"/>
    <mergeCell ref="F224:J224"/>
    <mergeCell ref="E226:H226"/>
    <mergeCell ref="X212:AB213"/>
    <mergeCell ref="W245:AC245"/>
    <mergeCell ref="AD245:AJ245"/>
    <mergeCell ref="B244:H246"/>
    <mergeCell ref="I244:O245"/>
    <mergeCell ref="T203:W203"/>
    <mergeCell ref="B212:H213"/>
    <mergeCell ref="B240:G240"/>
    <mergeCell ref="H240:M240"/>
    <mergeCell ref="N240:S240"/>
    <mergeCell ref="T240:Y240"/>
    <mergeCell ref="Z240:AE240"/>
    <mergeCell ref="W257:AC257"/>
    <mergeCell ref="AD257:AJ257"/>
    <mergeCell ref="P258:V258"/>
    <mergeCell ref="W258:AC258"/>
    <mergeCell ref="AD258:AJ258"/>
    <mergeCell ref="B256:H256"/>
    <mergeCell ref="I256:O256"/>
    <mergeCell ref="B255:H255"/>
    <mergeCell ref="I255:O255"/>
    <mergeCell ref="P255:V255"/>
    <mergeCell ref="W255:AC255"/>
    <mergeCell ref="AD255:AJ255"/>
    <mergeCell ref="P256:V256"/>
    <mergeCell ref="W256:AC256"/>
    <mergeCell ref="AD256:AJ256"/>
    <mergeCell ref="B262:H262"/>
    <mergeCell ref="I262:O262"/>
    <mergeCell ref="B261:H261"/>
    <mergeCell ref="I261:O261"/>
    <mergeCell ref="P261:V261"/>
    <mergeCell ref="W261:AC261"/>
    <mergeCell ref="AD261:AJ261"/>
    <mergeCell ref="P262:V262"/>
    <mergeCell ref="W262:AC262"/>
    <mergeCell ref="AD262:AJ262"/>
    <mergeCell ref="B260:H260"/>
    <mergeCell ref="I260:O260"/>
    <mergeCell ref="B259:H259"/>
    <mergeCell ref="I259:O259"/>
    <mergeCell ref="P259:V259"/>
    <mergeCell ref="W259:AC259"/>
    <mergeCell ref="AD259:AJ259"/>
    <mergeCell ref="P260:V260"/>
    <mergeCell ref="W260:AC260"/>
    <mergeCell ref="AD260:AJ260"/>
    <mergeCell ref="B306:H306"/>
    <mergeCell ref="I306:O306"/>
    <mergeCell ref="B275:H275"/>
    <mergeCell ref="I275:O275"/>
    <mergeCell ref="P275:V275"/>
    <mergeCell ref="W275:AC275"/>
    <mergeCell ref="AD275:AJ275"/>
    <mergeCell ref="P306:V306"/>
    <mergeCell ref="W306:AC306"/>
    <mergeCell ref="AD306:AJ306"/>
    <mergeCell ref="B274:H274"/>
    <mergeCell ref="I274:O274"/>
    <mergeCell ref="B273:H273"/>
    <mergeCell ref="I273:O273"/>
    <mergeCell ref="P273:V273"/>
    <mergeCell ref="W273:AC273"/>
    <mergeCell ref="AD273:AJ273"/>
    <mergeCell ref="P274:V274"/>
    <mergeCell ref="W274:AC274"/>
    <mergeCell ref="AD274:AJ274"/>
    <mergeCell ref="B266:H266"/>
    <mergeCell ref="I266:O266"/>
    <mergeCell ref="P266:V266"/>
    <mergeCell ref="W266:AC266"/>
    <mergeCell ref="AD266:AJ266"/>
    <mergeCell ref="B267:H267"/>
    <mergeCell ref="I267:O267"/>
    <mergeCell ref="P267:V267"/>
    <mergeCell ref="W267:AC267"/>
    <mergeCell ref="AX6:BC6"/>
    <mergeCell ref="B9:H11"/>
    <mergeCell ref="I9:O10"/>
    <mergeCell ref="B33:H33"/>
    <mergeCell ref="I33:O33"/>
    <mergeCell ref="P33:V33"/>
    <mergeCell ref="W33:AC33"/>
    <mergeCell ref="AD33:AJ33"/>
    <mergeCell ref="AF5:AQ5"/>
    <mergeCell ref="B6:G6"/>
    <mergeCell ref="H6:M6"/>
    <mergeCell ref="N6:S6"/>
    <mergeCell ref="T6:Y6"/>
    <mergeCell ref="Z6:AE6"/>
    <mergeCell ref="AF6:AK6"/>
    <mergeCell ref="AL6:AQ6"/>
    <mergeCell ref="AR6:AW6"/>
    <mergeCell ref="B5:G5"/>
    <mergeCell ref="H5:M5"/>
    <mergeCell ref="N5:S5"/>
    <mergeCell ref="T5:Y5"/>
    <mergeCell ref="Z5:AE5"/>
    <mergeCell ref="B32:H32"/>
    <mergeCell ref="I32:O32"/>
    <mergeCell ref="P32:V32"/>
    <mergeCell ref="W32:AC32"/>
    <mergeCell ref="AD32:AJ32"/>
    <mergeCell ref="B31:H31"/>
    <mergeCell ref="I31:O31"/>
    <mergeCell ref="P31:V31"/>
    <mergeCell ref="W31:AC31"/>
    <mergeCell ref="AD31:AJ31"/>
    <mergeCell ref="B91:H93"/>
    <mergeCell ref="I91:O92"/>
    <mergeCell ref="P92:U92"/>
    <mergeCell ref="V92:AA92"/>
    <mergeCell ref="AB92:AG92"/>
    <mergeCell ref="AH92:AM92"/>
    <mergeCell ref="P93:U93"/>
    <mergeCell ref="V93:AA93"/>
    <mergeCell ref="AB93:AG93"/>
    <mergeCell ref="AH93:AM93"/>
    <mergeCell ref="B40:H40"/>
    <mergeCell ref="I40:O40"/>
    <mergeCell ref="P40:V40"/>
    <mergeCell ref="W40:AC40"/>
    <mergeCell ref="AD40:AJ40"/>
    <mergeCell ref="B71:H71"/>
    <mergeCell ref="I71:O71"/>
    <mergeCell ref="P71:V71"/>
    <mergeCell ref="W71:AC71"/>
    <mergeCell ref="AD71:AJ71"/>
    <mergeCell ref="I93:O93"/>
    <mergeCell ref="C78:D78"/>
    <mergeCell ref="C77:D77"/>
    <mergeCell ref="C76:D76"/>
    <mergeCell ref="B41:H41"/>
    <mergeCell ref="I41:O41"/>
    <mergeCell ref="P41:V41"/>
    <mergeCell ref="W41:AC41"/>
    <mergeCell ref="AD41:AJ41"/>
    <mergeCell ref="B42:H42"/>
    <mergeCell ref="I42:O42"/>
    <mergeCell ref="P42:V42"/>
    <mergeCell ref="B98:H100"/>
    <mergeCell ref="I98:O99"/>
    <mergeCell ref="P98:AS98"/>
    <mergeCell ref="P99:V99"/>
    <mergeCell ref="W99:AC99"/>
    <mergeCell ref="AD99:AJ99"/>
    <mergeCell ref="AK99:AS99"/>
    <mergeCell ref="I100:O100"/>
    <mergeCell ref="P100:V100"/>
    <mergeCell ref="W100:AC100"/>
    <mergeCell ref="AD100:AJ100"/>
    <mergeCell ref="AK100:AS100"/>
    <mergeCell ref="B94:H94"/>
    <mergeCell ref="I94:O94"/>
    <mergeCell ref="P94:U94"/>
    <mergeCell ref="V94:AA94"/>
    <mergeCell ref="AB94:AG94"/>
    <mergeCell ref="AH94:AM95"/>
    <mergeCell ref="AN94:AS95"/>
    <mergeCell ref="B95:H95"/>
    <mergeCell ref="I95:O95"/>
    <mergeCell ref="P95:U95"/>
    <mergeCell ref="V95:AA95"/>
    <mergeCell ref="AB95:AG95"/>
    <mergeCell ref="AN92:AS92"/>
    <mergeCell ref="AN93:AS93"/>
    <mergeCell ref="AP107:AS107"/>
    <mergeCell ref="B108:C108"/>
    <mergeCell ref="D108:H108"/>
    <mergeCell ref="I108:L108"/>
    <mergeCell ref="M108:O108"/>
    <mergeCell ref="P108:T108"/>
    <mergeCell ref="U108:W108"/>
    <mergeCell ref="X108:AB108"/>
    <mergeCell ref="AC108:AG108"/>
    <mergeCell ref="AH108:AL108"/>
    <mergeCell ref="AM108:AO108"/>
    <mergeCell ref="AP108:AS108"/>
    <mergeCell ref="B101:H101"/>
    <mergeCell ref="P101:V101"/>
    <mergeCell ref="W101:AC101"/>
    <mergeCell ref="AD101:AJ101"/>
    <mergeCell ref="AK101:AS101"/>
    <mergeCell ref="B102:H102"/>
    <mergeCell ref="P102:V102"/>
    <mergeCell ref="W102:AC102"/>
    <mergeCell ref="AD102:AJ102"/>
    <mergeCell ref="AK102:AS102"/>
    <mergeCell ref="AP106:AS106"/>
    <mergeCell ref="AP105:AS105"/>
    <mergeCell ref="I102:O102"/>
    <mergeCell ref="I101:O101"/>
    <mergeCell ref="AC105:AG105"/>
    <mergeCell ref="I105:O105"/>
    <mergeCell ref="AH105:AO105"/>
    <mergeCell ref="I106:O106"/>
    <mergeCell ref="AP109:AS109"/>
    <mergeCell ref="B110:C110"/>
    <mergeCell ref="D110:H110"/>
    <mergeCell ref="I110:O110"/>
    <mergeCell ref="P110:U110"/>
    <mergeCell ref="V110:W110"/>
    <mergeCell ref="X110:AB110"/>
    <mergeCell ref="AC110:AG110"/>
    <mergeCell ref="AH110:AM110"/>
    <mergeCell ref="AN110:AO110"/>
    <mergeCell ref="AP110:AS110"/>
    <mergeCell ref="B109:C109"/>
    <mergeCell ref="D109:H109"/>
    <mergeCell ref="I109:L109"/>
    <mergeCell ref="M109:O109"/>
    <mergeCell ref="P109:T109"/>
    <mergeCell ref="U109:W109"/>
    <mergeCell ref="X109:AB109"/>
    <mergeCell ref="AC109:AG109"/>
    <mergeCell ref="AH109:AL109"/>
    <mergeCell ref="AP111:AS111"/>
    <mergeCell ref="B112:C112"/>
    <mergeCell ref="D112:H112"/>
    <mergeCell ref="I112:O112"/>
    <mergeCell ref="P112:U112"/>
    <mergeCell ref="V112:W112"/>
    <mergeCell ref="X112:AB112"/>
    <mergeCell ref="AC112:AG112"/>
    <mergeCell ref="AH112:AM112"/>
    <mergeCell ref="AN112:AO112"/>
    <mergeCell ref="AP112:AS112"/>
    <mergeCell ref="B111:C111"/>
    <mergeCell ref="D111:H111"/>
    <mergeCell ref="I111:O111"/>
    <mergeCell ref="P111:U111"/>
    <mergeCell ref="V111:W111"/>
    <mergeCell ref="X111:AB111"/>
    <mergeCell ref="AC111:AG111"/>
    <mergeCell ref="AH111:AM111"/>
    <mergeCell ref="AN111:AO111"/>
    <mergeCell ref="AP113:AS113"/>
    <mergeCell ref="B114:C114"/>
    <mergeCell ref="D114:H114"/>
    <mergeCell ref="I114:L114"/>
    <mergeCell ref="M114:O114"/>
    <mergeCell ref="P114:W114"/>
    <mergeCell ref="X114:AB114"/>
    <mergeCell ref="AC114:AG114"/>
    <mergeCell ref="AH114:AL114"/>
    <mergeCell ref="AM114:AO114"/>
    <mergeCell ref="AP114:AS114"/>
    <mergeCell ref="B113:C113"/>
    <mergeCell ref="D113:H113"/>
    <mergeCell ref="I113:O113"/>
    <mergeCell ref="P113:U113"/>
    <mergeCell ref="V113:W113"/>
    <mergeCell ref="X113:AB113"/>
    <mergeCell ref="AR240:AW240"/>
    <mergeCell ref="AX240:BC240"/>
    <mergeCell ref="B241:G241"/>
    <mergeCell ref="H241:M241"/>
    <mergeCell ref="N241:S241"/>
    <mergeCell ref="T241:Y241"/>
    <mergeCell ref="Z241:AE241"/>
    <mergeCell ref="AF241:AK241"/>
    <mergeCell ref="AL241:AQ241"/>
    <mergeCell ref="AR241:AW241"/>
    <mergeCell ref="AX241:BC241"/>
    <mergeCell ref="B252:H252"/>
    <mergeCell ref="P252:V252"/>
    <mergeCell ref="W252:AC252"/>
    <mergeCell ref="AD252:AJ252"/>
    <mergeCell ref="AA152:AC152"/>
    <mergeCell ref="AF152:AI152"/>
    <mergeCell ref="H153:L153"/>
    <mergeCell ref="B154:G155"/>
    <mergeCell ref="N156:Q156"/>
    <mergeCell ref="V156:Y156"/>
    <mergeCell ref="O212:R212"/>
    <mergeCell ref="T212:W213"/>
    <mergeCell ref="W209:Z210"/>
    <mergeCell ref="H179:L179"/>
    <mergeCell ref="B180:G181"/>
    <mergeCell ref="B249:H249"/>
    <mergeCell ref="I249:O249"/>
    <mergeCell ref="P249:V249"/>
    <mergeCell ref="W249:AC249"/>
    <mergeCell ref="AD249:AJ249"/>
    <mergeCell ref="I246:O246"/>
    <mergeCell ref="AF240:AQ240"/>
    <mergeCell ref="B247:H247"/>
    <mergeCell ref="I247:O247"/>
    <mergeCell ref="P247:V247"/>
    <mergeCell ref="W247:AC247"/>
    <mergeCell ref="AD247:AJ247"/>
    <mergeCell ref="H235:I235"/>
    <mergeCell ref="J235:M235"/>
    <mergeCell ref="R235:U235"/>
    <mergeCell ref="F223:J223"/>
    <mergeCell ref="L223:M223"/>
    <mergeCell ref="N223:R223"/>
    <mergeCell ref="H214:L214"/>
    <mergeCell ref="B215:G216"/>
    <mergeCell ref="L217:O217"/>
    <mergeCell ref="T217:W217"/>
    <mergeCell ref="B248:H248"/>
    <mergeCell ref="I248:O248"/>
    <mergeCell ref="P248:V248"/>
    <mergeCell ref="W248:AC248"/>
    <mergeCell ref="AD248:AJ248"/>
    <mergeCell ref="P254:V254"/>
    <mergeCell ref="W254:AC254"/>
    <mergeCell ref="AD254:AJ254"/>
    <mergeCell ref="B250:H250"/>
    <mergeCell ref="I250:O250"/>
    <mergeCell ref="P250:V250"/>
    <mergeCell ref="W250:AC250"/>
    <mergeCell ref="AD250:AJ250"/>
    <mergeCell ref="B251:H251"/>
    <mergeCell ref="I251:O251"/>
    <mergeCell ref="P251:V251"/>
    <mergeCell ref="W251:AC251"/>
    <mergeCell ref="AD251:AJ251"/>
    <mergeCell ref="B254:H254"/>
    <mergeCell ref="I254:O254"/>
    <mergeCell ref="B253:H253"/>
    <mergeCell ref="I253:O253"/>
    <mergeCell ref="I252:O252"/>
    <mergeCell ref="P253:V253"/>
    <mergeCell ref="W253:AC253"/>
    <mergeCell ref="AD253:AJ253"/>
    <mergeCell ref="AD267:AJ267"/>
    <mergeCell ref="W263:AC263"/>
    <mergeCell ref="AD263:AJ263"/>
    <mergeCell ref="B264:H264"/>
    <mergeCell ref="I264:O264"/>
    <mergeCell ref="P264:V264"/>
    <mergeCell ref="W264:AC264"/>
    <mergeCell ref="AD264:AJ264"/>
    <mergeCell ref="B265:H265"/>
    <mergeCell ref="I265:O265"/>
    <mergeCell ref="P265:V265"/>
    <mergeCell ref="W265:AC265"/>
    <mergeCell ref="AD265:AJ265"/>
    <mergeCell ref="B263:H263"/>
    <mergeCell ref="I263:O263"/>
    <mergeCell ref="P263:V263"/>
    <mergeCell ref="B270:H270"/>
    <mergeCell ref="P270:V270"/>
    <mergeCell ref="W270:AC270"/>
    <mergeCell ref="AD270:AJ270"/>
    <mergeCell ref="P271:V271"/>
    <mergeCell ref="W271:AC271"/>
    <mergeCell ref="AD271:AJ271"/>
    <mergeCell ref="P272:V272"/>
    <mergeCell ref="W272:AC272"/>
    <mergeCell ref="AD272:AJ272"/>
    <mergeCell ref="B268:H268"/>
    <mergeCell ref="I268:O268"/>
    <mergeCell ref="P268:V268"/>
    <mergeCell ref="W268:AC268"/>
    <mergeCell ref="AD268:AJ268"/>
    <mergeCell ref="B269:H269"/>
    <mergeCell ref="I269:O269"/>
    <mergeCell ref="P269:V269"/>
    <mergeCell ref="W269:AC269"/>
    <mergeCell ref="AD269:AJ269"/>
    <mergeCell ref="B272:H272"/>
    <mergeCell ref="I272:O272"/>
    <mergeCell ref="B271:H271"/>
    <mergeCell ref="I271:O271"/>
    <mergeCell ref="I270:O270"/>
    <mergeCell ref="AH310:AM310"/>
    <mergeCell ref="AN310:AS310"/>
    <mergeCell ref="P311:U311"/>
    <mergeCell ref="V311:AA311"/>
    <mergeCell ref="AB311:AG311"/>
    <mergeCell ref="AH311:AM311"/>
    <mergeCell ref="AN311:AS311"/>
    <mergeCell ref="B312:H312"/>
    <mergeCell ref="I312:O312"/>
    <mergeCell ref="P312:U312"/>
    <mergeCell ref="V312:AA312"/>
    <mergeCell ref="AB312:AG312"/>
    <mergeCell ref="AH312:AM313"/>
    <mergeCell ref="AN312:AS313"/>
    <mergeCell ref="B313:H313"/>
    <mergeCell ref="I313:O313"/>
    <mergeCell ref="P313:U313"/>
    <mergeCell ref="V313:AA313"/>
    <mergeCell ref="AB313:AG313"/>
    <mergeCell ref="I311:O311"/>
    <mergeCell ref="B309:H311"/>
    <mergeCell ref="I309:O310"/>
    <mergeCell ref="P310:U310"/>
    <mergeCell ref="V310:AA310"/>
    <mergeCell ref="AB310:AG310"/>
    <mergeCell ref="B319:H319"/>
    <mergeCell ref="I319:O319"/>
    <mergeCell ref="P319:V319"/>
    <mergeCell ref="W319:AC319"/>
    <mergeCell ref="AD319:AJ319"/>
    <mergeCell ref="AK319:AS319"/>
    <mergeCell ref="B320:H320"/>
    <mergeCell ref="I320:O320"/>
    <mergeCell ref="P320:V320"/>
    <mergeCell ref="W320:AC320"/>
    <mergeCell ref="AD320:AJ320"/>
    <mergeCell ref="AK320:AS320"/>
    <mergeCell ref="B316:H318"/>
    <mergeCell ref="I316:O317"/>
    <mergeCell ref="P316:AS316"/>
    <mergeCell ref="P317:V317"/>
    <mergeCell ref="W317:AC317"/>
    <mergeCell ref="AD317:AJ317"/>
    <mergeCell ref="AK317:AS317"/>
    <mergeCell ref="I318:O318"/>
    <mergeCell ref="P318:V318"/>
    <mergeCell ref="W318:AC318"/>
    <mergeCell ref="AD318:AJ318"/>
    <mergeCell ref="AK318:AS318"/>
    <mergeCell ref="B323:C325"/>
    <mergeCell ref="D323:H323"/>
    <mergeCell ref="I323:O323"/>
    <mergeCell ref="P323:W323"/>
    <mergeCell ref="X323:AB323"/>
    <mergeCell ref="AC323:AG323"/>
    <mergeCell ref="AH323:AO323"/>
    <mergeCell ref="AP323:AS323"/>
    <mergeCell ref="D324:H325"/>
    <mergeCell ref="I324:O324"/>
    <mergeCell ref="P324:W324"/>
    <mergeCell ref="X324:AB324"/>
    <mergeCell ref="AC324:AG324"/>
    <mergeCell ref="AH324:AO324"/>
    <mergeCell ref="AP324:AS324"/>
    <mergeCell ref="I325:O325"/>
    <mergeCell ref="P325:W325"/>
    <mergeCell ref="X325:AB325"/>
    <mergeCell ref="AC325:AG325"/>
    <mergeCell ref="AH325:AO325"/>
    <mergeCell ref="AP325:AS325"/>
    <mergeCell ref="AM326:AO326"/>
    <mergeCell ref="AP326:AS326"/>
    <mergeCell ref="B327:C327"/>
    <mergeCell ref="D327:H327"/>
    <mergeCell ref="I327:L327"/>
    <mergeCell ref="M327:O327"/>
    <mergeCell ref="P327:T327"/>
    <mergeCell ref="U327:W327"/>
    <mergeCell ref="X327:AB327"/>
    <mergeCell ref="AC327:AG327"/>
    <mergeCell ref="AH327:AL327"/>
    <mergeCell ref="AM327:AO327"/>
    <mergeCell ref="AP327:AS327"/>
    <mergeCell ref="B326:C326"/>
    <mergeCell ref="D326:H326"/>
    <mergeCell ref="I326:L326"/>
    <mergeCell ref="M326:O326"/>
    <mergeCell ref="P326:T326"/>
    <mergeCell ref="U326:W326"/>
    <mergeCell ref="X326:AB326"/>
    <mergeCell ref="AC326:AG326"/>
    <mergeCell ref="AH326:AL326"/>
    <mergeCell ref="AP328:AS328"/>
    <mergeCell ref="B329:C329"/>
    <mergeCell ref="D329:H329"/>
    <mergeCell ref="I329:O329"/>
    <mergeCell ref="P329:U329"/>
    <mergeCell ref="V329:W329"/>
    <mergeCell ref="X329:AB329"/>
    <mergeCell ref="AC329:AG329"/>
    <mergeCell ref="AH329:AM329"/>
    <mergeCell ref="AN329:AO329"/>
    <mergeCell ref="AP329:AS329"/>
    <mergeCell ref="B328:C328"/>
    <mergeCell ref="D328:H328"/>
    <mergeCell ref="I328:O328"/>
    <mergeCell ref="P328:U328"/>
    <mergeCell ref="V328:W328"/>
    <mergeCell ref="X328:AB328"/>
    <mergeCell ref="AC328:AG328"/>
    <mergeCell ref="AH328:AM328"/>
    <mergeCell ref="AN328:AO328"/>
    <mergeCell ref="AP330:AS330"/>
    <mergeCell ref="B331:C331"/>
    <mergeCell ref="D331:H331"/>
    <mergeCell ref="I331:O331"/>
    <mergeCell ref="P331:U331"/>
    <mergeCell ref="V331:W331"/>
    <mergeCell ref="X331:AB331"/>
    <mergeCell ref="AC331:AG331"/>
    <mergeCell ref="AH331:AM331"/>
    <mergeCell ref="AN331:AO331"/>
    <mergeCell ref="AP331:AS331"/>
    <mergeCell ref="B330:C330"/>
    <mergeCell ref="D330:H330"/>
    <mergeCell ref="I330:O330"/>
    <mergeCell ref="P330:U330"/>
    <mergeCell ref="V330:W330"/>
    <mergeCell ref="X330:AB330"/>
    <mergeCell ref="AC330:AG330"/>
    <mergeCell ref="AH330:AM330"/>
    <mergeCell ref="AN330:AO330"/>
    <mergeCell ref="AX341:BC341"/>
    <mergeCell ref="B342:G342"/>
    <mergeCell ref="H342:M342"/>
    <mergeCell ref="N342:S342"/>
    <mergeCell ref="T342:Y342"/>
    <mergeCell ref="Z342:AE342"/>
    <mergeCell ref="AF342:AK342"/>
    <mergeCell ref="AL342:AQ342"/>
    <mergeCell ref="AR342:AW342"/>
    <mergeCell ref="AX342:BC342"/>
    <mergeCell ref="H336:I336"/>
    <mergeCell ref="J336:M336"/>
    <mergeCell ref="R336:U336"/>
    <mergeCell ref="B341:G341"/>
    <mergeCell ref="H341:M341"/>
    <mergeCell ref="N341:S341"/>
    <mergeCell ref="T341:Y341"/>
    <mergeCell ref="Z341:AE341"/>
    <mergeCell ref="AF341:AQ341"/>
    <mergeCell ref="B345:H347"/>
    <mergeCell ref="I345:O346"/>
    <mergeCell ref="P346:V346"/>
    <mergeCell ref="W346:AC346"/>
    <mergeCell ref="AD346:AJ346"/>
    <mergeCell ref="I347:O347"/>
    <mergeCell ref="P347:V347"/>
    <mergeCell ref="W347:AC347"/>
    <mergeCell ref="AD347:AJ347"/>
    <mergeCell ref="AP332:AS332"/>
    <mergeCell ref="B332:C332"/>
    <mergeCell ref="D332:H332"/>
    <mergeCell ref="I332:L332"/>
    <mergeCell ref="M332:O332"/>
    <mergeCell ref="P332:W332"/>
    <mergeCell ref="X332:AB332"/>
    <mergeCell ref="AC332:AG332"/>
    <mergeCell ref="AH332:AL332"/>
    <mergeCell ref="AM332:AO332"/>
    <mergeCell ref="AR341:AW341"/>
    <mergeCell ref="B350:H350"/>
    <mergeCell ref="I350:O350"/>
    <mergeCell ref="P350:V350"/>
    <mergeCell ref="W350:AC350"/>
    <mergeCell ref="AD350:AJ350"/>
    <mergeCell ref="B351:H351"/>
    <mergeCell ref="I351:O351"/>
    <mergeCell ref="P351:V351"/>
    <mergeCell ref="W351:AC351"/>
    <mergeCell ref="AD351:AJ351"/>
    <mergeCell ref="B348:H348"/>
    <mergeCell ref="I348:O348"/>
    <mergeCell ref="P348:V348"/>
    <mergeCell ref="W348:AC348"/>
    <mergeCell ref="AD348:AJ348"/>
    <mergeCell ref="B349:H349"/>
    <mergeCell ref="I349:O349"/>
    <mergeCell ref="P349:V349"/>
    <mergeCell ref="W349:AC349"/>
    <mergeCell ref="AD349:AJ349"/>
    <mergeCell ref="B354:H354"/>
    <mergeCell ref="I354:O354"/>
    <mergeCell ref="P354:V354"/>
    <mergeCell ref="W354:AC354"/>
    <mergeCell ref="AD354:AJ354"/>
    <mergeCell ref="B355:H355"/>
    <mergeCell ref="I355:O355"/>
    <mergeCell ref="P355:V355"/>
    <mergeCell ref="W355:AC355"/>
    <mergeCell ref="AD355:AJ355"/>
    <mergeCell ref="B352:H352"/>
    <mergeCell ref="I352:O352"/>
    <mergeCell ref="P352:V352"/>
    <mergeCell ref="W352:AC352"/>
    <mergeCell ref="AD352:AJ352"/>
    <mergeCell ref="B353:H353"/>
    <mergeCell ref="I353:O353"/>
    <mergeCell ref="P353:V353"/>
    <mergeCell ref="W353:AC353"/>
    <mergeCell ref="AD353:AJ353"/>
    <mergeCell ref="B358:H358"/>
    <mergeCell ref="I358:O358"/>
    <mergeCell ref="P358:V358"/>
    <mergeCell ref="W358:AC358"/>
    <mergeCell ref="AD358:AJ358"/>
    <mergeCell ref="B359:H359"/>
    <mergeCell ref="I359:O359"/>
    <mergeCell ref="P359:V359"/>
    <mergeCell ref="W359:AC359"/>
    <mergeCell ref="AD359:AJ359"/>
    <mergeCell ref="B356:H356"/>
    <mergeCell ref="I356:O356"/>
    <mergeCell ref="P356:V356"/>
    <mergeCell ref="W356:AC356"/>
    <mergeCell ref="AD356:AJ356"/>
    <mergeCell ref="B357:H357"/>
    <mergeCell ref="I357:O357"/>
    <mergeCell ref="P357:V357"/>
    <mergeCell ref="W357:AC357"/>
    <mergeCell ref="AD357:AJ357"/>
    <mergeCell ref="B362:H362"/>
    <mergeCell ref="I362:O362"/>
    <mergeCell ref="P362:V362"/>
    <mergeCell ref="W362:AC362"/>
    <mergeCell ref="AD362:AJ362"/>
    <mergeCell ref="B363:H363"/>
    <mergeCell ref="I363:O363"/>
    <mergeCell ref="P363:V363"/>
    <mergeCell ref="W363:AC363"/>
    <mergeCell ref="AD363:AJ363"/>
    <mergeCell ref="B360:H360"/>
    <mergeCell ref="I360:O360"/>
    <mergeCell ref="P360:V360"/>
    <mergeCell ref="W360:AC360"/>
    <mergeCell ref="AD360:AJ360"/>
    <mergeCell ref="B361:H361"/>
    <mergeCell ref="I361:O361"/>
    <mergeCell ref="P361:V361"/>
    <mergeCell ref="W361:AC361"/>
    <mergeCell ref="AD361:AJ361"/>
    <mergeCell ref="B366:H366"/>
    <mergeCell ref="I366:O366"/>
    <mergeCell ref="P366:V366"/>
    <mergeCell ref="W366:AC366"/>
    <mergeCell ref="AD366:AJ366"/>
    <mergeCell ref="B367:H367"/>
    <mergeCell ref="I367:O367"/>
    <mergeCell ref="P367:V367"/>
    <mergeCell ref="W367:AC367"/>
    <mergeCell ref="AD367:AJ367"/>
    <mergeCell ref="B364:H364"/>
    <mergeCell ref="I364:O364"/>
    <mergeCell ref="P364:V364"/>
    <mergeCell ref="W364:AC364"/>
    <mergeCell ref="AD364:AJ364"/>
    <mergeCell ref="B365:H365"/>
    <mergeCell ref="I365:O365"/>
    <mergeCell ref="P365:V365"/>
    <mergeCell ref="W365:AC365"/>
    <mergeCell ref="AD365:AJ365"/>
    <mergeCell ref="P373:V373"/>
    <mergeCell ref="W373:AC373"/>
    <mergeCell ref="AD373:AJ373"/>
    <mergeCell ref="B370:H370"/>
    <mergeCell ref="I370:O370"/>
    <mergeCell ref="P370:V370"/>
    <mergeCell ref="W370:AC370"/>
    <mergeCell ref="AD370:AJ370"/>
    <mergeCell ref="B371:H371"/>
    <mergeCell ref="I371:O371"/>
    <mergeCell ref="P371:V371"/>
    <mergeCell ref="W371:AC371"/>
    <mergeCell ref="AD371:AJ371"/>
    <mergeCell ref="B368:H368"/>
    <mergeCell ref="I368:O368"/>
    <mergeCell ref="P368:V368"/>
    <mergeCell ref="W368:AC368"/>
    <mergeCell ref="AD368:AJ368"/>
    <mergeCell ref="B369:H369"/>
    <mergeCell ref="I369:O369"/>
    <mergeCell ref="P369:V369"/>
    <mergeCell ref="W369:AC369"/>
    <mergeCell ref="AD369:AJ369"/>
    <mergeCell ref="B407:H407"/>
    <mergeCell ref="I407:O407"/>
    <mergeCell ref="P407:V407"/>
    <mergeCell ref="W407:AC407"/>
    <mergeCell ref="AD407:AJ407"/>
    <mergeCell ref="B374:H374"/>
    <mergeCell ref="I374:O374"/>
    <mergeCell ref="P374:V374"/>
    <mergeCell ref="W374:AC374"/>
    <mergeCell ref="AD374:AJ374"/>
    <mergeCell ref="B375:H375"/>
    <mergeCell ref="I375:O375"/>
    <mergeCell ref="P375:V375"/>
    <mergeCell ref="W375:AC375"/>
    <mergeCell ref="AD375:AJ375"/>
    <mergeCell ref="B378:H378"/>
    <mergeCell ref="I378:O378"/>
    <mergeCell ref="P378:V378"/>
    <mergeCell ref="W378:AC378"/>
    <mergeCell ref="AD378:AJ378"/>
    <mergeCell ref="B379:H379"/>
    <mergeCell ref="I379:O379"/>
    <mergeCell ref="P379:V379"/>
    <mergeCell ref="W379:AC379"/>
    <mergeCell ref="AD379:AJ379"/>
    <mergeCell ref="B380:H380"/>
    <mergeCell ref="I380:O380"/>
    <mergeCell ref="P380:V380"/>
    <mergeCell ref="W380:AC380"/>
    <mergeCell ref="AD380:AJ380"/>
    <mergeCell ref="B381:H381"/>
    <mergeCell ref="I381:O381"/>
    <mergeCell ref="B413:H413"/>
    <mergeCell ref="I413:O413"/>
    <mergeCell ref="P413:U413"/>
    <mergeCell ref="V413:AA413"/>
    <mergeCell ref="AB413:AG413"/>
    <mergeCell ref="AH413:AM414"/>
    <mergeCell ref="AN413:AS414"/>
    <mergeCell ref="B414:H414"/>
    <mergeCell ref="I414:O414"/>
    <mergeCell ref="P414:U414"/>
    <mergeCell ref="V414:AA414"/>
    <mergeCell ref="AB414:AG414"/>
    <mergeCell ref="B410:H412"/>
    <mergeCell ref="I410:O411"/>
    <mergeCell ref="P411:U411"/>
    <mergeCell ref="V411:AA411"/>
    <mergeCell ref="AB411:AG411"/>
    <mergeCell ref="AH411:AM411"/>
    <mergeCell ref="AN411:AS411"/>
    <mergeCell ref="I412:O412"/>
    <mergeCell ref="P412:U412"/>
    <mergeCell ref="V412:AA412"/>
    <mergeCell ref="AB412:AG412"/>
    <mergeCell ref="AH412:AM412"/>
    <mergeCell ref="AN412:AS412"/>
    <mergeCell ref="B420:H420"/>
    <mergeCell ref="I420:O420"/>
    <mergeCell ref="P420:V420"/>
    <mergeCell ref="W420:AC420"/>
    <mergeCell ref="AD420:AJ420"/>
    <mergeCell ref="AK420:AS420"/>
    <mergeCell ref="B421:H421"/>
    <mergeCell ref="I421:O421"/>
    <mergeCell ref="P421:V421"/>
    <mergeCell ref="W421:AC421"/>
    <mergeCell ref="AD421:AJ421"/>
    <mergeCell ref="AK421:AS421"/>
    <mergeCell ref="B417:H419"/>
    <mergeCell ref="I417:O418"/>
    <mergeCell ref="P417:AS417"/>
    <mergeCell ref="P418:V418"/>
    <mergeCell ref="W418:AC418"/>
    <mergeCell ref="AD418:AJ418"/>
    <mergeCell ref="AK418:AS418"/>
    <mergeCell ref="I419:O419"/>
    <mergeCell ref="P419:V419"/>
    <mergeCell ref="W419:AC419"/>
    <mergeCell ref="AD419:AJ419"/>
    <mergeCell ref="AK419:AS419"/>
    <mergeCell ref="B424:C426"/>
    <mergeCell ref="D424:H424"/>
    <mergeCell ref="I424:O424"/>
    <mergeCell ref="P424:W424"/>
    <mergeCell ref="X424:AB424"/>
    <mergeCell ref="AC424:AG424"/>
    <mergeCell ref="AH424:AO424"/>
    <mergeCell ref="AP424:AS424"/>
    <mergeCell ref="D425:H426"/>
    <mergeCell ref="I425:O425"/>
    <mergeCell ref="P425:W425"/>
    <mergeCell ref="X425:AB425"/>
    <mergeCell ref="AC425:AG425"/>
    <mergeCell ref="AH425:AO425"/>
    <mergeCell ref="AP425:AS425"/>
    <mergeCell ref="I426:O426"/>
    <mergeCell ref="P426:W426"/>
    <mergeCell ref="X426:AB426"/>
    <mergeCell ref="AC426:AG426"/>
    <mergeCell ref="AH426:AO426"/>
    <mergeCell ref="AP426:AS426"/>
    <mergeCell ref="AM427:AO427"/>
    <mergeCell ref="AP427:AS427"/>
    <mergeCell ref="B428:C428"/>
    <mergeCell ref="D428:H428"/>
    <mergeCell ref="I428:L428"/>
    <mergeCell ref="M428:O428"/>
    <mergeCell ref="P428:T428"/>
    <mergeCell ref="U428:W428"/>
    <mergeCell ref="X428:AB428"/>
    <mergeCell ref="AC428:AG428"/>
    <mergeCell ref="AH428:AL428"/>
    <mergeCell ref="AM428:AO428"/>
    <mergeCell ref="AP428:AS428"/>
    <mergeCell ref="B427:C427"/>
    <mergeCell ref="D427:H427"/>
    <mergeCell ref="I427:L427"/>
    <mergeCell ref="M427:O427"/>
    <mergeCell ref="P427:T427"/>
    <mergeCell ref="U427:W427"/>
    <mergeCell ref="X427:AB427"/>
    <mergeCell ref="AC427:AG427"/>
    <mergeCell ref="AH427:AL427"/>
    <mergeCell ref="AP429:AS429"/>
    <mergeCell ref="B430:C430"/>
    <mergeCell ref="D430:H430"/>
    <mergeCell ref="I430:O430"/>
    <mergeCell ref="P430:U430"/>
    <mergeCell ref="V430:W430"/>
    <mergeCell ref="X430:AB430"/>
    <mergeCell ref="AC430:AG430"/>
    <mergeCell ref="AH430:AM430"/>
    <mergeCell ref="AN430:AO430"/>
    <mergeCell ref="AP430:AS430"/>
    <mergeCell ref="B429:C429"/>
    <mergeCell ref="D429:H429"/>
    <mergeCell ref="I429:O429"/>
    <mergeCell ref="P429:U429"/>
    <mergeCell ref="V429:W429"/>
    <mergeCell ref="X429:AB429"/>
    <mergeCell ref="AC429:AG429"/>
    <mergeCell ref="AH429:AM429"/>
    <mergeCell ref="AN429:AO429"/>
    <mergeCell ref="AP431:AS431"/>
    <mergeCell ref="B432:C432"/>
    <mergeCell ref="D432:H432"/>
    <mergeCell ref="I432:O432"/>
    <mergeCell ref="P432:U432"/>
    <mergeCell ref="V432:W432"/>
    <mergeCell ref="X432:AB432"/>
    <mergeCell ref="AC432:AG432"/>
    <mergeCell ref="AH432:AM432"/>
    <mergeCell ref="AN432:AO432"/>
    <mergeCell ref="AP432:AS432"/>
    <mergeCell ref="B431:C431"/>
    <mergeCell ref="D431:H431"/>
    <mergeCell ref="I431:O431"/>
    <mergeCell ref="P431:U431"/>
    <mergeCell ref="V431:W431"/>
    <mergeCell ref="X431:AB431"/>
    <mergeCell ref="AC431:AG431"/>
    <mergeCell ref="AH431:AM431"/>
    <mergeCell ref="AN431:AO431"/>
    <mergeCell ref="AX442:BC442"/>
    <mergeCell ref="B443:G443"/>
    <mergeCell ref="H443:M443"/>
    <mergeCell ref="N443:S443"/>
    <mergeCell ref="T443:Y443"/>
    <mergeCell ref="Z443:AE443"/>
    <mergeCell ref="AF443:AK443"/>
    <mergeCell ref="AL443:AQ443"/>
    <mergeCell ref="AR443:AW443"/>
    <mergeCell ref="AX443:BC443"/>
    <mergeCell ref="H437:I437"/>
    <mergeCell ref="J437:M437"/>
    <mergeCell ref="R437:U437"/>
    <mergeCell ref="B442:G442"/>
    <mergeCell ref="H442:M442"/>
    <mergeCell ref="N442:S442"/>
    <mergeCell ref="T442:Y442"/>
    <mergeCell ref="Z442:AE442"/>
    <mergeCell ref="AF442:AQ442"/>
    <mergeCell ref="B446:H448"/>
    <mergeCell ref="I446:O447"/>
    <mergeCell ref="P447:V447"/>
    <mergeCell ref="W447:AC447"/>
    <mergeCell ref="AD447:AJ447"/>
    <mergeCell ref="I448:O448"/>
    <mergeCell ref="P448:V448"/>
    <mergeCell ref="W448:AC448"/>
    <mergeCell ref="AD448:AJ448"/>
    <mergeCell ref="AP433:AS433"/>
    <mergeCell ref="B433:C433"/>
    <mergeCell ref="D433:H433"/>
    <mergeCell ref="I433:L433"/>
    <mergeCell ref="M433:O433"/>
    <mergeCell ref="P433:W433"/>
    <mergeCell ref="X433:AB433"/>
    <mergeCell ref="AC433:AG433"/>
    <mergeCell ref="AH433:AL433"/>
    <mergeCell ref="AM433:AO433"/>
    <mergeCell ref="AR442:AW442"/>
    <mergeCell ref="B451:H451"/>
    <mergeCell ref="I451:O451"/>
    <mergeCell ref="P451:V451"/>
    <mergeCell ref="W451:AC451"/>
    <mergeCell ref="AD451:AJ451"/>
    <mergeCell ref="B452:H452"/>
    <mergeCell ref="I452:O452"/>
    <mergeCell ref="P452:V452"/>
    <mergeCell ref="W452:AC452"/>
    <mergeCell ref="AD452:AJ452"/>
    <mergeCell ref="B449:H449"/>
    <mergeCell ref="I449:O449"/>
    <mergeCell ref="P449:V449"/>
    <mergeCell ref="W449:AC449"/>
    <mergeCell ref="AD449:AJ449"/>
    <mergeCell ref="B450:H450"/>
    <mergeCell ref="I450:O450"/>
    <mergeCell ref="P450:V450"/>
    <mergeCell ref="W450:AC450"/>
    <mergeCell ref="AD450:AJ450"/>
    <mergeCell ref="B455:H455"/>
    <mergeCell ref="I455:O455"/>
    <mergeCell ref="P455:V455"/>
    <mergeCell ref="W455:AC455"/>
    <mergeCell ref="AD455:AJ455"/>
    <mergeCell ref="B456:H456"/>
    <mergeCell ref="I456:O456"/>
    <mergeCell ref="P456:V456"/>
    <mergeCell ref="W456:AC456"/>
    <mergeCell ref="AD456:AJ456"/>
    <mergeCell ref="B453:H453"/>
    <mergeCell ref="I453:O453"/>
    <mergeCell ref="P453:V453"/>
    <mergeCell ref="W453:AC453"/>
    <mergeCell ref="AD453:AJ453"/>
    <mergeCell ref="B454:H454"/>
    <mergeCell ref="I454:O454"/>
    <mergeCell ref="P454:V454"/>
    <mergeCell ref="W454:AC454"/>
    <mergeCell ref="AD454:AJ454"/>
    <mergeCell ref="B459:H459"/>
    <mergeCell ref="I459:O459"/>
    <mergeCell ref="P459:V459"/>
    <mergeCell ref="W459:AC459"/>
    <mergeCell ref="AD459:AJ459"/>
    <mergeCell ref="B460:H460"/>
    <mergeCell ref="I460:O460"/>
    <mergeCell ref="P460:V460"/>
    <mergeCell ref="W460:AC460"/>
    <mergeCell ref="AD460:AJ460"/>
    <mergeCell ref="B457:H457"/>
    <mergeCell ref="I457:O457"/>
    <mergeCell ref="P457:V457"/>
    <mergeCell ref="W457:AC457"/>
    <mergeCell ref="AD457:AJ457"/>
    <mergeCell ref="B458:H458"/>
    <mergeCell ref="I458:O458"/>
    <mergeCell ref="P458:V458"/>
    <mergeCell ref="W458:AC458"/>
    <mergeCell ref="AD458:AJ458"/>
    <mergeCell ref="B463:H463"/>
    <mergeCell ref="I463:O463"/>
    <mergeCell ref="P463:V463"/>
    <mergeCell ref="W463:AC463"/>
    <mergeCell ref="AD463:AJ463"/>
    <mergeCell ref="B464:H464"/>
    <mergeCell ref="I464:O464"/>
    <mergeCell ref="P464:V464"/>
    <mergeCell ref="W464:AC464"/>
    <mergeCell ref="AD464:AJ464"/>
    <mergeCell ref="B461:H461"/>
    <mergeCell ref="I461:O461"/>
    <mergeCell ref="P461:V461"/>
    <mergeCell ref="W461:AC461"/>
    <mergeCell ref="AD461:AJ461"/>
    <mergeCell ref="B462:H462"/>
    <mergeCell ref="I462:O462"/>
    <mergeCell ref="P462:V462"/>
    <mergeCell ref="W462:AC462"/>
    <mergeCell ref="AD462:AJ462"/>
    <mergeCell ref="B467:H467"/>
    <mergeCell ref="I467:O467"/>
    <mergeCell ref="P467:V467"/>
    <mergeCell ref="W467:AC467"/>
    <mergeCell ref="AD467:AJ467"/>
    <mergeCell ref="B468:H468"/>
    <mergeCell ref="I468:O468"/>
    <mergeCell ref="P468:V468"/>
    <mergeCell ref="W468:AC468"/>
    <mergeCell ref="AD468:AJ468"/>
    <mergeCell ref="B465:H465"/>
    <mergeCell ref="I465:O465"/>
    <mergeCell ref="P465:V465"/>
    <mergeCell ref="W465:AC465"/>
    <mergeCell ref="AD465:AJ465"/>
    <mergeCell ref="B466:H466"/>
    <mergeCell ref="I466:O466"/>
    <mergeCell ref="P466:V466"/>
    <mergeCell ref="W466:AC466"/>
    <mergeCell ref="AD466:AJ466"/>
    <mergeCell ref="P471:V471"/>
    <mergeCell ref="W471:AC471"/>
    <mergeCell ref="AD471:AJ471"/>
    <mergeCell ref="B472:H472"/>
    <mergeCell ref="I472:O472"/>
    <mergeCell ref="P472:V472"/>
    <mergeCell ref="W472:AC472"/>
    <mergeCell ref="AD472:AJ472"/>
    <mergeCell ref="B469:H469"/>
    <mergeCell ref="I469:O469"/>
    <mergeCell ref="P469:V469"/>
    <mergeCell ref="W469:AC469"/>
    <mergeCell ref="AD469:AJ469"/>
    <mergeCell ref="B470:H470"/>
    <mergeCell ref="I470:O470"/>
    <mergeCell ref="P470:V470"/>
    <mergeCell ref="W470:AC470"/>
    <mergeCell ref="AD470:AJ470"/>
    <mergeCell ref="B508:H508"/>
    <mergeCell ref="I508:O508"/>
    <mergeCell ref="P508:V508"/>
    <mergeCell ref="W508:AC508"/>
    <mergeCell ref="AD508:AJ508"/>
    <mergeCell ref="B475:H475"/>
    <mergeCell ref="I475:O475"/>
    <mergeCell ref="P475:V475"/>
    <mergeCell ref="W475:AC475"/>
    <mergeCell ref="AD475:AJ475"/>
    <mergeCell ref="B476:H476"/>
    <mergeCell ref="I476:O476"/>
    <mergeCell ref="P476:V476"/>
    <mergeCell ref="W476:AC476"/>
    <mergeCell ref="AD476:AJ476"/>
    <mergeCell ref="B479:H479"/>
    <mergeCell ref="I479:O479"/>
    <mergeCell ref="P479:V479"/>
    <mergeCell ref="W479:AC479"/>
    <mergeCell ref="AD479:AJ479"/>
    <mergeCell ref="B480:H480"/>
    <mergeCell ref="I480:O480"/>
    <mergeCell ref="P480:V480"/>
    <mergeCell ref="W480:AC480"/>
    <mergeCell ref="AD480:AJ480"/>
    <mergeCell ref="B481:H481"/>
    <mergeCell ref="I481:O481"/>
    <mergeCell ref="P481:V481"/>
    <mergeCell ref="W481:AC481"/>
    <mergeCell ref="AD481:AJ481"/>
    <mergeCell ref="B482:H482"/>
    <mergeCell ref="I482:O482"/>
    <mergeCell ref="B514:H514"/>
    <mergeCell ref="I514:O514"/>
    <mergeCell ref="P514:U514"/>
    <mergeCell ref="V514:AA514"/>
    <mergeCell ref="AB514:AG514"/>
    <mergeCell ref="AH514:AM515"/>
    <mergeCell ref="AN514:AS515"/>
    <mergeCell ref="B515:H515"/>
    <mergeCell ref="I515:O515"/>
    <mergeCell ref="P515:U515"/>
    <mergeCell ref="V515:AA515"/>
    <mergeCell ref="AB515:AG515"/>
    <mergeCell ref="B511:H513"/>
    <mergeCell ref="I511:O512"/>
    <mergeCell ref="P512:U512"/>
    <mergeCell ref="V512:AA512"/>
    <mergeCell ref="AB512:AG512"/>
    <mergeCell ref="AH512:AM512"/>
    <mergeCell ref="AN512:AS512"/>
    <mergeCell ref="I513:O513"/>
    <mergeCell ref="P513:U513"/>
    <mergeCell ref="V513:AA513"/>
    <mergeCell ref="AB513:AG513"/>
    <mergeCell ref="AH513:AM513"/>
    <mergeCell ref="AN513:AS513"/>
    <mergeCell ref="I521:O521"/>
    <mergeCell ref="P521:V521"/>
    <mergeCell ref="W521:AC521"/>
    <mergeCell ref="AD521:AJ521"/>
    <mergeCell ref="AK521:AS521"/>
    <mergeCell ref="B522:H522"/>
    <mergeCell ref="I522:O522"/>
    <mergeCell ref="P522:V522"/>
    <mergeCell ref="W522:AC522"/>
    <mergeCell ref="AD522:AJ522"/>
    <mergeCell ref="AK522:AS522"/>
    <mergeCell ref="B518:H520"/>
    <mergeCell ref="I518:O519"/>
    <mergeCell ref="P518:AS518"/>
    <mergeCell ref="P519:V519"/>
    <mergeCell ref="W519:AC519"/>
    <mergeCell ref="AD519:AJ519"/>
    <mergeCell ref="AK519:AS519"/>
    <mergeCell ref="I520:O520"/>
    <mergeCell ref="P520:V520"/>
    <mergeCell ref="W520:AC520"/>
    <mergeCell ref="AD520:AJ520"/>
    <mergeCell ref="AK520:AS520"/>
    <mergeCell ref="B525:C527"/>
    <mergeCell ref="D525:H525"/>
    <mergeCell ref="I525:O525"/>
    <mergeCell ref="P525:W525"/>
    <mergeCell ref="X525:AB525"/>
    <mergeCell ref="AC525:AG525"/>
    <mergeCell ref="AH525:AO525"/>
    <mergeCell ref="AP525:AS525"/>
    <mergeCell ref="D526:H527"/>
    <mergeCell ref="I526:O526"/>
    <mergeCell ref="P526:W526"/>
    <mergeCell ref="X526:AB526"/>
    <mergeCell ref="AC526:AG526"/>
    <mergeCell ref="AH526:AO526"/>
    <mergeCell ref="AP526:AS526"/>
    <mergeCell ref="I527:O527"/>
    <mergeCell ref="P527:W527"/>
    <mergeCell ref="X527:AB527"/>
    <mergeCell ref="AC527:AG527"/>
    <mergeCell ref="AH527:AO527"/>
    <mergeCell ref="AP527:AS527"/>
    <mergeCell ref="B529:C529"/>
    <mergeCell ref="D529:H529"/>
    <mergeCell ref="I529:L529"/>
    <mergeCell ref="M529:O529"/>
    <mergeCell ref="P529:T529"/>
    <mergeCell ref="U529:W529"/>
    <mergeCell ref="X529:AB529"/>
    <mergeCell ref="AC529:AG529"/>
    <mergeCell ref="AH529:AL529"/>
    <mergeCell ref="AM529:AO529"/>
    <mergeCell ref="AP529:AS529"/>
    <mergeCell ref="B528:C528"/>
    <mergeCell ref="D528:H528"/>
    <mergeCell ref="I528:L528"/>
    <mergeCell ref="M528:O528"/>
    <mergeCell ref="P528:T528"/>
    <mergeCell ref="U528:W528"/>
    <mergeCell ref="X528:AB528"/>
    <mergeCell ref="AC528:AG528"/>
    <mergeCell ref="AH528:AL528"/>
    <mergeCell ref="B531:C531"/>
    <mergeCell ref="D531:H531"/>
    <mergeCell ref="I531:O531"/>
    <mergeCell ref="P531:U531"/>
    <mergeCell ref="V531:W531"/>
    <mergeCell ref="X531:AB531"/>
    <mergeCell ref="AC531:AG531"/>
    <mergeCell ref="AH531:AM531"/>
    <mergeCell ref="AN531:AO531"/>
    <mergeCell ref="AP531:AS531"/>
    <mergeCell ref="B530:C530"/>
    <mergeCell ref="D530:H530"/>
    <mergeCell ref="I530:O530"/>
    <mergeCell ref="P530:U530"/>
    <mergeCell ref="V530:W530"/>
    <mergeCell ref="X530:AB530"/>
    <mergeCell ref="AC530:AG530"/>
    <mergeCell ref="AH530:AM530"/>
    <mergeCell ref="AN530:AO530"/>
    <mergeCell ref="B534:C534"/>
    <mergeCell ref="D534:H534"/>
    <mergeCell ref="I534:L534"/>
    <mergeCell ref="M534:O534"/>
    <mergeCell ref="P534:W534"/>
    <mergeCell ref="X534:AB534"/>
    <mergeCell ref="AC534:AG534"/>
    <mergeCell ref="AH534:AL534"/>
    <mergeCell ref="AM534:AO534"/>
    <mergeCell ref="AP532:AS532"/>
    <mergeCell ref="B533:C533"/>
    <mergeCell ref="D533:H533"/>
    <mergeCell ref="I533:O533"/>
    <mergeCell ref="P533:U533"/>
    <mergeCell ref="V533:W533"/>
    <mergeCell ref="X533:AB533"/>
    <mergeCell ref="AC533:AG533"/>
    <mergeCell ref="AH533:AM533"/>
    <mergeCell ref="AN533:AO533"/>
    <mergeCell ref="AP533:AS533"/>
    <mergeCell ref="B532:C532"/>
    <mergeCell ref="D532:H532"/>
    <mergeCell ref="I532:O532"/>
    <mergeCell ref="P532:U532"/>
    <mergeCell ref="V532:W532"/>
    <mergeCell ref="X532:AB532"/>
    <mergeCell ref="AC532:AG532"/>
    <mergeCell ref="AH532:AM532"/>
    <mergeCell ref="AN532:AO532"/>
    <mergeCell ref="P9:AC9"/>
    <mergeCell ref="AD9:AJ9"/>
    <mergeCell ref="P244:AC244"/>
    <mergeCell ref="AD244:AJ244"/>
    <mergeCell ref="P345:AC345"/>
    <mergeCell ref="AD345:AJ345"/>
    <mergeCell ref="P446:AC446"/>
    <mergeCell ref="AD446:AJ446"/>
    <mergeCell ref="P91:AG91"/>
    <mergeCell ref="AH91:AS91"/>
    <mergeCell ref="P309:AG309"/>
    <mergeCell ref="AH309:AS309"/>
    <mergeCell ref="P410:AG410"/>
    <mergeCell ref="AH410:AS410"/>
    <mergeCell ref="P511:AG511"/>
    <mergeCell ref="AH511:AS511"/>
    <mergeCell ref="H538:I538"/>
    <mergeCell ref="J538:M538"/>
    <mergeCell ref="R538:U538"/>
    <mergeCell ref="AP534:AS534"/>
    <mergeCell ref="AP530:AS530"/>
    <mergeCell ref="AM528:AO528"/>
    <mergeCell ref="AP528:AS528"/>
    <mergeCell ref="B521:H521"/>
    <mergeCell ref="AG158:AK158"/>
    <mergeCell ref="AG159:AK159"/>
    <mergeCell ref="O157:AK157"/>
    <mergeCell ref="AL157:AL158"/>
    <mergeCell ref="AM157:AQ158"/>
    <mergeCell ref="X175:AA175"/>
    <mergeCell ref="B183:G184"/>
    <mergeCell ref="AF158:AF159"/>
    <mergeCell ref="H1081:I1081"/>
    <mergeCell ref="J1081:M1081"/>
    <mergeCell ref="R1081:U1081"/>
    <mergeCell ref="AC1077:AG1077"/>
    <mergeCell ref="AH1077:AL1077"/>
    <mergeCell ref="AM1077:AO1077"/>
    <mergeCell ref="AP1077:AS1077"/>
    <mergeCell ref="AC1076:AG1076"/>
    <mergeCell ref="AH1076:AM1076"/>
    <mergeCell ref="AN1076:AO1076"/>
    <mergeCell ref="AP1076:AS1076"/>
    <mergeCell ref="B1077:C1077"/>
    <mergeCell ref="D1077:H1077"/>
    <mergeCell ref="I1077:L1077"/>
    <mergeCell ref="M1077:O1077"/>
    <mergeCell ref="P1077:W1077"/>
    <mergeCell ref="X1077:AB1077"/>
    <mergeCell ref="AC1075:AG1075"/>
    <mergeCell ref="AH1075:AM1075"/>
    <mergeCell ref="AN1075:AO1075"/>
    <mergeCell ref="AP1075:AS1075"/>
    <mergeCell ref="B1076:C1076"/>
    <mergeCell ref="D1076:H1076"/>
    <mergeCell ref="I1076:O1076"/>
    <mergeCell ref="P1076:U1076"/>
    <mergeCell ref="V1076:W1076"/>
    <mergeCell ref="X1076:AB1076"/>
    <mergeCell ref="AC1074:AG1074"/>
    <mergeCell ref="AH1074:AM1074"/>
    <mergeCell ref="AN1074:AO1074"/>
    <mergeCell ref="AP1074:AS1074"/>
    <mergeCell ref="B1075:C1075"/>
    <mergeCell ref="D1075:H1075"/>
    <mergeCell ref="I1075:O1075"/>
    <mergeCell ref="P1075:U1075"/>
    <mergeCell ref="V1075:W1075"/>
    <mergeCell ref="X1075:AB1075"/>
    <mergeCell ref="AC1073:AG1073"/>
    <mergeCell ref="AH1073:AM1073"/>
    <mergeCell ref="AN1073:AO1073"/>
    <mergeCell ref="AP1073:AS1073"/>
    <mergeCell ref="B1074:C1074"/>
    <mergeCell ref="D1074:H1074"/>
    <mergeCell ref="I1074:O1074"/>
    <mergeCell ref="P1074:U1074"/>
    <mergeCell ref="V1074:W1074"/>
    <mergeCell ref="X1074:AB1074"/>
    <mergeCell ref="AC1072:AG1072"/>
    <mergeCell ref="AH1072:AL1072"/>
    <mergeCell ref="AM1072:AO1072"/>
    <mergeCell ref="AP1072:AS1072"/>
    <mergeCell ref="B1073:C1073"/>
    <mergeCell ref="D1073:H1073"/>
    <mergeCell ref="I1073:O1073"/>
    <mergeCell ref="P1073:U1073"/>
    <mergeCell ref="V1073:W1073"/>
    <mergeCell ref="X1073:AB1073"/>
    <mergeCell ref="AH1071:AL1071"/>
    <mergeCell ref="AM1071:AO1071"/>
    <mergeCell ref="AP1071:AS1071"/>
    <mergeCell ref="B1072:C1072"/>
    <mergeCell ref="D1072:H1072"/>
    <mergeCell ref="I1072:L1072"/>
    <mergeCell ref="M1072:O1072"/>
    <mergeCell ref="P1072:T1072"/>
    <mergeCell ref="U1072:W1072"/>
    <mergeCell ref="X1072:AB1072"/>
    <mergeCell ref="AH1070:AO1070"/>
    <mergeCell ref="AP1070:AS1070"/>
    <mergeCell ref="B1071:C1071"/>
    <mergeCell ref="D1071:H1071"/>
    <mergeCell ref="I1071:L1071"/>
    <mergeCell ref="M1071:O1071"/>
    <mergeCell ref="P1071:T1071"/>
    <mergeCell ref="U1071:W1071"/>
    <mergeCell ref="X1071:AB1071"/>
    <mergeCell ref="AC1071:AG1071"/>
    <mergeCell ref="AH1068:AO1068"/>
    <mergeCell ref="AP1068:AS1068"/>
    <mergeCell ref="D1069:H1070"/>
    <mergeCell ref="I1069:O1069"/>
    <mergeCell ref="P1069:W1069"/>
    <mergeCell ref="X1069:AB1069"/>
    <mergeCell ref="AC1069:AG1069"/>
    <mergeCell ref="AH1069:AO1069"/>
    <mergeCell ref="AP1069:AS1069"/>
    <mergeCell ref="I1070:O1070"/>
    <mergeCell ref="B1068:C1070"/>
    <mergeCell ref="D1068:H1068"/>
    <mergeCell ref="I1068:O1068"/>
    <mergeCell ref="P1068:W1068"/>
    <mergeCell ref="X1068:AB1068"/>
    <mergeCell ref="AC1068:AG1068"/>
    <mergeCell ref="P1070:W1070"/>
    <mergeCell ref="X1070:AB1070"/>
    <mergeCell ref="AC1070:AG1070"/>
    <mergeCell ref="B1065:H1065"/>
    <mergeCell ref="I1065:O1065"/>
    <mergeCell ref="P1065:V1065"/>
    <mergeCell ref="W1065:AC1065"/>
    <mergeCell ref="AD1065:AJ1065"/>
    <mergeCell ref="AK1065:AS1065"/>
    <mergeCell ref="AD1063:AJ1063"/>
    <mergeCell ref="AK1063:AS1063"/>
    <mergeCell ref="B1064:H1064"/>
    <mergeCell ref="I1064:O1064"/>
    <mergeCell ref="P1064:V1064"/>
    <mergeCell ref="W1064:AC1064"/>
    <mergeCell ref="AD1064:AJ1064"/>
    <mergeCell ref="AK1064:AS1064"/>
    <mergeCell ref="B1061:H1063"/>
    <mergeCell ref="I1061:O1062"/>
    <mergeCell ref="P1061:AS1061"/>
    <mergeCell ref="P1062:V1062"/>
    <mergeCell ref="W1062:AC1062"/>
    <mergeCell ref="AD1062:AJ1062"/>
    <mergeCell ref="AK1062:AS1062"/>
    <mergeCell ref="I1063:O1063"/>
    <mergeCell ref="P1063:V1063"/>
    <mergeCell ref="W1063:AC1063"/>
    <mergeCell ref="AN1057:AS1058"/>
    <mergeCell ref="B1058:H1058"/>
    <mergeCell ref="I1058:O1058"/>
    <mergeCell ref="P1058:U1058"/>
    <mergeCell ref="V1058:AA1058"/>
    <mergeCell ref="AB1058:AG1058"/>
    <mergeCell ref="B1057:H1057"/>
    <mergeCell ref="I1057:O1057"/>
    <mergeCell ref="P1057:U1057"/>
    <mergeCell ref="V1057:AA1057"/>
    <mergeCell ref="AB1057:AG1057"/>
    <mergeCell ref="AH1057:AM1058"/>
    <mergeCell ref="V1055:AA1055"/>
    <mergeCell ref="AB1055:AG1055"/>
    <mergeCell ref="AH1055:AM1055"/>
    <mergeCell ref="AN1055:AS1055"/>
    <mergeCell ref="I1056:O1056"/>
    <mergeCell ref="P1056:U1056"/>
    <mergeCell ref="V1056:AA1056"/>
    <mergeCell ref="AB1056:AG1056"/>
    <mergeCell ref="AH1056:AM1056"/>
    <mergeCell ref="AN1056:AS1056"/>
    <mergeCell ref="B1051:H1051"/>
    <mergeCell ref="I1051:O1051"/>
    <mergeCell ref="P1051:V1051"/>
    <mergeCell ref="W1051:AC1051"/>
    <mergeCell ref="AD1051:AJ1051"/>
    <mergeCell ref="B1054:H1056"/>
    <mergeCell ref="I1054:O1055"/>
    <mergeCell ref="P1054:AG1054"/>
    <mergeCell ref="AH1054:AS1054"/>
    <mergeCell ref="P1055:U1055"/>
    <mergeCell ref="B1019:H1019"/>
    <mergeCell ref="I1019:O1019"/>
    <mergeCell ref="P1019:V1019"/>
    <mergeCell ref="W1019:AC1019"/>
    <mergeCell ref="AD1019:AJ1019"/>
    <mergeCell ref="B1020:H1020"/>
    <mergeCell ref="I1020:O1020"/>
    <mergeCell ref="P1020:V1020"/>
    <mergeCell ref="W1020:AC1020"/>
    <mergeCell ref="AD1020:AJ1020"/>
    <mergeCell ref="B1022:H1022"/>
    <mergeCell ref="I1022:O1022"/>
    <mergeCell ref="P1022:V1022"/>
    <mergeCell ref="W1022:AC1022"/>
    <mergeCell ref="AD1022:AJ1022"/>
    <mergeCell ref="B1023:H1023"/>
    <mergeCell ref="I1023:O1023"/>
    <mergeCell ref="P1023:V1023"/>
    <mergeCell ref="W1023:AC1023"/>
    <mergeCell ref="AD1023:AJ1023"/>
    <mergeCell ref="B1024:H1024"/>
    <mergeCell ref="I1024:O1024"/>
    <mergeCell ref="B1017:H1017"/>
    <mergeCell ref="I1017:O1017"/>
    <mergeCell ref="P1017:V1017"/>
    <mergeCell ref="W1017:AC1017"/>
    <mergeCell ref="AD1017:AJ1017"/>
    <mergeCell ref="B1018:H1018"/>
    <mergeCell ref="I1018:O1018"/>
    <mergeCell ref="P1018:V1018"/>
    <mergeCell ref="W1018:AC1018"/>
    <mergeCell ref="AD1018:AJ1018"/>
    <mergeCell ref="B1015:H1015"/>
    <mergeCell ref="I1015:O1015"/>
    <mergeCell ref="P1015:V1015"/>
    <mergeCell ref="W1015:AC1015"/>
    <mergeCell ref="AD1015:AJ1015"/>
    <mergeCell ref="B1016:H1016"/>
    <mergeCell ref="I1016:O1016"/>
    <mergeCell ref="P1016:V1016"/>
    <mergeCell ref="W1016:AC1016"/>
    <mergeCell ref="AD1016:AJ1016"/>
    <mergeCell ref="B1013:H1013"/>
    <mergeCell ref="I1013:O1013"/>
    <mergeCell ref="P1013:V1013"/>
    <mergeCell ref="W1013:AC1013"/>
    <mergeCell ref="AD1013:AJ1013"/>
    <mergeCell ref="B1014:H1014"/>
    <mergeCell ref="I1014:O1014"/>
    <mergeCell ref="P1014:V1014"/>
    <mergeCell ref="W1014:AC1014"/>
    <mergeCell ref="AD1014:AJ1014"/>
    <mergeCell ref="B1011:H1011"/>
    <mergeCell ref="I1011:O1011"/>
    <mergeCell ref="P1011:V1011"/>
    <mergeCell ref="W1011:AC1011"/>
    <mergeCell ref="AD1011:AJ1011"/>
    <mergeCell ref="B1012:H1012"/>
    <mergeCell ref="I1012:O1012"/>
    <mergeCell ref="P1012:V1012"/>
    <mergeCell ref="W1012:AC1012"/>
    <mergeCell ref="AD1012:AJ1012"/>
    <mergeCell ref="B1009:H1009"/>
    <mergeCell ref="I1009:O1009"/>
    <mergeCell ref="P1009:V1009"/>
    <mergeCell ref="W1009:AC1009"/>
    <mergeCell ref="AD1009:AJ1009"/>
    <mergeCell ref="B1010:H1010"/>
    <mergeCell ref="I1010:O1010"/>
    <mergeCell ref="P1010:V1010"/>
    <mergeCell ref="W1010:AC1010"/>
    <mergeCell ref="AD1010:AJ1010"/>
    <mergeCell ref="B1007:H1007"/>
    <mergeCell ref="I1007:O1007"/>
    <mergeCell ref="P1007:V1007"/>
    <mergeCell ref="W1007:AC1007"/>
    <mergeCell ref="AD1007:AJ1007"/>
    <mergeCell ref="B1008:H1008"/>
    <mergeCell ref="I1008:O1008"/>
    <mergeCell ref="P1008:V1008"/>
    <mergeCell ref="W1008:AC1008"/>
    <mergeCell ref="AD1008:AJ1008"/>
    <mergeCell ref="B1005:H1005"/>
    <mergeCell ref="I1005:O1005"/>
    <mergeCell ref="P1005:V1005"/>
    <mergeCell ref="W1005:AC1005"/>
    <mergeCell ref="AD1005:AJ1005"/>
    <mergeCell ref="B1006:H1006"/>
    <mergeCell ref="I1006:O1006"/>
    <mergeCell ref="P1006:V1006"/>
    <mergeCell ref="W1006:AC1006"/>
    <mergeCell ref="AD1006:AJ1006"/>
    <mergeCell ref="B1003:H1003"/>
    <mergeCell ref="I1003:O1003"/>
    <mergeCell ref="P1003:V1003"/>
    <mergeCell ref="W1003:AC1003"/>
    <mergeCell ref="AD1003:AJ1003"/>
    <mergeCell ref="B1004:H1004"/>
    <mergeCell ref="I1004:O1004"/>
    <mergeCell ref="P1004:V1004"/>
    <mergeCell ref="W1004:AC1004"/>
    <mergeCell ref="AD1004:AJ1004"/>
    <mergeCell ref="B1001:H1001"/>
    <mergeCell ref="I1001:O1001"/>
    <mergeCell ref="P1001:V1001"/>
    <mergeCell ref="W1001:AC1001"/>
    <mergeCell ref="AD1001:AJ1001"/>
    <mergeCell ref="B1002:H1002"/>
    <mergeCell ref="I1002:O1002"/>
    <mergeCell ref="P1002:V1002"/>
    <mergeCell ref="W1002:AC1002"/>
    <mergeCell ref="AD1002:AJ1002"/>
    <mergeCell ref="B999:H999"/>
    <mergeCell ref="I999:O999"/>
    <mergeCell ref="P999:V999"/>
    <mergeCell ref="W999:AC999"/>
    <mergeCell ref="AD999:AJ999"/>
    <mergeCell ref="B1000:H1000"/>
    <mergeCell ref="I1000:O1000"/>
    <mergeCell ref="P1000:V1000"/>
    <mergeCell ref="W1000:AC1000"/>
    <mergeCell ref="AD1000:AJ1000"/>
    <mergeCell ref="B997:H997"/>
    <mergeCell ref="I997:O997"/>
    <mergeCell ref="P997:V997"/>
    <mergeCell ref="W997:AC997"/>
    <mergeCell ref="AD997:AJ997"/>
    <mergeCell ref="B998:H998"/>
    <mergeCell ref="I998:O998"/>
    <mergeCell ref="P998:V998"/>
    <mergeCell ref="W998:AC998"/>
    <mergeCell ref="AD998:AJ998"/>
    <mergeCell ref="B995:H995"/>
    <mergeCell ref="I995:O995"/>
    <mergeCell ref="P995:V995"/>
    <mergeCell ref="W995:AC995"/>
    <mergeCell ref="AD995:AJ995"/>
    <mergeCell ref="B996:H996"/>
    <mergeCell ref="I996:O996"/>
    <mergeCell ref="P996:V996"/>
    <mergeCell ref="W996:AC996"/>
    <mergeCell ref="AD996:AJ996"/>
    <mergeCell ref="B993:H993"/>
    <mergeCell ref="I993:O993"/>
    <mergeCell ref="P993:V993"/>
    <mergeCell ref="W993:AC993"/>
    <mergeCell ref="AD993:AJ993"/>
    <mergeCell ref="B994:H994"/>
    <mergeCell ref="I994:O994"/>
    <mergeCell ref="P994:V994"/>
    <mergeCell ref="W994:AC994"/>
    <mergeCell ref="AD994:AJ994"/>
    <mergeCell ref="I991:O991"/>
    <mergeCell ref="P991:V991"/>
    <mergeCell ref="W991:AC991"/>
    <mergeCell ref="AD991:AJ991"/>
    <mergeCell ref="B992:H992"/>
    <mergeCell ref="I992:O992"/>
    <mergeCell ref="P992:V992"/>
    <mergeCell ref="W992:AC992"/>
    <mergeCell ref="AD992:AJ992"/>
    <mergeCell ref="AL986:AQ986"/>
    <mergeCell ref="AR986:AW986"/>
    <mergeCell ref="AX986:BC986"/>
    <mergeCell ref="B989:H991"/>
    <mergeCell ref="I989:O990"/>
    <mergeCell ref="P989:AC989"/>
    <mergeCell ref="AD989:AJ989"/>
    <mergeCell ref="P990:V990"/>
    <mergeCell ref="W990:AC990"/>
    <mergeCell ref="AD990:AJ990"/>
    <mergeCell ref="Z985:AE985"/>
    <mergeCell ref="AF985:AQ985"/>
    <mergeCell ref="AR985:AW985"/>
    <mergeCell ref="AX985:BC985"/>
    <mergeCell ref="B986:G986"/>
    <mergeCell ref="H986:M986"/>
    <mergeCell ref="N986:S986"/>
    <mergeCell ref="T986:Y986"/>
    <mergeCell ref="Z986:AE986"/>
    <mergeCell ref="AF986:AK986"/>
    <mergeCell ref="H980:I980"/>
    <mergeCell ref="J980:M980"/>
    <mergeCell ref="R980:U980"/>
    <mergeCell ref="B985:G985"/>
    <mergeCell ref="H985:M985"/>
    <mergeCell ref="N985:S985"/>
    <mergeCell ref="T985:Y985"/>
    <mergeCell ref="AC976:AG976"/>
    <mergeCell ref="AH976:AL976"/>
    <mergeCell ref="AM976:AO976"/>
    <mergeCell ref="AP976:AS976"/>
    <mergeCell ref="AC975:AG975"/>
    <mergeCell ref="AH975:AM975"/>
    <mergeCell ref="AN975:AO975"/>
    <mergeCell ref="AP975:AS975"/>
    <mergeCell ref="B976:C976"/>
    <mergeCell ref="D976:H976"/>
    <mergeCell ref="I976:L976"/>
    <mergeCell ref="M976:O976"/>
    <mergeCell ref="P976:W976"/>
    <mergeCell ref="X976:AB976"/>
    <mergeCell ref="AC974:AG974"/>
    <mergeCell ref="AH974:AM974"/>
    <mergeCell ref="AN974:AO974"/>
    <mergeCell ref="AP974:AS974"/>
    <mergeCell ref="B975:C975"/>
    <mergeCell ref="D975:H975"/>
    <mergeCell ref="I975:O975"/>
    <mergeCell ref="P975:U975"/>
    <mergeCell ref="V975:W975"/>
    <mergeCell ref="X975:AB975"/>
    <mergeCell ref="AC973:AG973"/>
    <mergeCell ref="AH973:AM973"/>
    <mergeCell ref="AN973:AO973"/>
    <mergeCell ref="AP973:AS973"/>
    <mergeCell ref="B974:C974"/>
    <mergeCell ref="D974:H974"/>
    <mergeCell ref="I974:O974"/>
    <mergeCell ref="P974:U974"/>
    <mergeCell ref="V974:W974"/>
    <mergeCell ref="X974:AB974"/>
    <mergeCell ref="AC972:AG972"/>
    <mergeCell ref="AH972:AM972"/>
    <mergeCell ref="AN972:AO972"/>
    <mergeCell ref="AP972:AS972"/>
    <mergeCell ref="B973:C973"/>
    <mergeCell ref="D973:H973"/>
    <mergeCell ref="I973:O973"/>
    <mergeCell ref="P973:U973"/>
    <mergeCell ref="V973:W973"/>
    <mergeCell ref="X973:AB973"/>
    <mergeCell ref="AC971:AG971"/>
    <mergeCell ref="AH971:AL971"/>
    <mergeCell ref="AM971:AO971"/>
    <mergeCell ref="AP971:AS971"/>
    <mergeCell ref="B972:C972"/>
    <mergeCell ref="D972:H972"/>
    <mergeCell ref="I972:O972"/>
    <mergeCell ref="P972:U972"/>
    <mergeCell ref="V972:W972"/>
    <mergeCell ref="X972:AB972"/>
    <mergeCell ref="AH970:AL970"/>
    <mergeCell ref="AM970:AO970"/>
    <mergeCell ref="AP970:AS970"/>
    <mergeCell ref="B971:C971"/>
    <mergeCell ref="D971:H971"/>
    <mergeCell ref="I971:L971"/>
    <mergeCell ref="M971:O971"/>
    <mergeCell ref="P971:T971"/>
    <mergeCell ref="U971:W971"/>
    <mergeCell ref="X971:AB971"/>
    <mergeCell ref="AH969:AO969"/>
    <mergeCell ref="AP969:AS969"/>
    <mergeCell ref="B970:C970"/>
    <mergeCell ref="D970:H970"/>
    <mergeCell ref="I970:L970"/>
    <mergeCell ref="M970:O970"/>
    <mergeCell ref="P970:T970"/>
    <mergeCell ref="U970:W970"/>
    <mergeCell ref="X970:AB970"/>
    <mergeCell ref="AC970:AG970"/>
    <mergeCell ref="AH967:AO967"/>
    <mergeCell ref="AP967:AS967"/>
    <mergeCell ref="D968:H969"/>
    <mergeCell ref="I968:O968"/>
    <mergeCell ref="P968:W968"/>
    <mergeCell ref="X968:AB968"/>
    <mergeCell ref="AC968:AG968"/>
    <mergeCell ref="AH968:AO968"/>
    <mergeCell ref="AP968:AS968"/>
    <mergeCell ref="I969:O969"/>
    <mergeCell ref="B967:C969"/>
    <mergeCell ref="D967:H967"/>
    <mergeCell ref="I967:O967"/>
    <mergeCell ref="P967:W967"/>
    <mergeCell ref="X967:AB967"/>
    <mergeCell ref="AC967:AG967"/>
    <mergeCell ref="P969:W969"/>
    <mergeCell ref="X969:AB969"/>
    <mergeCell ref="AC969:AG969"/>
    <mergeCell ref="B964:H964"/>
    <mergeCell ref="I964:O964"/>
    <mergeCell ref="P964:V964"/>
    <mergeCell ref="W964:AC964"/>
    <mergeCell ref="AD964:AJ964"/>
    <mergeCell ref="AK964:AS964"/>
    <mergeCell ref="AD962:AJ962"/>
    <mergeCell ref="AK962:AS962"/>
    <mergeCell ref="B963:H963"/>
    <mergeCell ref="I963:O963"/>
    <mergeCell ref="P963:V963"/>
    <mergeCell ref="W963:AC963"/>
    <mergeCell ref="AD963:AJ963"/>
    <mergeCell ref="AK963:AS963"/>
    <mergeCell ref="B960:H962"/>
    <mergeCell ref="I960:O961"/>
    <mergeCell ref="P960:AS960"/>
    <mergeCell ref="P961:V961"/>
    <mergeCell ref="W961:AC961"/>
    <mergeCell ref="AD961:AJ961"/>
    <mergeCell ref="AK961:AS961"/>
    <mergeCell ref="I962:O962"/>
    <mergeCell ref="P962:V962"/>
    <mergeCell ref="W962:AC962"/>
    <mergeCell ref="I957:O957"/>
    <mergeCell ref="P957:U957"/>
    <mergeCell ref="V957:AA957"/>
    <mergeCell ref="AB957:AG957"/>
    <mergeCell ref="B956:H956"/>
    <mergeCell ref="I956:O956"/>
    <mergeCell ref="P956:U956"/>
    <mergeCell ref="V956:AA956"/>
    <mergeCell ref="AB956:AG956"/>
    <mergeCell ref="AH956:AM957"/>
    <mergeCell ref="V954:AA954"/>
    <mergeCell ref="AB954:AG954"/>
    <mergeCell ref="AH954:AM954"/>
    <mergeCell ref="AN954:AS954"/>
    <mergeCell ref="I955:O955"/>
    <mergeCell ref="P955:U955"/>
    <mergeCell ref="V955:AA955"/>
    <mergeCell ref="AB955:AG955"/>
    <mergeCell ref="AH955:AM955"/>
    <mergeCell ref="AN955:AS955"/>
    <mergeCell ref="B918:H918"/>
    <mergeCell ref="I918:O918"/>
    <mergeCell ref="P918:V918"/>
    <mergeCell ref="W918:AC918"/>
    <mergeCell ref="AD918:AJ918"/>
    <mergeCell ref="B919:H919"/>
    <mergeCell ref="I919:O919"/>
    <mergeCell ref="P919:V919"/>
    <mergeCell ref="W919:AC919"/>
    <mergeCell ref="AD919:AJ919"/>
    <mergeCell ref="B921:H921"/>
    <mergeCell ref="I921:O921"/>
    <mergeCell ref="P921:V921"/>
    <mergeCell ref="W921:AC921"/>
    <mergeCell ref="AD921:AJ921"/>
    <mergeCell ref="B922:H922"/>
    <mergeCell ref="I922:O922"/>
    <mergeCell ref="P922:V922"/>
    <mergeCell ref="W922:AC922"/>
    <mergeCell ref="AD922:AJ922"/>
    <mergeCell ref="B916:H916"/>
    <mergeCell ref="I916:O916"/>
    <mergeCell ref="P916:V916"/>
    <mergeCell ref="W916:AC916"/>
    <mergeCell ref="AD916:AJ916"/>
    <mergeCell ref="B917:H917"/>
    <mergeCell ref="I917:O917"/>
    <mergeCell ref="P917:V917"/>
    <mergeCell ref="W917:AC917"/>
    <mergeCell ref="AD917:AJ917"/>
    <mergeCell ref="B914:H914"/>
    <mergeCell ref="I914:O914"/>
    <mergeCell ref="P914:V914"/>
    <mergeCell ref="W914:AC914"/>
    <mergeCell ref="AD914:AJ914"/>
    <mergeCell ref="B915:H915"/>
    <mergeCell ref="I915:O915"/>
    <mergeCell ref="P915:V915"/>
    <mergeCell ref="W915:AC915"/>
    <mergeCell ref="AD915:AJ915"/>
    <mergeCell ref="B912:H912"/>
    <mergeCell ref="I912:O912"/>
    <mergeCell ref="P912:V912"/>
    <mergeCell ref="W912:AC912"/>
    <mergeCell ref="AD912:AJ912"/>
    <mergeCell ref="B913:H913"/>
    <mergeCell ref="I913:O913"/>
    <mergeCell ref="P913:V913"/>
    <mergeCell ref="W913:AC913"/>
    <mergeCell ref="AD913:AJ913"/>
    <mergeCell ref="B910:H910"/>
    <mergeCell ref="I910:O910"/>
    <mergeCell ref="P910:V910"/>
    <mergeCell ref="W910:AC910"/>
    <mergeCell ref="AD910:AJ910"/>
    <mergeCell ref="B911:H911"/>
    <mergeCell ref="I911:O911"/>
    <mergeCell ref="P911:V911"/>
    <mergeCell ref="W911:AC911"/>
    <mergeCell ref="AD911:AJ911"/>
    <mergeCell ref="B908:H908"/>
    <mergeCell ref="I908:O908"/>
    <mergeCell ref="P908:V908"/>
    <mergeCell ref="W908:AC908"/>
    <mergeCell ref="AD908:AJ908"/>
    <mergeCell ref="B909:H909"/>
    <mergeCell ref="I909:O909"/>
    <mergeCell ref="P909:V909"/>
    <mergeCell ref="W909:AC909"/>
    <mergeCell ref="AD909:AJ909"/>
    <mergeCell ref="B906:H906"/>
    <mergeCell ref="I906:O906"/>
    <mergeCell ref="P906:V906"/>
    <mergeCell ref="W906:AC906"/>
    <mergeCell ref="AD906:AJ906"/>
    <mergeCell ref="B907:H907"/>
    <mergeCell ref="I907:O907"/>
    <mergeCell ref="P907:V907"/>
    <mergeCell ref="W907:AC907"/>
    <mergeCell ref="AD907:AJ907"/>
    <mergeCell ref="B904:H904"/>
    <mergeCell ref="I904:O904"/>
    <mergeCell ref="P904:V904"/>
    <mergeCell ref="W904:AC904"/>
    <mergeCell ref="AD904:AJ904"/>
    <mergeCell ref="B905:H905"/>
    <mergeCell ref="I905:O905"/>
    <mergeCell ref="P905:V905"/>
    <mergeCell ref="W905:AC905"/>
    <mergeCell ref="AD905:AJ905"/>
    <mergeCell ref="B902:H902"/>
    <mergeCell ref="I902:O902"/>
    <mergeCell ref="P902:V902"/>
    <mergeCell ref="W902:AC902"/>
    <mergeCell ref="AD902:AJ902"/>
    <mergeCell ref="B903:H903"/>
    <mergeCell ref="I903:O903"/>
    <mergeCell ref="P903:V903"/>
    <mergeCell ref="W903:AC903"/>
    <mergeCell ref="AD903:AJ903"/>
    <mergeCell ref="B900:H900"/>
    <mergeCell ref="I900:O900"/>
    <mergeCell ref="P900:V900"/>
    <mergeCell ref="W900:AC900"/>
    <mergeCell ref="AD900:AJ900"/>
    <mergeCell ref="B901:H901"/>
    <mergeCell ref="I901:O901"/>
    <mergeCell ref="P901:V901"/>
    <mergeCell ref="W901:AC901"/>
    <mergeCell ref="AD901:AJ901"/>
    <mergeCell ref="B898:H898"/>
    <mergeCell ref="I898:O898"/>
    <mergeCell ref="P898:V898"/>
    <mergeCell ref="W898:AC898"/>
    <mergeCell ref="AD898:AJ898"/>
    <mergeCell ref="B899:H899"/>
    <mergeCell ref="I899:O899"/>
    <mergeCell ref="P899:V899"/>
    <mergeCell ref="W899:AC899"/>
    <mergeCell ref="AD899:AJ899"/>
    <mergeCell ref="B896:H896"/>
    <mergeCell ref="I896:O896"/>
    <mergeCell ref="P896:V896"/>
    <mergeCell ref="W896:AC896"/>
    <mergeCell ref="AD896:AJ896"/>
    <mergeCell ref="B897:H897"/>
    <mergeCell ref="I897:O897"/>
    <mergeCell ref="P897:V897"/>
    <mergeCell ref="W897:AC897"/>
    <mergeCell ref="AD897:AJ897"/>
    <mergeCell ref="B894:H894"/>
    <mergeCell ref="I894:O894"/>
    <mergeCell ref="P894:V894"/>
    <mergeCell ref="W894:AC894"/>
    <mergeCell ref="AD894:AJ894"/>
    <mergeCell ref="B895:H895"/>
    <mergeCell ref="I895:O895"/>
    <mergeCell ref="P895:V895"/>
    <mergeCell ref="W895:AC895"/>
    <mergeCell ref="AD895:AJ895"/>
    <mergeCell ref="B892:H892"/>
    <mergeCell ref="I892:O892"/>
    <mergeCell ref="P892:V892"/>
    <mergeCell ref="W892:AC892"/>
    <mergeCell ref="AD892:AJ892"/>
    <mergeCell ref="B893:H893"/>
    <mergeCell ref="I893:O893"/>
    <mergeCell ref="P893:V893"/>
    <mergeCell ref="W893:AC893"/>
    <mergeCell ref="AD893:AJ893"/>
    <mergeCell ref="I890:O890"/>
    <mergeCell ref="P890:V890"/>
    <mergeCell ref="W890:AC890"/>
    <mergeCell ref="AD890:AJ890"/>
    <mergeCell ref="B891:H891"/>
    <mergeCell ref="I891:O891"/>
    <mergeCell ref="P891:V891"/>
    <mergeCell ref="W891:AC891"/>
    <mergeCell ref="AD891:AJ891"/>
    <mergeCell ref="AL885:AQ885"/>
    <mergeCell ref="AR885:AW885"/>
    <mergeCell ref="AX885:BC885"/>
    <mergeCell ref="B888:H890"/>
    <mergeCell ref="I888:O889"/>
    <mergeCell ref="P888:AC888"/>
    <mergeCell ref="AD888:AJ888"/>
    <mergeCell ref="P889:V889"/>
    <mergeCell ref="W889:AC889"/>
    <mergeCell ref="AD889:AJ889"/>
    <mergeCell ref="Z884:AE884"/>
    <mergeCell ref="AF884:AQ884"/>
    <mergeCell ref="AR884:AW884"/>
    <mergeCell ref="AX884:BC884"/>
    <mergeCell ref="B885:G885"/>
    <mergeCell ref="H885:M885"/>
    <mergeCell ref="N885:S885"/>
    <mergeCell ref="T885:Y885"/>
    <mergeCell ref="Z885:AE885"/>
    <mergeCell ref="AF885:AK885"/>
    <mergeCell ref="H879:I879"/>
    <mergeCell ref="J879:M879"/>
    <mergeCell ref="R879:U879"/>
    <mergeCell ref="B884:G884"/>
    <mergeCell ref="H884:M884"/>
    <mergeCell ref="N884:S884"/>
    <mergeCell ref="T884:Y884"/>
    <mergeCell ref="AC875:AG875"/>
    <mergeCell ref="AH875:AL875"/>
    <mergeCell ref="AM875:AO875"/>
    <mergeCell ref="AP875:AS875"/>
    <mergeCell ref="AC874:AG874"/>
    <mergeCell ref="AH874:AM874"/>
    <mergeCell ref="AN874:AO874"/>
    <mergeCell ref="AP874:AS874"/>
    <mergeCell ref="B875:C875"/>
    <mergeCell ref="D875:H875"/>
    <mergeCell ref="I875:L875"/>
    <mergeCell ref="M875:O875"/>
    <mergeCell ref="P875:W875"/>
    <mergeCell ref="X875:AB875"/>
    <mergeCell ref="AC873:AG873"/>
    <mergeCell ref="AH873:AM873"/>
    <mergeCell ref="AN873:AO873"/>
    <mergeCell ref="AP873:AS873"/>
    <mergeCell ref="B874:C874"/>
    <mergeCell ref="D874:H874"/>
    <mergeCell ref="I874:O874"/>
    <mergeCell ref="P874:U874"/>
    <mergeCell ref="V874:W874"/>
    <mergeCell ref="X874:AB874"/>
    <mergeCell ref="AC872:AG872"/>
    <mergeCell ref="AH872:AM872"/>
    <mergeCell ref="AN872:AO872"/>
    <mergeCell ref="AP872:AS872"/>
    <mergeCell ref="B873:C873"/>
    <mergeCell ref="D873:H873"/>
    <mergeCell ref="I873:O873"/>
    <mergeCell ref="P873:U873"/>
    <mergeCell ref="V873:W873"/>
    <mergeCell ref="X873:AB873"/>
    <mergeCell ref="AC871:AG871"/>
    <mergeCell ref="AH871:AM871"/>
    <mergeCell ref="AN871:AO871"/>
    <mergeCell ref="AP871:AS871"/>
    <mergeCell ref="B872:C872"/>
    <mergeCell ref="D872:H872"/>
    <mergeCell ref="I872:O872"/>
    <mergeCell ref="P872:U872"/>
    <mergeCell ref="V872:W872"/>
    <mergeCell ref="X872:AB872"/>
    <mergeCell ref="AC870:AG870"/>
    <mergeCell ref="AH870:AL870"/>
    <mergeCell ref="AM870:AO870"/>
    <mergeCell ref="AP870:AS870"/>
    <mergeCell ref="B871:C871"/>
    <mergeCell ref="D871:H871"/>
    <mergeCell ref="I871:O871"/>
    <mergeCell ref="P871:U871"/>
    <mergeCell ref="V871:W871"/>
    <mergeCell ref="X871:AB871"/>
    <mergeCell ref="AH869:AL869"/>
    <mergeCell ref="AM869:AO869"/>
    <mergeCell ref="AP869:AS869"/>
    <mergeCell ref="B870:C870"/>
    <mergeCell ref="D870:H870"/>
    <mergeCell ref="I870:L870"/>
    <mergeCell ref="M870:O870"/>
    <mergeCell ref="P870:T870"/>
    <mergeCell ref="U870:W870"/>
    <mergeCell ref="X870:AB870"/>
    <mergeCell ref="AH868:AO868"/>
    <mergeCell ref="AP868:AS868"/>
    <mergeCell ref="B869:C869"/>
    <mergeCell ref="D869:H869"/>
    <mergeCell ref="I869:L869"/>
    <mergeCell ref="M869:O869"/>
    <mergeCell ref="P869:T869"/>
    <mergeCell ref="U869:W869"/>
    <mergeCell ref="X869:AB869"/>
    <mergeCell ref="AC869:AG869"/>
    <mergeCell ref="AH866:AO866"/>
    <mergeCell ref="AP866:AS866"/>
    <mergeCell ref="D867:H868"/>
    <mergeCell ref="I867:O867"/>
    <mergeCell ref="P867:W867"/>
    <mergeCell ref="X867:AB867"/>
    <mergeCell ref="AC867:AG867"/>
    <mergeCell ref="AH867:AO867"/>
    <mergeCell ref="AP867:AS867"/>
    <mergeCell ref="I868:O868"/>
    <mergeCell ref="B866:C868"/>
    <mergeCell ref="D866:H866"/>
    <mergeCell ref="I866:O866"/>
    <mergeCell ref="P866:W866"/>
    <mergeCell ref="X866:AB866"/>
    <mergeCell ref="AC866:AG866"/>
    <mergeCell ref="P868:W868"/>
    <mergeCell ref="X868:AB868"/>
    <mergeCell ref="AC868:AG868"/>
    <mergeCell ref="B863:H863"/>
    <mergeCell ref="I863:O863"/>
    <mergeCell ref="P863:V863"/>
    <mergeCell ref="W863:AC863"/>
    <mergeCell ref="AD863:AJ863"/>
    <mergeCell ref="AK863:AS863"/>
    <mergeCell ref="AD861:AJ861"/>
    <mergeCell ref="AK861:AS861"/>
    <mergeCell ref="B862:H862"/>
    <mergeCell ref="I862:O862"/>
    <mergeCell ref="P862:V862"/>
    <mergeCell ref="W862:AC862"/>
    <mergeCell ref="AD862:AJ862"/>
    <mergeCell ref="AK862:AS862"/>
    <mergeCell ref="B859:H861"/>
    <mergeCell ref="I859:O860"/>
    <mergeCell ref="P859:AS859"/>
    <mergeCell ref="P860:V860"/>
    <mergeCell ref="W860:AC860"/>
    <mergeCell ref="AD860:AJ860"/>
    <mergeCell ref="AK860:AS860"/>
    <mergeCell ref="I861:O861"/>
    <mergeCell ref="P861:V861"/>
    <mergeCell ref="W861:AC861"/>
    <mergeCell ref="I856:O856"/>
    <mergeCell ref="P856:U856"/>
    <mergeCell ref="V856:AA856"/>
    <mergeCell ref="AB856:AG856"/>
    <mergeCell ref="B855:H855"/>
    <mergeCell ref="I855:O855"/>
    <mergeCell ref="P855:U855"/>
    <mergeCell ref="V855:AA855"/>
    <mergeCell ref="AB855:AG855"/>
    <mergeCell ref="AH855:AM856"/>
    <mergeCell ref="V853:AA853"/>
    <mergeCell ref="AB853:AG853"/>
    <mergeCell ref="AH853:AM853"/>
    <mergeCell ref="AN853:AS853"/>
    <mergeCell ref="I854:O854"/>
    <mergeCell ref="P854:U854"/>
    <mergeCell ref="V854:AA854"/>
    <mergeCell ref="AB854:AG854"/>
    <mergeCell ref="AH854:AM854"/>
    <mergeCell ref="AN854:AS854"/>
    <mergeCell ref="B817:H817"/>
    <mergeCell ref="I817:O817"/>
    <mergeCell ref="P817:V817"/>
    <mergeCell ref="W817:AC817"/>
    <mergeCell ref="AD817:AJ817"/>
    <mergeCell ref="B818:H818"/>
    <mergeCell ref="I818:O818"/>
    <mergeCell ref="P818:V818"/>
    <mergeCell ref="W818:AC818"/>
    <mergeCell ref="AD818:AJ818"/>
    <mergeCell ref="B820:H820"/>
    <mergeCell ref="I820:O820"/>
    <mergeCell ref="P820:V820"/>
    <mergeCell ref="W820:AC820"/>
    <mergeCell ref="AD820:AJ820"/>
    <mergeCell ref="B821:H821"/>
    <mergeCell ref="I821:O821"/>
    <mergeCell ref="P821:V821"/>
    <mergeCell ref="W821:AC821"/>
    <mergeCell ref="AD821:AJ821"/>
    <mergeCell ref="B815:H815"/>
    <mergeCell ref="I815:O815"/>
    <mergeCell ref="P815:V815"/>
    <mergeCell ref="W815:AC815"/>
    <mergeCell ref="AD815:AJ815"/>
    <mergeCell ref="B816:H816"/>
    <mergeCell ref="I816:O816"/>
    <mergeCell ref="P816:V816"/>
    <mergeCell ref="W816:AC816"/>
    <mergeCell ref="AD816:AJ816"/>
    <mergeCell ref="B813:H813"/>
    <mergeCell ref="I813:O813"/>
    <mergeCell ref="P813:V813"/>
    <mergeCell ref="W813:AC813"/>
    <mergeCell ref="AD813:AJ813"/>
    <mergeCell ref="B814:H814"/>
    <mergeCell ref="I814:O814"/>
    <mergeCell ref="P814:V814"/>
    <mergeCell ref="W814:AC814"/>
    <mergeCell ref="AD814:AJ814"/>
    <mergeCell ref="B811:H811"/>
    <mergeCell ref="I811:O811"/>
    <mergeCell ref="P811:V811"/>
    <mergeCell ref="W811:AC811"/>
    <mergeCell ref="AD811:AJ811"/>
    <mergeCell ref="B812:H812"/>
    <mergeCell ref="I812:O812"/>
    <mergeCell ref="P812:V812"/>
    <mergeCell ref="W812:AC812"/>
    <mergeCell ref="AD812:AJ812"/>
    <mergeCell ref="B809:H809"/>
    <mergeCell ref="I809:O809"/>
    <mergeCell ref="P809:V809"/>
    <mergeCell ref="W809:AC809"/>
    <mergeCell ref="AD809:AJ809"/>
    <mergeCell ref="B810:H810"/>
    <mergeCell ref="I810:O810"/>
    <mergeCell ref="P810:V810"/>
    <mergeCell ref="W810:AC810"/>
    <mergeCell ref="AD810:AJ810"/>
    <mergeCell ref="B807:H807"/>
    <mergeCell ref="I807:O807"/>
    <mergeCell ref="P807:V807"/>
    <mergeCell ref="W807:AC807"/>
    <mergeCell ref="AD807:AJ807"/>
    <mergeCell ref="B808:H808"/>
    <mergeCell ref="I808:O808"/>
    <mergeCell ref="P808:V808"/>
    <mergeCell ref="W808:AC808"/>
    <mergeCell ref="AD808:AJ808"/>
    <mergeCell ref="B805:H805"/>
    <mergeCell ref="I805:O805"/>
    <mergeCell ref="P805:V805"/>
    <mergeCell ref="W805:AC805"/>
    <mergeCell ref="AD805:AJ805"/>
    <mergeCell ref="B806:H806"/>
    <mergeCell ref="I806:O806"/>
    <mergeCell ref="P806:V806"/>
    <mergeCell ref="W806:AC806"/>
    <mergeCell ref="AD806:AJ806"/>
    <mergeCell ref="B803:H803"/>
    <mergeCell ref="I803:O803"/>
    <mergeCell ref="P803:V803"/>
    <mergeCell ref="W803:AC803"/>
    <mergeCell ref="AD803:AJ803"/>
    <mergeCell ref="B804:H804"/>
    <mergeCell ref="I804:O804"/>
    <mergeCell ref="P804:V804"/>
    <mergeCell ref="W804:AC804"/>
    <mergeCell ref="AD804:AJ804"/>
    <mergeCell ref="B801:H801"/>
    <mergeCell ref="I801:O801"/>
    <mergeCell ref="P801:V801"/>
    <mergeCell ref="W801:AC801"/>
    <mergeCell ref="AD801:AJ801"/>
    <mergeCell ref="B802:H802"/>
    <mergeCell ref="I802:O802"/>
    <mergeCell ref="P802:V802"/>
    <mergeCell ref="W802:AC802"/>
    <mergeCell ref="AD802:AJ802"/>
    <mergeCell ref="B799:H799"/>
    <mergeCell ref="I799:O799"/>
    <mergeCell ref="P799:V799"/>
    <mergeCell ref="W799:AC799"/>
    <mergeCell ref="AD799:AJ799"/>
    <mergeCell ref="B800:H800"/>
    <mergeCell ref="I800:O800"/>
    <mergeCell ref="P800:V800"/>
    <mergeCell ref="W800:AC800"/>
    <mergeCell ref="AD800:AJ800"/>
    <mergeCell ref="B797:H797"/>
    <mergeCell ref="I797:O797"/>
    <mergeCell ref="P797:V797"/>
    <mergeCell ref="W797:AC797"/>
    <mergeCell ref="AD797:AJ797"/>
    <mergeCell ref="B798:H798"/>
    <mergeCell ref="I798:O798"/>
    <mergeCell ref="P798:V798"/>
    <mergeCell ref="W798:AC798"/>
    <mergeCell ref="AD798:AJ798"/>
    <mergeCell ref="B795:H795"/>
    <mergeCell ref="I795:O795"/>
    <mergeCell ref="P795:V795"/>
    <mergeCell ref="W795:AC795"/>
    <mergeCell ref="AD795:AJ795"/>
    <mergeCell ref="B796:H796"/>
    <mergeCell ref="I796:O796"/>
    <mergeCell ref="P796:V796"/>
    <mergeCell ref="W796:AC796"/>
    <mergeCell ref="AD796:AJ796"/>
    <mergeCell ref="B793:H793"/>
    <mergeCell ref="I793:O793"/>
    <mergeCell ref="P793:V793"/>
    <mergeCell ref="W793:AC793"/>
    <mergeCell ref="AD793:AJ793"/>
    <mergeCell ref="B794:H794"/>
    <mergeCell ref="I794:O794"/>
    <mergeCell ref="P794:V794"/>
    <mergeCell ref="W794:AC794"/>
    <mergeCell ref="AD794:AJ794"/>
    <mergeCell ref="B791:H791"/>
    <mergeCell ref="I791:O791"/>
    <mergeCell ref="P791:V791"/>
    <mergeCell ref="W791:AC791"/>
    <mergeCell ref="AD791:AJ791"/>
    <mergeCell ref="B792:H792"/>
    <mergeCell ref="I792:O792"/>
    <mergeCell ref="P792:V792"/>
    <mergeCell ref="W792:AC792"/>
    <mergeCell ref="AD792:AJ792"/>
    <mergeCell ref="I789:O789"/>
    <mergeCell ref="P789:V789"/>
    <mergeCell ref="W789:AC789"/>
    <mergeCell ref="AD789:AJ789"/>
    <mergeCell ref="B790:H790"/>
    <mergeCell ref="I790:O790"/>
    <mergeCell ref="P790:V790"/>
    <mergeCell ref="W790:AC790"/>
    <mergeCell ref="AD790:AJ790"/>
    <mergeCell ref="AL784:AQ784"/>
    <mergeCell ref="AR784:AW784"/>
    <mergeCell ref="AX784:BC784"/>
    <mergeCell ref="B787:H789"/>
    <mergeCell ref="I787:O788"/>
    <mergeCell ref="P787:AC787"/>
    <mergeCell ref="AD787:AJ787"/>
    <mergeCell ref="P788:V788"/>
    <mergeCell ref="W788:AC788"/>
    <mergeCell ref="AD788:AJ788"/>
    <mergeCell ref="Z783:AE783"/>
    <mergeCell ref="AF783:AQ783"/>
    <mergeCell ref="AR783:AW783"/>
    <mergeCell ref="AX783:BC783"/>
    <mergeCell ref="B784:G784"/>
    <mergeCell ref="H784:M784"/>
    <mergeCell ref="N784:S784"/>
    <mergeCell ref="T784:Y784"/>
    <mergeCell ref="Z784:AE784"/>
    <mergeCell ref="AF784:AK784"/>
    <mergeCell ref="B755:H756"/>
    <mergeCell ref="H778:I778"/>
    <mergeCell ref="J778:M778"/>
    <mergeCell ref="R778:U778"/>
    <mergeCell ref="B783:G783"/>
    <mergeCell ref="H783:M783"/>
    <mergeCell ref="N783:S783"/>
    <mergeCell ref="T783:Y783"/>
    <mergeCell ref="L772:V772"/>
    <mergeCell ref="W772:W773"/>
    <mergeCell ref="X772:AC773"/>
    <mergeCell ref="L773:P773"/>
    <mergeCell ref="Q773:Q774"/>
    <mergeCell ref="R773:V773"/>
    <mergeCell ref="L774:P774"/>
    <mergeCell ref="R774:V774"/>
    <mergeCell ref="F766:J766"/>
    <mergeCell ref="L766:M766"/>
    <mergeCell ref="N766:R766"/>
    <mergeCell ref="F767:J767"/>
    <mergeCell ref="E769:H769"/>
    <mergeCell ref="I769:J769"/>
    <mergeCell ref="N739:Q739"/>
    <mergeCell ref="O741:R741"/>
    <mergeCell ref="S741:S742"/>
    <mergeCell ref="T741:W742"/>
    <mergeCell ref="G740:K740"/>
    <mergeCell ref="G734:J734"/>
    <mergeCell ref="G737:J737"/>
    <mergeCell ref="H722:L722"/>
    <mergeCell ref="B723:G724"/>
    <mergeCell ref="L725:O725"/>
    <mergeCell ref="T725:W725"/>
    <mergeCell ref="B726:G727"/>
    <mergeCell ref="U726:Y727"/>
    <mergeCell ref="B741:H742"/>
    <mergeCell ref="B720:H721"/>
    <mergeCell ref="B761:G762"/>
    <mergeCell ref="U761:Y762"/>
    <mergeCell ref="H757:L757"/>
    <mergeCell ref="B758:G759"/>
    <mergeCell ref="L760:O760"/>
    <mergeCell ref="T760:W760"/>
    <mergeCell ref="G754:K754"/>
    <mergeCell ref="W752:Z753"/>
    <mergeCell ref="O755:R755"/>
    <mergeCell ref="S755:S756"/>
    <mergeCell ref="T755:W756"/>
    <mergeCell ref="H743:L743"/>
    <mergeCell ref="B744:G745"/>
    <mergeCell ref="L746:O746"/>
    <mergeCell ref="T746:W746"/>
    <mergeCell ref="B747:G748"/>
    <mergeCell ref="U747:Y748"/>
    <mergeCell ref="N699:Q699"/>
    <mergeCell ref="V699:Y699"/>
    <mergeCell ref="G705:K705"/>
    <mergeCell ref="V695:X695"/>
    <mergeCell ref="AA695:AC695"/>
    <mergeCell ref="AF695:AI695"/>
    <mergeCell ref="H696:L696"/>
    <mergeCell ref="B697:G698"/>
    <mergeCell ref="J688:N688"/>
    <mergeCell ref="G692:K692"/>
    <mergeCell ref="P694:Q694"/>
    <mergeCell ref="L695:N695"/>
    <mergeCell ref="Q695:S695"/>
    <mergeCell ref="O720:R720"/>
    <mergeCell ref="S720:S721"/>
    <mergeCell ref="T720:W721"/>
    <mergeCell ref="L713:O713"/>
    <mergeCell ref="T713:W713"/>
    <mergeCell ref="K714:O714"/>
    <mergeCell ref="G719:K719"/>
    <mergeCell ref="L719:Q719"/>
    <mergeCell ref="O708:R708"/>
    <mergeCell ref="S708:S709"/>
    <mergeCell ref="T708:W709"/>
    <mergeCell ref="H710:L710"/>
    <mergeCell ref="B711:G712"/>
    <mergeCell ref="X718:AA718"/>
    <mergeCell ref="X708:AB709"/>
    <mergeCell ref="X720:AB721"/>
    <mergeCell ref="H684:L684"/>
    <mergeCell ref="B685:G686"/>
    <mergeCell ref="L687:O687"/>
    <mergeCell ref="T687:W687"/>
    <mergeCell ref="O677:S678"/>
    <mergeCell ref="T677:T678"/>
    <mergeCell ref="U677:Y677"/>
    <mergeCell ref="Z677:Z678"/>
    <mergeCell ref="AA677:AD678"/>
    <mergeCell ref="U678:Y678"/>
    <mergeCell ref="AE665:AH666"/>
    <mergeCell ref="N669:Q669"/>
    <mergeCell ref="K671:Q671"/>
    <mergeCell ref="K672:Q672"/>
    <mergeCell ref="AC657:AG657"/>
    <mergeCell ref="AH657:AL657"/>
    <mergeCell ref="AM657:AO657"/>
    <mergeCell ref="AI665:AM666"/>
    <mergeCell ref="AE677:AI678"/>
    <mergeCell ref="AP657:AS657"/>
    <mergeCell ref="G661:K661"/>
    <mergeCell ref="AC656:AG656"/>
    <mergeCell ref="AH656:AM656"/>
    <mergeCell ref="AN656:AO656"/>
    <mergeCell ref="AP656:AS656"/>
    <mergeCell ref="B657:C657"/>
    <mergeCell ref="D657:H657"/>
    <mergeCell ref="I657:L657"/>
    <mergeCell ref="M657:O657"/>
    <mergeCell ref="P657:W657"/>
    <mergeCell ref="X657:AB657"/>
    <mergeCell ref="AC655:AG655"/>
    <mergeCell ref="AH655:AM655"/>
    <mergeCell ref="AN655:AO655"/>
    <mergeCell ref="AP655:AS655"/>
    <mergeCell ref="B656:C656"/>
    <mergeCell ref="D656:H656"/>
    <mergeCell ref="I656:O656"/>
    <mergeCell ref="P656:U656"/>
    <mergeCell ref="V656:W656"/>
    <mergeCell ref="X656:AB656"/>
    <mergeCell ref="AC654:AG654"/>
    <mergeCell ref="AH654:AM654"/>
    <mergeCell ref="AN654:AO654"/>
    <mergeCell ref="AP654:AS654"/>
    <mergeCell ref="B655:C655"/>
    <mergeCell ref="D655:H655"/>
    <mergeCell ref="I655:O655"/>
    <mergeCell ref="P655:U655"/>
    <mergeCell ref="V655:W655"/>
    <mergeCell ref="X655:AB655"/>
    <mergeCell ref="AC653:AG653"/>
    <mergeCell ref="AH653:AM653"/>
    <mergeCell ref="AN653:AO653"/>
    <mergeCell ref="AP653:AS653"/>
    <mergeCell ref="B654:C654"/>
    <mergeCell ref="D654:H654"/>
    <mergeCell ref="I654:O654"/>
    <mergeCell ref="P654:U654"/>
    <mergeCell ref="V654:W654"/>
    <mergeCell ref="X654:AB654"/>
    <mergeCell ref="AC652:AG652"/>
    <mergeCell ref="AH652:AL652"/>
    <mergeCell ref="AM652:AO652"/>
    <mergeCell ref="AP652:AS652"/>
    <mergeCell ref="B653:C653"/>
    <mergeCell ref="D653:H653"/>
    <mergeCell ref="I653:O653"/>
    <mergeCell ref="P653:U653"/>
    <mergeCell ref="V653:W653"/>
    <mergeCell ref="X653:AB653"/>
    <mergeCell ref="AH651:AL651"/>
    <mergeCell ref="AM651:AO651"/>
    <mergeCell ref="AP651:AS651"/>
    <mergeCell ref="B652:C652"/>
    <mergeCell ref="D652:H652"/>
    <mergeCell ref="I652:L652"/>
    <mergeCell ref="M652:O652"/>
    <mergeCell ref="P652:T652"/>
    <mergeCell ref="U652:W652"/>
    <mergeCell ref="X652:AB652"/>
    <mergeCell ref="AH650:AO650"/>
    <mergeCell ref="AP650:AS650"/>
    <mergeCell ref="B651:C651"/>
    <mergeCell ref="D651:H651"/>
    <mergeCell ref="I651:L651"/>
    <mergeCell ref="M651:O651"/>
    <mergeCell ref="P651:T651"/>
    <mergeCell ref="U651:W651"/>
    <mergeCell ref="X651:AB651"/>
    <mergeCell ref="AC651:AG651"/>
    <mergeCell ref="AH648:AO648"/>
    <mergeCell ref="AP648:AS648"/>
    <mergeCell ref="D649:H650"/>
    <mergeCell ref="I649:O649"/>
    <mergeCell ref="P649:W649"/>
    <mergeCell ref="X649:AB649"/>
    <mergeCell ref="AC649:AG649"/>
    <mergeCell ref="AH649:AO649"/>
    <mergeCell ref="AP649:AS649"/>
    <mergeCell ref="I650:O650"/>
    <mergeCell ref="B648:C650"/>
    <mergeCell ref="D648:H648"/>
    <mergeCell ref="I648:O648"/>
    <mergeCell ref="P648:W648"/>
    <mergeCell ref="X648:AB648"/>
    <mergeCell ref="AC648:AG648"/>
    <mergeCell ref="P650:W650"/>
    <mergeCell ref="X650:AB650"/>
    <mergeCell ref="AC650:AG650"/>
    <mergeCell ref="B645:H645"/>
    <mergeCell ref="I645:O645"/>
    <mergeCell ref="P645:V645"/>
    <mergeCell ref="W645:AC645"/>
    <mergeCell ref="AD645:AJ645"/>
    <mergeCell ref="AK645:AS645"/>
    <mergeCell ref="AD643:AJ643"/>
    <mergeCell ref="AK643:AS643"/>
    <mergeCell ref="B644:H644"/>
    <mergeCell ref="I644:O644"/>
    <mergeCell ref="P644:V644"/>
    <mergeCell ref="W644:AC644"/>
    <mergeCell ref="AD644:AJ644"/>
    <mergeCell ref="AK644:AS644"/>
    <mergeCell ref="B641:H643"/>
    <mergeCell ref="I641:O642"/>
    <mergeCell ref="P641:AS641"/>
    <mergeCell ref="P642:V642"/>
    <mergeCell ref="W642:AC642"/>
    <mergeCell ref="AD642:AJ642"/>
    <mergeCell ref="AK642:AS642"/>
    <mergeCell ref="I643:O643"/>
    <mergeCell ref="P643:V643"/>
    <mergeCell ref="W643:AC643"/>
    <mergeCell ref="I638:O638"/>
    <mergeCell ref="P638:U638"/>
    <mergeCell ref="V638:AA638"/>
    <mergeCell ref="AB638:AG638"/>
    <mergeCell ref="B637:H637"/>
    <mergeCell ref="I637:O637"/>
    <mergeCell ref="P637:U637"/>
    <mergeCell ref="V637:AA637"/>
    <mergeCell ref="AB637:AG637"/>
    <mergeCell ref="AH637:AM638"/>
    <mergeCell ref="V635:AA635"/>
    <mergeCell ref="AB635:AG635"/>
    <mergeCell ref="AH635:AM635"/>
    <mergeCell ref="AN635:AS635"/>
    <mergeCell ref="I636:O636"/>
    <mergeCell ref="P636:U636"/>
    <mergeCell ref="V636:AA636"/>
    <mergeCell ref="AB636:AG636"/>
    <mergeCell ref="AH636:AM636"/>
    <mergeCell ref="AN636:AS636"/>
    <mergeCell ref="B582:H582"/>
    <mergeCell ref="I582:O582"/>
    <mergeCell ref="P582:V582"/>
    <mergeCell ref="W582:AC582"/>
    <mergeCell ref="AD582:AJ582"/>
    <mergeCell ref="B583:H583"/>
    <mergeCell ref="I583:O583"/>
    <mergeCell ref="P583:V583"/>
    <mergeCell ref="W583:AC583"/>
    <mergeCell ref="AD583:AJ583"/>
    <mergeCell ref="B585:H585"/>
    <mergeCell ref="I585:O585"/>
    <mergeCell ref="P585:V585"/>
    <mergeCell ref="W585:AC585"/>
    <mergeCell ref="AD585:AJ585"/>
    <mergeCell ref="B586:H586"/>
    <mergeCell ref="I586:O586"/>
    <mergeCell ref="P586:V586"/>
    <mergeCell ref="W586:AC586"/>
    <mergeCell ref="AD586:AJ586"/>
    <mergeCell ref="B580:H580"/>
    <mergeCell ref="I580:O580"/>
    <mergeCell ref="P580:V580"/>
    <mergeCell ref="W580:AC580"/>
    <mergeCell ref="AD580:AJ580"/>
    <mergeCell ref="B581:H581"/>
    <mergeCell ref="I581:O581"/>
    <mergeCell ref="P581:V581"/>
    <mergeCell ref="W581:AC581"/>
    <mergeCell ref="AD581:AJ581"/>
    <mergeCell ref="B578:H578"/>
    <mergeCell ref="I578:O578"/>
    <mergeCell ref="P578:V578"/>
    <mergeCell ref="W578:AC578"/>
    <mergeCell ref="AD578:AJ578"/>
    <mergeCell ref="B579:H579"/>
    <mergeCell ref="I579:O579"/>
    <mergeCell ref="P579:V579"/>
    <mergeCell ref="W579:AC579"/>
    <mergeCell ref="AD579:AJ579"/>
    <mergeCell ref="B576:H576"/>
    <mergeCell ref="I576:O576"/>
    <mergeCell ref="P576:V576"/>
    <mergeCell ref="W576:AC576"/>
    <mergeCell ref="AD576:AJ576"/>
    <mergeCell ref="B577:H577"/>
    <mergeCell ref="I577:O577"/>
    <mergeCell ref="P577:V577"/>
    <mergeCell ref="W577:AC577"/>
    <mergeCell ref="AD577:AJ577"/>
    <mergeCell ref="B574:H574"/>
    <mergeCell ref="I574:O574"/>
    <mergeCell ref="P574:V574"/>
    <mergeCell ref="W574:AC574"/>
    <mergeCell ref="AD574:AJ574"/>
    <mergeCell ref="B575:H575"/>
    <mergeCell ref="I575:O575"/>
    <mergeCell ref="P575:V575"/>
    <mergeCell ref="W575:AC575"/>
    <mergeCell ref="AD575:AJ575"/>
    <mergeCell ref="B572:H572"/>
    <mergeCell ref="I572:O572"/>
    <mergeCell ref="P572:V572"/>
    <mergeCell ref="W572:AC572"/>
    <mergeCell ref="AD572:AJ572"/>
    <mergeCell ref="B573:H573"/>
    <mergeCell ref="I573:O573"/>
    <mergeCell ref="P573:V573"/>
    <mergeCell ref="W573:AC573"/>
    <mergeCell ref="AD573:AJ573"/>
    <mergeCell ref="B570:H570"/>
    <mergeCell ref="I570:O570"/>
    <mergeCell ref="P570:V570"/>
    <mergeCell ref="W570:AC570"/>
    <mergeCell ref="AD570:AJ570"/>
    <mergeCell ref="B571:H571"/>
    <mergeCell ref="I571:O571"/>
    <mergeCell ref="P571:V571"/>
    <mergeCell ref="W571:AC571"/>
    <mergeCell ref="AD571:AJ571"/>
    <mergeCell ref="B568:H568"/>
    <mergeCell ref="I568:O568"/>
    <mergeCell ref="P568:V568"/>
    <mergeCell ref="W568:AC568"/>
    <mergeCell ref="AD568:AJ568"/>
    <mergeCell ref="B569:H569"/>
    <mergeCell ref="I569:O569"/>
    <mergeCell ref="P569:V569"/>
    <mergeCell ref="W569:AC569"/>
    <mergeCell ref="AD569:AJ569"/>
    <mergeCell ref="B566:H566"/>
    <mergeCell ref="I566:O566"/>
    <mergeCell ref="P566:V566"/>
    <mergeCell ref="W566:AC566"/>
    <mergeCell ref="AD566:AJ566"/>
    <mergeCell ref="B567:H567"/>
    <mergeCell ref="I567:O567"/>
    <mergeCell ref="P567:V567"/>
    <mergeCell ref="W567:AC567"/>
    <mergeCell ref="AD567:AJ567"/>
    <mergeCell ref="B564:H564"/>
    <mergeCell ref="I564:O564"/>
    <mergeCell ref="P564:V564"/>
    <mergeCell ref="W564:AC564"/>
    <mergeCell ref="AD564:AJ564"/>
    <mergeCell ref="B565:H565"/>
    <mergeCell ref="I565:O565"/>
    <mergeCell ref="P565:V565"/>
    <mergeCell ref="W565:AC565"/>
    <mergeCell ref="AD565:AJ565"/>
    <mergeCell ref="B562:H562"/>
    <mergeCell ref="I562:O562"/>
    <mergeCell ref="P562:V562"/>
    <mergeCell ref="W562:AC562"/>
    <mergeCell ref="AD562:AJ562"/>
    <mergeCell ref="B563:H563"/>
    <mergeCell ref="I563:O563"/>
    <mergeCell ref="P563:V563"/>
    <mergeCell ref="W563:AC563"/>
    <mergeCell ref="AD563:AJ563"/>
    <mergeCell ref="P560:V560"/>
    <mergeCell ref="W560:AC560"/>
    <mergeCell ref="AD560:AJ560"/>
    <mergeCell ref="B561:H561"/>
    <mergeCell ref="I561:O561"/>
    <mergeCell ref="P561:V561"/>
    <mergeCell ref="W561:AC561"/>
    <mergeCell ref="AD561:AJ561"/>
    <mergeCell ref="B558:H558"/>
    <mergeCell ref="I558:O558"/>
    <mergeCell ref="P558:V558"/>
    <mergeCell ref="W558:AC558"/>
    <mergeCell ref="AD558:AJ558"/>
    <mergeCell ref="B559:H559"/>
    <mergeCell ref="I559:O559"/>
    <mergeCell ref="P559:V559"/>
    <mergeCell ref="W559:AC559"/>
    <mergeCell ref="AD559:AJ559"/>
    <mergeCell ref="AX549:BC549"/>
    <mergeCell ref="B552:H554"/>
    <mergeCell ref="I552:O553"/>
    <mergeCell ref="P552:AC552"/>
    <mergeCell ref="AD552:AJ552"/>
    <mergeCell ref="P553:V553"/>
    <mergeCell ref="W553:AC553"/>
    <mergeCell ref="AD553:AJ553"/>
    <mergeCell ref="I554:O554"/>
    <mergeCell ref="P554:V554"/>
    <mergeCell ref="AR548:AW548"/>
    <mergeCell ref="AX548:BC548"/>
    <mergeCell ref="B549:G549"/>
    <mergeCell ref="H549:M549"/>
    <mergeCell ref="N549:S549"/>
    <mergeCell ref="T549:Y549"/>
    <mergeCell ref="Z549:AE549"/>
    <mergeCell ref="AF549:AK549"/>
    <mergeCell ref="AL549:AQ549"/>
    <mergeCell ref="AR549:AW549"/>
    <mergeCell ref="B548:G548"/>
    <mergeCell ref="H548:M548"/>
    <mergeCell ref="N548:S548"/>
    <mergeCell ref="T548:Y548"/>
    <mergeCell ref="Z548:AE548"/>
    <mergeCell ref="AF548:AQ548"/>
    <mergeCell ref="W554:AC554"/>
    <mergeCell ref="AD554:AJ554"/>
    <mergeCell ref="L182:O182"/>
    <mergeCell ref="T182:W182"/>
    <mergeCell ref="G197:K197"/>
    <mergeCell ref="L197:Q197"/>
    <mergeCell ref="G162:K162"/>
    <mergeCell ref="G191:J191"/>
    <mergeCell ref="T177:W178"/>
    <mergeCell ref="V152:X152"/>
    <mergeCell ref="U183:Y184"/>
    <mergeCell ref="B150:H151"/>
    <mergeCell ref="B157:G158"/>
    <mergeCell ref="B177:H178"/>
    <mergeCell ref="B198:H199"/>
    <mergeCell ref="B204:G205"/>
    <mergeCell ref="U204:Y205"/>
    <mergeCell ref="Q152:S152"/>
    <mergeCell ref="L152:N152"/>
    <mergeCell ref="K156:L156"/>
    <mergeCell ref="T158:T159"/>
    <mergeCell ref="S198:S199"/>
    <mergeCell ref="T198:W199"/>
    <mergeCell ref="W42:AC42"/>
    <mergeCell ref="AD42:AJ42"/>
    <mergeCell ref="B43:H43"/>
    <mergeCell ref="I43:O43"/>
    <mergeCell ref="P43:V43"/>
    <mergeCell ref="W43:AC43"/>
    <mergeCell ref="AD43:AJ43"/>
    <mergeCell ref="B44:H44"/>
    <mergeCell ref="I44:O44"/>
    <mergeCell ref="P44:V44"/>
    <mergeCell ref="W44:AC44"/>
    <mergeCell ref="AD44:AJ44"/>
    <mergeCell ref="B45:H45"/>
    <mergeCell ref="I45:O45"/>
    <mergeCell ref="P45:V45"/>
    <mergeCell ref="W45:AC45"/>
    <mergeCell ref="AD45:AJ45"/>
    <mergeCell ref="B46:H46"/>
    <mergeCell ref="I46:O46"/>
    <mergeCell ref="P46:V46"/>
    <mergeCell ref="W46:AC46"/>
    <mergeCell ref="AD46:AJ46"/>
    <mergeCell ref="B47:H47"/>
    <mergeCell ref="I47:O47"/>
    <mergeCell ref="P47:V47"/>
    <mergeCell ref="W47:AC47"/>
    <mergeCell ref="AD47:AJ47"/>
    <mergeCell ref="B48:H48"/>
    <mergeCell ref="I48:O48"/>
    <mergeCell ref="P48:V48"/>
    <mergeCell ref="W48:AC48"/>
    <mergeCell ref="AD48:AJ48"/>
    <mergeCell ref="B49:H49"/>
    <mergeCell ref="I49:O49"/>
    <mergeCell ref="P49:V49"/>
    <mergeCell ref="W49:AC49"/>
    <mergeCell ref="AD49:AJ49"/>
    <mergeCell ref="B50:H50"/>
    <mergeCell ref="I50:O50"/>
    <mergeCell ref="P50:V50"/>
    <mergeCell ref="W50:AC50"/>
    <mergeCell ref="AD50:AJ50"/>
    <mergeCell ref="B51:H51"/>
    <mergeCell ref="I51:O51"/>
    <mergeCell ref="P51:V51"/>
    <mergeCell ref="W51:AC51"/>
    <mergeCell ref="AD51:AJ51"/>
    <mergeCell ref="B52:H52"/>
    <mergeCell ref="I52:O52"/>
    <mergeCell ref="P52:V52"/>
    <mergeCell ref="W52:AC52"/>
    <mergeCell ref="AD52:AJ52"/>
    <mergeCell ref="B53:H53"/>
    <mergeCell ref="I53:O53"/>
    <mergeCell ref="P53:V53"/>
    <mergeCell ref="W53:AC53"/>
    <mergeCell ref="AD53:AJ53"/>
    <mergeCell ref="B54:H54"/>
    <mergeCell ref="I54:O54"/>
    <mergeCell ref="P54:V54"/>
    <mergeCell ref="W54:AC54"/>
    <mergeCell ref="AD54:AJ54"/>
    <mergeCell ref="B55:H55"/>
    <mergeCell ref="I55:O55"/>
    <mergeCell ref="P55:V55"/>
    <mergeCell ref="W55:AC55"/>
    <mergeCell ref="AD55:AJ55"/>
    <mergeCell ref="B56:H56"/>
    <mergeCell ref="I56:O56"/>
    <mergeCell ref="P56:V56"/>
    <mergeCell ref="W56:AC56"/>
    <mergeCell ref="AD56:AJ56"/>
    <mergeCell ref="B57:H57"/>
    <mergeCell ref="I57:O57"/>
    <mergeCell ref="P57:V57"/>
    <mergeCell ref="W57:AC57"/>
    <mergeCell ref="AD57:AJ57"/>
    <mergeCell ref="B58:H58"/>
    <mergeCell ref="I58:O58"/>
    <mergeCell ref="P58:V58"/>
    <mergeCell ref="W58:AC58"/>
    <mergeCell ref="AD58:AJ58"/>
    <mergeCell ref="B59:H59"/>
    <mergeCell ref="I59:O59"/>
    <mergeCell ref="P59:V59"/>
    <mergeCell ref="W59:AC59"/>
    <mergeCell ref="AD59:AJ59"/>
    <mergeCell ref="B60:H60"/>
    <mergeCell ref="I60:O60"/>
    <mergeCell ref="P60:V60"/>
    <mergeCell ref="W60:AC60"/>
    <mergeCell ref="AD60:AJ60"/>
    <mergeCell ref="B61:H61"/>
    <mergeCell ref="I61:O61"/>
    <mergeCell ref="P61:V61"/>
    <mergeCell ref="W61:AC61"/>
    <mergeCell ref="AD61:AJ61"/>
    <mergeCell ref="B62:H62"/>
    <mergeCell ref="I62:O62"/>
    <mergeCell ref="P62:V62"/>
    <mergeCell ref="W62:AC62"/>
    <mergeCell ref="AD62:AJ62"/>
    <mergeCell ref="B63:H63"/>
    <mergeCell ref="I63:O63"/>
    <mergeCell ref="P63:V63"/>
    <mergeCell ref="W63:AC63"/>
    <mergeCell ref="AD63:AJ63"/>
    <mergeCell ref="B64:H64"/>
    <mergeCell ref="I64:O64"/>
    <mergeCell ref="P64:V64"/>
    <mergeCell ref="W64:AC64"/>
    <mergeCell ref="AD64:AJ64"/>
    <mergeCell ref="B65:H65"/>
    <mergeCell ref="I65:O65"/>
    <mergeCell ref="P65:V65"/>
    <mergeCell ref="W65:AC65"/>
    <mergeCell ref="AD65:AJ65"/>
    <mergeCell ref="B66:H66"/>
    <mergeCell ref="I66:O66"/>
    <mergeCell ref="P66:V66"/>
    <mergeCell ref="W66:AC66"/>
    <mergeCell ref="AD66:AJ66"/>
    <mergeCell ref="B67:H67"/>
    <mergeCell ref="I67:O67"/>
    <mergeCell ref="P67:V67"/>
    <mergeCell ref="W67:AC67"/>
    <mergeCell ref="AD67:AJ67"/>
    <mergeCell ref="B68:H68"/>
    <mergeCell ref="I68:O68"/>
    <mergeCell ref="P68:V68"/>
    <mergeCell ref="W68:AC68"/>
    <mergeCell ref="AD68:AJ68"/>
    <mergeCell ref="B69:H69"/>
    <mergeCell ref="I69:O69"/>
    <mergeCell ref="P69:V69"/>
    <mergeCell ref="W69:AC69"/>
    <mergeCell ref="AD69:AJ69"/>
    <mergeCell ref="B70:H70"/>
    <mergeCell ref="I70:O70"/>
    <mergeCell ref="P70:V70"/>
    <mergeCell ref="W70:AC70"/>
    <mergeCell ref="AD70:AJ70"/>
    <mergeCell ref="B276:H276"/>
    <mergeCell ref="I276:O276"/>
    <mergeCell ref="P276:V276"/>
    <mergeCell ref="W276:AC276"/>
    <mergeCell ref="AD276:AJ276"/>
    <mergeCell ref="B277:H277"/>
    <mergeCell ref="I277:O277"/>
    <mergeCell ref="P277:V277"/>
    <mergeCell ref="W277:AC277"/>
    <mergeCell ref="AD277:AJ277"/>
    <mergeCell ref="B278:H278"/>
    <mergeCell ref="I278:O278"/>
    <mergeCell ref="P278:V278"/>
    <mergeCell ref="W278:AC278"/>
    <mergeCell ref="AD278:AJ278"/>
    <mergeCell ref="Z158:Z159"/>
    <mergeCell ref="O158:S158"/>
    <mergeCell ref="O159:S159"/>
    <mergeCell ref="U158:Y158"/>
    <mergeCell ref="U159:Y159"/>
    <mergeCell ref="O165:R165"/>
    <mergeCell ref="S165:S166"/>
    <mergeCell ref="T165:W166"/>
    <mergeCell ref="H167:L167"/>
    <mergeCell ref="B168:G169"/>
    <mergeCell ref="L170:O170"/>
    <mergeCell ref="T170:W170"/>
    <mergeCell ref="B279:H279"/>
    <mergeCell ref="I279:O279"/>
    <mergeCell ref="P279:V279"/>
    <mergeCell ref="W279:AC279"/>
    <mergeCell ref="AD279:AJ279"/>
    <mergeCell ref="B280:H280"/>
    <mergeCell ref="I280:O280"/>
    <mergeCell ref="P280:V280"/>
    <mergeCell ref="W280:AC280"/>
    <mergeCell ref="AD280:AJ280"/>
    <mergeCell ref="B281:H281"/>
    <mergeCell ref="I281:O281"/>
    <mergeCell ref="P281:V281"/>
    <mergeCell ref="W281:AC281"/>
    <mergeCell ref="AD281:AJ281"/>
    <mergeCell ref="B282:H282"/>
    <mergeCell ref="I282:O282"/>
    <mergeCell ref="P282:V282"/>
    <mergeCell ref="W282:AC282"/>
    <mergeCell ref="AD282:AJ282"/>
    <mergeCell ref="B283:H283"/>
    <mergeCell ref="I283:O283"/>
    <mergeCell ref="P283:V283"/>
    <mergeCell ref="W283:AC283"/>
    <mergeCell ref="AD283:AJ283"/>
    <mergeCell ref="B284:H284"/>
    <mergeCell ref="I284:O284"/>
    <mergeCell ref="P284:V284"/>
    <mergeCell ref="W284:AC284"/>
    <mergeCell ref="AD284:AJ284"/>
    <mergeCell ref="B285:H285"/>
    <mergeCell ref="I285:O285"/>
    <mergeCell ref="P285:V285"/>
    <mergeCell ref="W285:AC285"/>
    <mergeCell ref="AD285:AJ285"/>
    <mergeCell ref="B286:H286"/>
    <mergeCell ref="I286:O286"/>
    <mergeCell ref="P286:V286"/>
    <mergeCell ref="W286:AC286"/>
    <mergeCell ref="AD286:AJ286"/>
    <mergeCell ref="B287:H287"/>
    <mergeCell ref="I287:O287"/>
    <mergeCell ref="P287:V287"/>
    <mergeCell ref="W287:AC287"/>
    <mergeCell ref="AD287:AJ287"/>
    <mergeCell ref="B288:H288"/>
    <mergeCell ref="I288:O288"/>
    <mergeCell ref="P288:V288"/>
    <mergeCell ref="W288:AC288"/>
    <mergeCell ref="AD288:AJ288"/>
    <mergeCell ref="B289:H289"/>
    <mergeCell ref="I289:O289"/>
    <mergeCell ref="P289:V289"/>
    <mergeCell ref="W289:AC289"/>
    <mergeCell ref="AD289:AJ289"/>
    <mergeCell ref="B290:H290"/>
    <mergeCell ref="I290:O290"/>
    <mergeCell ref="P290:V290"/>
    <mergeCell ref="W290:AC290"/>
    <mergeCell ref="AD290:AJ290"/>
    <mergeCell ref="B291:H291"/>
    <mergeCell ref="I291:O291"/>
    <mergeCell ref="P291:V291"/>
    <mergeCell ref="W291:AC291"/>
    <mergeCell ref="AD291:AJ291"/>
    <mergeCell ref="B292:H292"/>
    <mergeCell ref="I292:O292"/>
    <mergeCell ref="P292:V292"/>
    <mergeCell ref="W292:AC292"/>
    <mergeCell ref="AD292:AJ292"/>
    <mergeCell ref="B293:H293"/>
    <mergeCell ref="I293:O293"/>
    <mergeCell ref="P293:V293"/>
    <mergeCell ref="W293:AC293"/>
    <mergeCell ref="AD293:AJ293"/>
    <mergeCell ref="B294:H294"/>
    <mergeCell ref="I294:O294"/>
    <mergeCell ref="P294:V294"/>
    <mergeCell ref="W294:AC294"/>
    <mergeCell ref="AD294:AJ294"/>
    <mergeCell ref="B295:H295"/>
    <mergeCell ref="I295:O295"/>
    <mergeCell ref="P295:V295"/>
    <mergeCell ref="W295:AC295"/>
    <mergeCell ref="AD295:AJ295"/>
    <mergeCell ref="B296:H296"/>
    <mergeCell ref="I296:O296"/>
    <mergeCell ref="P296:V296"/>
    <mergeCell ref="W296:AC296"/>
    <mergeCell ref="AD296:AJ296"/>
    <mergeCell ref="B297:H297"/>
    <mergeCell ref="I297:O297"/>
    <mergeCell ref="P297:V297"/>
    <mergeCell ref="W297:AC297"/>
    <mergeCell ref="AD297:AJ297"/>
    <mergeCell ref="B298:H298"/>
    <mergeCell ref="I298:O298"/>
    <mergeCell ref="P298:V298"/>
    <mergeCell ref="W298:AC298"/>
    <mergeCell ref="AD298:AJ298"/>
    <mergeCell ref="B299:H299"/>
    <mergeCell ref="I299:O299"/>
    <mergeCell ref="P299:V299"/>
    <mergeCell ref="W299:AC299"/>
    <mergeCell ref="AD299:AJ299"/>
    <mergeCell ref="B300:H300"/>
    <mergeCell ref="I300:O300"/>
    <mergeCell ref="P300:V300"/>
    <mergeCell ref="W300:AC300"/>
    <mergeCell ref="AD300:AJ300"/>
    <mergeCell ref="B301:H301"/>
    <mergeCell ref="I301:O301"/>
    <mergeCell ref="P301:V301"/>
    <mergeCell ref="W301:AC301"/>
    <mergeCell ref="AD301:AJ301"/>
    <mergeCell ref="B302:H302"/>
    <mergeCell ref="I302:O302"/>
    <mergeCell ref="P302:V302"/>
    <mergeCell ref="W302:AC302"/>
    <mergeCell ref="AD302:AJ302"/>
    <mergeCell ref="B303:H303"/>
    <mergeCell ref="I303:O303"/>
    <mergeCell ref="P303:V303"/>
    <mergeCell ref="W303:AC303"/>
    <mergeCell ref="AD303:AJ303"/>
    <mergeCell ref="B304:H304"/>
    <mergeCell ref="I304:O304"/>
    <mergeCell ref="P304:V304"/>
    <mergeCell ref="W304:AC304"/>
    <mergeCell ref="AD304:AJ304"/>
    <mergeCell ref="B305:H305"/>
    <mergeCell ref="I305:O305"/>
    <mergeCell ref="P305:V305"/>
    <mergeCell ref="W305:AC305"/>
    <mergeCell ref="AD305:AJ305"/>
    <mergeCell ref="B377:H377"/>
    <mergeCell ref="I377:O377"/>
    <mergeCell ref="P377:V377"/>
    <mergeCell ref="W377:AC377"/>
    <mergeCell ref="AD377:AJ377"/>
    <mergeCell ref="B376:H376"/>
    <mergeCell ref="I376:O376"/>
    <mergeCell ref="P376:V376"/>
    <mergeCell ref="W376:AC376"/>
    <mergeCell ref="AD376:AJ376"/>
    <mergeCell ref="B372:H372"/>
    <mergeCell ref="I372:O372"/>
    <mergeCell ref="P372:V372"/>
    <mergeCell ref="W372:AC372"/>
    <mergeCell ref="AD372:AJ372"/>
    <mergeCell ref="B373:H373"/>
    <mergeCell ref="I373:O373"/>
    <mergeCell ref="P381:V381"/>
    <mergeCell ref="W381:AC381"/>
    <mergeCell ref="AD381:AJ381"/>
    <mergeCell ref="B382:H382"/>
    <mergeCell ref="I382:O382"/>
    <mergeCell ref="P382:V382"/>
    <mergeCell ref="W382:AC382"/>
    <mergeCell ref="AD382:AJ382"/>
    <mergeCell ref="B383:H383"/>
    <mergeCell ref="I383:O383"/>
    <mergeCell ref="P383:V383"/>
    <mergeCell ref="W383:AC383"/>
    <mergeCell ref="AD383:AJ383"/>
    <mergeCell ref="B384:H384"/>
    <mergeCell ref="I384:O384"/>
    <mergeCell ref="P384:V384"/>
    <mergeCell ref="W384:AC384"/>
    <mergeCell ref="AD384:AJ384"/>
    <mergeCell ref="B385:H385"/>
    <mergeCell ref="I385:O385"/>
    <mergeCell ref="P385:V385"/>
    <mergeCell ref="W385:AC385"/>
    <mergeCell ref="AD385:AJ385"/>
    <mergeCell ref="B386:H386"/>
    <mergeCell ref="I386:O386"/>
    <mergeCell ref="P386:V386"/>
    <mergeCell ref="W386:AC386"/>
    <mergeCell ref="AD386:AJ386"/>
    <mergeCell ref="B387:H387"/>
    <mergeCell ref="I387:O387"/>
    <mergeCell ref="P387:V387"/>
    <mergeCell ref="W387:AC387"/>
    <mergeCell ref="AD387:AJ387"/>
    <mergeCell ref="B388:H388"/>
    <mergeCell ref="I388:O388"/>
    <mergeCell ref="P388:V388"/>
    <mergeCell ref="W388:AC388"/>
    <mergeCell ref="AD388:AJ388"/>
    <mergeCell ref="B389:H389"/>
    <mergeCell ref="I389:O389"/>
    <mergeCell ref="P389:V389"/>
    <mergeCell ref="W389:AC389"/>
    <mergeCell ref="AD389:AJ389"/>
    <mergeCell ref="B390:H390"/>
    <mergeCell ref="I390:O390"/>
    <mergeCell ref="P390:V390"/>
    <mergeCell ref="W390:AC390"/>
    <mergeCell ref="AD390:AJ390"/>
    <mergeCell ref="B391:H391"/>
    <mergeCell ref="I391:O391"/>
    <mergeCell ref="P391:V391"/>
    <mergeCell ref="W391:AC391"/>
    <mergeCell ref="AD391:AJ391"/>
    <mergeCell ref="B392:H392"/>
    <mergeCell ref="I392:O392"/>
    <mergeCell ref="P392:V392"/>
    <mergeCell ref="W392:AC392"/>
    <mergeCell ref="AD392:AJ392"/>
    <mergeCell ref="B393:H393"/>
    <mergeCell ref="I393:O393"/>
    <mergeCell ref="P393:V393"/>
    <mergeCell ref="W393:AC393"/>
    <mergeCell ref="AD393:AJ393"/>
    <mergeCell ref="B394:H394"/>
    <mergeCell ref="I394:O394"/>
    <mergeCell ref="P394:V394"/>
    <mergeCell ref="W394:AC394"/>
    <mergeCell ref="AD394:AJ394"/>
    <mergeCell ref="B395:H395"/>
    <mergeCell ref="I395:O395"/>
    <mergeCell ref="P395:V395"/>
    <mergeCell ref="W395:AC395"/>
    <mergeCell ref="AD395:AJ395"/>
    <mergeCell ref="B396:H396"/>
    <mergeCell ref="I396:O396"/>
    <mergeCell ref="P396:V396"/>
    <mergeCell ref="W396:AC396"/>
    <mergeCell ref="AD396:AJ396"/>
    <mergeCell ref="B397:H397"/>
    <mergeCell ref="I397:O397"/>
    <mergeCell ref="P397:V397"/>
    <mergeCell ref="W397:AC397"/>
    <mergeCell ref="AD397:AJ397"/>
    <mergeCell ref="B398:H398"/>
    <mergeCell ref="I398:O398"/>
    <mergeCell ref="P398:V398"/>
    <mergeCell ref="W398:AC398"/>
    <mergeCell ref="AD398:AJ398"/>
    <mergeCell ref="B399:H399"/>
    <mergeCell ref="I399:O399"/>
    <mergeCell ref="P399:V399"/>
    <mergeCell ref="W399:AC399"/>
    <mergeCell ref="AD399:AJ399"/>
    <mergeCell ref="B400:H400"/>
    <mergeCell ref="I400:O400"/>
    <mergeCell ref="P400:V400"/>
    <mergeCell ref="W400:AC400"/>
    <mergeCell ref="AD400:AJ400"/>
    <mergeCell ref="B401:H401"/>
    <mergeCell ref="I401:O401"/>
    <mergeCell ref="P401:V401"/>
    <mergeCell ref="W401:AC401"/>
    <mergeCell ref="AD401:AJ401"/>
    <mergeCell ref="B402:H402"/>
    <mergeCell ref="I402:O402"/>
    <mergeCell ref="P402:V402"/>
    <mergeCell ref="W402:AC402"/>
    <mergeCell ref="AD402:AJ402"/>
    <mergeCell ref="B403:H403"/>
    <mergeCell ref="I403:O403"/>
    <mergeCell ref="P403:V403"/>
    <mergeCell ref="W403:AC403"/>
    <mergeCell ref="AD403:AJ403"/>
    <mergeCell ref="B404:H404"/>
    <mergeCell ref="I404:O404"/>
    <mergeCell ref="P404:V404"/>
    <mergeCell ref="W404:AC404"/>
    <mergeCell ref="AD404:AJ404"/>
    <mergeCell ref="B405:H405"/>
    <mergeCell ref="I405:O405"/>
    <mergeCell ref="P405:V405"/>
    <mergeCell ref="W405:AC405"/>
    <mergeCell ref="AD405:AJ405"/>
    <mergeCell ref="B406:H406"/>
    <mergeCell ref="I406:O406"/>
    <mergeCell ref="P406:V406"/>
    <mergeCell ref="W406:AC406"/>
    <mergeCell ref="AD406:AJ406"/>
    <mergeCell ref="B478:H478"/>
    <mergeCell ref="I478:O478"/>
    <mergeCell ref="P478:V478"/>
    <mergeCell ref="W478:AC478"/>
    <mergeCell ref="AD478:AJ478"/>
    <mergeCell ref="B477:H477"/>
    <mergeCell ref="I477:O477"/>
    <mergeCell ref="P477:V477"/>
    <mergeCell ref="W477:AC477"/>
    <mergeCell ref="AD477:AJ477"/>
    <mergeCell ref="B473:H473"/>
    <mergeCell ref="I473:O473"/>
    <mergeCell ref="P473:V473"/>
    <mergeCell ref="W473:AC473"/>
    <mergeCell ref="AD473:AJ473"/>
    <mergeCell ref="B474:H474"/>
    <mergeCell ref="I474:O474"/>
    <mergeCell ref="P474:V474"/>
    <mergeCell ref="W474:AC474"/>
    <mergeCell ref="AD474:AJ474"/>
    <mergeCell ref="B471:H471"/>
    <mergeCell ref="I471:O471"/>
    <mergeCell ref="P482:V482"/>
    <mergeCell ref="W482:AC482"/>
    <mergeCell ref="AD482:AJ482"/>
    <mergeCell ref="B483:H483"/>
    <mergeCell ref="I483:O483"/>
    <mergeCell ref="P483:V483"/>
    <mergeCell ref="W483:AC483"/>
    <mergeCell ref="AD483:AJ483"/>
    <mergeCell ref="B484:H484"/>
    <mergeCell ref="I484:O484"/>
    <mergeCell ref="P484:V484"/>
    <mergeCell ref="W484:AC484"/>
    <mergeCell ref="AD484:AJ484"/>
    <mergeCell ref="B485:H485"/>
    <mergeCell ref="I485:O485"/>
    <mergeCell ref="P485:V485"/>
    <mergeCell ref="W485:AC485"/>
    <mergeCell ref="AD485:AJ485"/>
    <mergeCell ref="B486:H486"/>
    <mergeCell ref="I486:O486"/>
    <mergeCell ref="P486:V486"/>
    <mergeCell ref="W486:AC486"/>
    <mergeCell ref="AD486:AJ486"/>
    <mergeCell ref="B487:H487"/>
    <mergeCell ref="I487:O487"/>
    <mergeCell ref="P487:V487"/>
    <mergeCell ref="W487:AC487"/>
    <mergeCell ref="AD487:AJ487"/>
    <mergeCell ref="B488:H488"/>
    <mergeCell ref="I488:O488"/>
    <mergeCell ref="P488:V488"/>
    <mergeCell ref="W488:AC488"/>
    <mergeCell ref="AD488:AJ488"/>
    <mergeCell ref="B489:H489"/>
    <mergeCell ref="I489:O489"/>
    <mergeCell ref="P489:V489"/>
    <mergeCell ref="W489:AC489"/>
    <mergeCell ref="AD489:AJ489"/>
    <mergeCell ref="B490:H490"/>
    <mergeCell ref="I490:O490"/>
    <mergeCell ref="P490:V490"/>
    <mergeCell ref="W490:AC490"/>
    <mergeCell ref="AD490:AJ490"/>
    <mergeCell ref="B491:H491"/>
    <mergeCell ref="I491:O491"/>
    <mergeCell ref="P491:V491"/>
    <mergeCell ref="W491:AC491"/>
    <mergeCell ref="AD491:AJ491"/>
    <mergeCell ref="B492:H492"/>
    <mergeCell ref="I492:O492"/>
    <mergeCell ref="P492:V492"/>
    <mergeCell ref="W492:AC492"/>
    <mergeCell ref="AD492:AJ492"/>
    <mergeCell ref="B493:H493"/>
    <mergeCell ref="I493:O493"/>
    <mergeCell ref="P493:V493"/>
    <mergeCell ref="W493:AC493"/>
    <mergeCell ref="AD493:AJ493"/>
    <mergeCell ref="B494:H494"/>
    <mergeCell ref="I494:O494"/>
    <mergeCell ref="P494:V494"/>
    <mergeCell ref="W494:AC494"/>
    <mergeCell ref="AD494:AJ494"/>
    <mergeCell ref="B495:H495"/>
    <mergeCell ref="I495:O495"/>
    <mergeCell ref="P495:V495"/>
    <mergeCell ref="W495:AC495"/>
    <mergeCell ref="AD495:AJ495"/>
    <mergeCell ref="B496:H496"/>
    <mergeCell ref="I496:O496"/>
    <mergeCell ref="P496:V496"/>
    <mergeCell ref="W496:AC496"/>
    <mergeCell ref="AD496:AJ496"/>
    <mergeCell ref="B497:H497"/>
    <mergeCell ref="I497:O497"/>
    <mergeCell ref="P497:V497"/>
    <mergeCell ref="W497:AC497"/>
    <mergeCell ref="AD497:AJ497"/>
    <mergeCell ref="B498:H498"/>
    <mergeCell ref="I498:O498"/>
    <mergeCell ref="P498:V498"/>
    <mergeCell ref="W498:AC498"/>
    <mergeCell ref="AD498:AJ498"/>
    <mergeCell ref="B499:H499"/>
    <mergeCell ref="I499:O499"/>
    <mergeCell ref="P499:V499"/>
    <mergeCell ref="W499:AC499"/>
    <mergeCell ref="AD499:AJ499"/>
    <mergeCell ref="B500:H500"/>
    <mergeCell ref="I500:O500"/>
    <mergeCell ref="P500:V500"/>
    <mergeCell ref="W500:AC500"/>
    <mergeCell ref="AD500:AJ500"/>
    <mergeCell ref="B501:H501"/>
    <mergeCell ref="I501:O501"/>
    <mergeCell ref="P501:V501"/>
    <mergeCell ref="W501:AC501"/>
    <mergeCell ref="AD501:AJ501"/>
    <mergeCell ref="B502:H502"/>
    <mergeCell ref="I502:O502"/>
    <mergeCell ref="P502:V502"/>
    <mergeCell ref="W502:AC502"/>
    <mergeCell ref="AD502:AJ502"/>
    <mergeCell ref="B503:H503"/>
    <mergeCell ref="I503:O503"/>
    <mergeCell ref="P503:V503"/>
    <mergeCell ref="W503:AC503"/>
    <mergeCell ref="AD503:AJ503"/>
    <mergeCell ref="B504:H504"/>
    <mergeCell ref="I504:O504"/>
    <mergeCell ref="P504:V504"/>
    <mergeCell ref="W504:AC504"/>
    <mergeCell ref="AD504:AJ504"/>
    <mergeCell ref="B505:H505"/>
    <mergeCell ref="I505:O505"/>
    <mergeCell ref="P505:V505"/>
    <mergeCell ref="W505:AC505"/>
    <mergeCell ref="AD505:AJ505"/>
    <mergeCell ref="B506:H506"/>
    <mergeCell ref="I506:O506"/>
    <mergeCell ref="P506:V506"/>
    <mergeCell ref="W506:AC506"/>
    <mergeCell ref="AD506:AJ506"/>
    <mergeCell ref="B507:H507"/>
    <mergeCell ref="I507:O507"/>
    <mergeCell ref="P507:V507"/>
    <mergeCell ref="W507:AC507"/>
    <mergeCell ref="AD507:AJ507"/>
    <mergeCell ref="B584:H584"/>
    <mergeCell ref="I584:O584"/>
    <mergeCell ref="P584:V584"/>
    <mergeCell ref="W584:AC584"/>
    <mergeCell ref="AD584:AJ584"/>
    <mergeCell ref="B556:H556"/>
    <mergeCell ref="I556:O556"/>
    <mergeCell ref="P556:V556"/>
    <mergeCell ref="W556:AC556"/>
    <mergeCell ref="AD556:AJ556"/>
    <mergeCell ref="B557:H557"/>
    <mergeCell ref="I557:O557"/>
    <mergeCell ref="P557:V557"/>
    <mergeCell ref="W557:AC557"/>
    <mergeCell ref="AD557:AJ557"/>
    <mergeCell ref="B555:H555"/>
    <mergeCell ref="I555:O555"/>
    <mergeCell ref="P555:V555"/>
    <mergeCell ref="W555:AC555"/>
    <mergeCell ref="AD555:AJ555"/>
    <mergeCell ref="B560:H560"/>
    <mergeCell ref="I560:O560"/>
    <mergeCell ref="P587:V587"/>
    <mergeCell ref="W587:AC587"/>
    <mergeCell ref="AD587:AJ587"/>
    <mergeCell ref="B588:H588"/>
    <mergeCell ref="I588:O588"/>
    <mergeCell ref="P588:V588"/>
    <mergeCell ref="W588:AC588"/>
    <mergeCell ref="AD588:AJ588"/>
    <mergeCell ref="B589:H589"/>
    <mergeCell ref="I589:O589"/>
    <mergeCell ref="P589:V589"/>
    <mergeCell ref="W589:AC589"/>
    <mergeCell ref="AD589:AJ589"/>
    <mergeCell ref="B590:H590"/>
    <mergeCell ref="I590:O590"/>
    <mergeCell ref="P590:V590"/>
    <mergeCell ref="W590:AC590"/>
    <mergeCell ref="AD590:AJ590"/>
    <mergeCell ref="B587:H587"/>
    <mergeCell ref="I587:O587"/>
    <mergeCell ref="B591:H591"/>
    <mergeCell ref="I591:O591"/>
    <mergeCell ref="P591:V591"/>
    <mergeCell ref="W591:AC591"/>
    <mergeCell ref="AD591:AJ591"/>
    <mergeCell ref="B592:H592"/>
    <mergeCell ref="I592:O592"/>
    <mergeCell ref="P592:V592"/>
    <mergeCell ref="W592:AC592"/>
    <mergeCell ref="AD592:AJ592"/>
    <mergeCell ref="B593:H593"/>
    <mergeCell ref="I593:O593"/>
    <mergeCell ref="P593:V593"/>
    <mergeCell ref="W593:AC593"/>
    <mergeCell ref="AD593:AJ593"/>
    <mergeCell ref="B594:H594"/>
    <mergeCell ref="I594:O594"/>
    <mergeCell ref="P594:V594"/>
    <mergeCell ref="W594:AC594"/>
    <mergeCell ref="AD594:AJ594"/>
    <mergeCell ref="B595:H595"/>
    <mergeCell ref="I595:O595"/>
    <mergeCell ref="P595:V595"/>
    <mergeCell ref="W595:AC595"/>
    <mergeCell ref="AD595:AJ595"/>
    <mergeCell ref="B596:H596"/>
    <mergeCell ref="I596:O596"/>
    <mergeCell ref="P596:V596"/>
    <mergeCell ref="W596:AC596"/>
    <mergeCell ref="AD596:AJ596"/>
    <mergeCell ref="B597:H597"/>
    <mergeCell ref="I597:O597"/>
    <mergeCell ref="P597:V597"/>
    <mergeCell ref="W597:AC597"/>
    <mergeCell ref="AD597:AJ597"/>
    <mergeCell ref="B598:H598"/>
    <mergeCell ref="I598:O598"/>
    <mergeCell ref="P598:V598"/>
    <mergeCell ref="W598:AC598"/>
    <mergeCell ref="AD598:AJ598"/>
    <mergeCell ref="B599:H599"/>
    <mergeCell ref="I599:O599"/>
    <mergeCell ref="P599:V599"/>
    <mergeCell ref="W599:AC599"/>
    <mergeCell ref="AD599:AJ599"/>
    <mergeCell ref="B600:H600"/>
    <mergeCell ref="I600:O600"/>
    <mergeCell ref="P600:V600"/>
    <mergeCell ref="W600:AC600"/>
    <mergeCell ref="AD600:AJ600"/>
    <mergeCell ref="B601:H601"/>
    <mergeCell ref="I601:O601"/>
    <mergeCell ref="P601:V601"/>
    <mergeCell ref="W601:AC601"/>
    <mergeCell ref="AD601:AJ601"/>
    <mergeCell ref="B602:H602"/>
    <mergeCell ref="I602:O602"/>
    <mergeCell ref="P602:V602"/>
    <mergeCell ref="W602:AC602"/>
    <mergeCell ref="AD602:AJ602"/>
    <mergeCell ref="B603:H603"/>
    <mergeCell ref="I603:O603"/>
    <mergeCell ref="P603:V603"/>
    <mergeCell ref="W603:AC603"/>
    <mergeCell ref="AD603:AJ603"/>
    <mergeCell ref="B604:H604"/>
    <mergeCell ref="I604:O604"/>
    <mergeCell ref="P604:V604"/>
    <mergeCell ref="W604:AC604"/>
    <mergeCell ref="AD604:AJ604"/>
    <mergeCell ref="B605:H605"/>
    <mergeCell ref="I605:O605"/>
    <mergeCell ref="P605:V605"/>
    <mergeCell ref="W605:AC605"/>
    <mergeCell ref="AD605:AJ605"/>
    <mergeCell ref="B606:H606"/>
    <mergeCell ref="I606:O606"/>
    <mergeCell ref="P606:V606"/>
    <mergeCell ref="W606:AC606"/>
    <mergeCell ref="AD606:AJ606"/>
    <mergeCell ref="B607:H607"/>
    <mergeCell ref="I607:O607"/>
    <mergeCell ref="P607:V607"/>
    <mergeCell ref="W607:AC607"/>
    <mergeCell ref="AD607:AJ607"/>
    <mergeCell ref="B608:H608"/>
    <mergeCell ref="I608:O608"/>
    <mergeCell ref="P608:V608"/>
    <mergeCell ref="W608:AC608"/>
    <mergeCell ref="AD608:AJ608"/>
    <mergeCell ref="B609:H609"/>
    <mergeCell ref="I609:O609"/>
    <mergeCell ref="P609:V609"/>
    <mergeCell ref="W609:AC609"/>
    <mergeCell ref="AD609:AJ609"/>
    <mergeCell ref="B610:H610"/>
    <mergeCell ref="I610:O610"/>
    <mergeCell ref="P610:V610"/>
    <mergeCell ref="W610:AC610"/>
    <mergeCell ref="AD610:AJ610"/>
    <mergeCell ref="B611:H611"/>
    <mergeCell ref="I611:O611"/>
    <mergeCell ref="P611:V611"/>
    <mergeCell ref="W611:AC611"/>
    <mergeCell ref="AD611:AJ611"/>
    <mergeCell ref="B612:H612"/>
    <mergeCell ref="I612:O612"/>
    <mergeCell ref="P612:V612"/>
    <mergeCell ref="W612:AC612"/>
    <mergeCell ref="AD612:AJ612"/>
    <mergeCell ref="B613:H613"/>
    <mergeCell ref="I613:O613"/>
    <mergeCell ref="P613:V613"/>
    <mergeCell ref="W613:AC613"/>
    <mergeCell ref="AD613:AJ613"/>
    <mergeCell ref="B819:H819"/>
    <mergeCell ref="I819:O819"/>
    <mergeCell ref="P819:V819"/>
    <mergeCell ref="W819:AC819"/>
    <mergeCell ref="AD819:AJ819"/>
    <mergeCell ref="B614:H614"/>
    <mergeCell ref="I614:O614"/>
    <mergeCell ref="P614:V614"/>
    <mergeCell ref="W614:AC614"/>
    <mergeCell ref="AD614:AJ614"/>
    <mergeCell ref="B634:H636"/>
    <mergeCell ref="I634:O635"/>
    <mergeCell ref="P634:AG634"/>
    <mergeCell ref="AH634:AS634"/>
    <mergeCell ref="P635:U635"/>
    <mergeCell ref="AN637:AS638"/>
    <mergeCell ref="B638:H638"/>
    <mergeCell ref="P822:V822"/>
    <mergeCell ref="W822:AC822"/>
    <mergeCell ref="AD822:AJ822"/>
    <mergeCell ref="B823:H823"/>
    <mergeCell ref="I823:O823"/>
    <mergeCell ref="P823:V823"/>
    <mergeCell ref="W823:AC823"/>
    <mergeCell ref="AD823:AJ823"/>
    <mergeCell ref="B824:H824"/>
    <mergeCell ref="I824:O824"/>
    <mergeCell ref="P824:V824"/>
    <mergeCell ref="W824:AC824"/>
    <mergeCell ref="AD824:AJ824"/>
    <mergeCell ref="B825:H825"/>
    <mergeCell ref="I825:O825"/>
    <mergeCell ref="P825:V825"/>
    <mergeCell ref="W825:AC825"/>
    <mergeCell ref="AD825:AJ825"/>
    <mergeCell ref="B822:H822"/>
    <mergeCell ref="I822:O822"/>
    <mergeCell ref="B826:H826"/>
    <mergeCell ref="I826:O826"/>
    <mergeCell ref="P826:V826"/>
    <mergeCell ref="W826:AC826"/>
    <mergeCell ref="AD826:AJ826"/>
    <mergeCell ref="B827:H827"/>
    <mergeCell ref="I827:O827"/>
    <mergeCell ref="P827:V827"/>
    <mergeCell ref="W827:AC827"/>
    <mergeCell ref="AD827:AJ827"/>
    <mergeCell ref="B828:H828"/>
    <mergeCell ref="I828:O828"/>
    <mergeCell ref="P828:V828"/>
    <mergeCell ref="W828:AC828"/>
    <mergeCell ref="AD828:AJ828"/>
    <mergeCell ref="B829:H829"/>
    <mergeCell ref="I829:O829"/>
    <mergeCell ref="P829:V829"/>
    <mergeCell ref="W829:AC829"/>
    <mergeCell ref="AD829:AJ829"/>
    <mergeCell ref="B830:H830"/>
    <mergeCell ref="I830:O830"/>
    <mergeCell ref="P830:V830"/>
    <mergeCell ref="W830:AC830"/>
    <mergeCell ref="AD830:AJ830"/>
    <mergeCell ref="B831:H831"/>
    <mergeCell ref="I831:O831"/>
    <mergeCell ref="P831:V831"/>
    <mergeCell ref="W831:AC831"/>
    <mergeCell ref="AD831:AJ831"/>
    <mergeCell ref="B832:H832"/>
    <mergeCell ref="I832:O832"/>
    <mergeCell ref="P832:V832"/>
    <mergeCell ref="W832:AC832"/>
    <mergeCell ref="AD832:AJ832"/>
    <mergeCell ref="B833:H833"/>
    <mergeCell ref="I833:O833"/>
    <mergeCell ref="P833:V833"/>
    <mergeCell ref="W833:AC833"/>
    <mergeCell ref="AD833:AJ833"/>
    <mergeCell ref="B834:H834"/>
    <mergeCell ref="I834:O834"/>
    <mergeCell ref="P834:V834"/>
    <mergeCell ref="W834:AC834"/>
    <mergeCell ref="AD834:AJ834"/>
    <mergeCell ref="B835:H835"/>
    <mergeCell ref="I835:O835"/>
    <mergeCell ref="P835:V835"/>
    <mergeCell ref="W835:AC835"/>
    <mergeCell ref="AD835:AJ835"/>
    <mergeCell ref="B836:H836"/>
    <mergeCell ref="I836:O836"/>
    <mergeCell ref="P836:V836"/>
    <mergeCell ref="W836:AC836"/>
    <mergeCell ref="AD836:AJ836"/>
    <mergeCell ref="B837:H837"/>
    <mergeCell ref="I837:O837"/>
    <mergeCell ref="P837:V837"/>
    <mergeCell ref="W837:AC837"/>
    <mergeCell ref="AD837:AJ837"/>
    <mergeCell ref="B838:H838"/>
    <mergeCell ref="I838:O838"/>
    <mergeCell ref="P838:V838"/>
    <mergeCell ref="W838:AC838"/>
    <mergeCell ref="AD838:AJ838"/>
    <mergeCell ref="B839:H839"/>
    <mergeCell ref="I839:O839"/>
    <mergeCell ref="P839:V839"/>
    <mergeCell ref="W839:AC839"/>
    <mergeCell ref="AD839:AJ839"/>
    <mergeCell ref="B840:H840"/>
    <mergeCell ref="I840:O840"/>
    <mergeCell ref="P840:V840"/>
    <mergeCell ref="W840:AC840"/>
    <mergeCell ref="AD840:AJ840"/>
    <mergeCell ref="B841:H841"/>
    <mergeCell ref="I841:O841"/>
    <mergeCell ref="P841:V841"/>
    <mergeCell ref="W841:AC841"/>
    <mergeCell ref="AD841:AJ841"/>
    <mergeCell ref="B842:H842"/>
    <mergeCell ref="I842:O842"/>
    <mergeCell ref="P842:V842"/>
    <mergeCell ref="W842:AC842"/>
    <mergeCell ref="AD842:AJ842"/>
    <mergeCell ref="B843:H843"/>
    <mergeCell ref="I843:O843"/>
    <mergeCell ref="P843:V843"/>
    <mergeCell ref="W843:AC843"/>
    <mergeCell ref="AD843:AJ843"/>
    <mergeCell ref="B844:H844"/>
    <mergeCell ref="I844:O844"/>
    <mergeCell ref="P844:V844"/>
    <mergeCell ref="W844:AC844"/>
    <mergeCell ref="AD844:AJ844"/>
    <mergeCell ref="B845:H845"/>
    <mergeCell ref="I845:O845"/>
    <mergeCell ref="P845:V845"/>
    <mergeCell ref="W845:AC845"/>
    <mergeCell ref="AD845:AJ845"/>
    <mergeCell ref="B846:H846"/>
    <mergeCell ref="I846:O846"/>
    <mergeCell ref="P846:V846"/>
    <mergeCell ref="W846:AC846"/>
    <mergeCell ref="AD846:AJ846"/>
    <mergeCell ref="B847:H847"/>
    <mergeCell ref="I847:O847"/>
    <mergeCell ref="P847:V847"/>
    <mergeCell ref="W847:AC847"/>
    <mergeCell ref="AD847:AJ847"/>
    <mergeCell ref="B848:H848"/>
    <mergeCell ref="I848:O848"/>
    <mergeCell ref="P848:V848"/>
    <mergeCell ref="W848:AC848"/>
    <mergeCell ref="AD848:AJ848"/>
    <mergeCell ref="B920:H920"/>
    <mergeCell ref="I920:O920"/>
    <mergeCell ref="P920:V920"/>
    <mergeCell ref="W920:AC920"/>
    <mergeCell ref="AD920:AJ920"/>
    <mergeCell ref="B849:H849"/>
    <mergeCell ref="I849:O849"/>
    <mergeCell ref="P849:V849"/>
    <mergeCell ref="W849:AC849"/>
    <mergeCell ref="AD849:AJ849"/>
    <mergeCell ref="B852:H854"/>
    <mergeCell ref="I852:O853"/>
    <mergeCell ref="P852:AG852"/>
    <mergeCell ref="AH852:AS852"/>
    <mergeCell ref="P853:U853"/>
    <mergeCell ref="AN855:AS856"/>
    <mergeCell ref="B856:H856"/>
    <mergeCell ref="P923:V923"/>
    <mergeCell ref="W923:AC923"/>
    <mergeCell ref="AD923:AJ923"/>
    <mergeCell ref="B924:H924"/>
    <mergeCell ref="I924:O924"/>
    <mergeCell ref="P924:V924"/>
    <mergeCell ref="W924:AC924"/>
    <mergeCell ref="AD924:AJ924"/>
    <mergeCell ref="B925:H925"/>
    <mergeCell ref="I925:O925"/>
    <mergeCell ref="P925:V925"/>
    <mergeCell ref="W925:AC925"/>
    <mergeCell ref="AD925:AJ925"/>
    <mergeCell ref="B926:H926"/>
    <mergeCell ref="I926:O926"/>
    <mergeCell ref="P926:V926"/>
    <mergeCell ref="W926:AC926"/>
    <mergeCell ref="AD926:AJ926"/>
    <mergeCell ref="B923:H923"/>
    <mergeCell ref="I923:O923"/>
    <mergeCell ref="B927:H927"/>
    <mergeCell ref="I927:O927"/>
    <mergeCell ref="P927:V927"/>
    <mergeCell ref="W927:AC927"/>
    <mergeCell ref="AD927:AJ927"/>
    <mergeCell ref="B928:H928"/>
    <mergeCell ref="I928:O928"/>
    <mergeCell ref="P928:V928"/>
    <mergeCell ref="W928:AC928"/>
    <mergeCell ref="AD928:AJ928"/>
    <mergeCell ref="B929:H929"/>
    <mergeCell ref="I929:O929"/>
    <mergeCell ref="P929:V929"/>
    <mergeCell ref="W929:AC929"/>
    <mergeCell ref="AD929:AJ929"/>
    <mergeCell ref="B930:H930"/>
    <mergeCell ref="I930:O930"/>
    <mergeCell ref="P930:V930"/>
    <mergeCell ref="W930:AC930"/>
    <mergeCell ref="AD930:AJ930"/>
    <mergeCell ref="B931:H931"/>
    <mergeCell ref="I931:O931"/>
    <mergeCell ref="P931:V931"/>
    <mergeCell ref="W931:AC931"/>
    <mergeCell ref="AD931:AJ931"/>
    <mergeCell ref="B932:H932"/>
    <mergeCell ref="I932:O932"/>
    <mergeCell ref="P932:V932"/>
    <mergeCell ref="W932:AC932"/>
    <mergeCell ref="AD932:AJ932"/>
    <mergeCell ref="B933:H933"/>
    <mergeCell ref="I933:O933"/>
    <mergeCell ref="P933:V933"/>
    <mergeCell ref="W933:AC933"/>
    <mergeCell ref="AD933:AJ933"/>
    <mergeCell ref="B934:H934"/>
    <mergeCell ref="I934:O934"/>
    <mergeCell ref="P934:V934"/>
    <mergeCell ref="W934:AC934"/>
    <mergeCell ref="AD934:AJ934"/>
    <mergeCell ref="B935:H935"/>
    <mergeCell ref="I935:O935"/>
    <mergeCell ref="P935:V935"/>
    <mergeCell ref="W935:AC935"/>
    <mergeCell ref="AD935:AJ935"/>
    <mergeCell ref="B936:H936"/>
    <mergeCell ref="I936:O936"/>
    <mergeCell ref="P936:V936"/>
    <mergeCell ref="W936:AC936"/>
    <mergeCell ref="AD936:AJ936"/>
    <mergeCell ref="B937:H937"/>
    <mergeCell ref="I937:O937"/>
    <mergeCell ref="P937:V937"/>
    <mergeCell ref="W937:AC937"/>
    <mergeCell ref="AD937:AJ937"/>
    <mergeCell ref="B938:H938"/>
    <mergeCell ref="I938:O938"/>
    <mergeCell ref="P938:V938"/>
    <mergeCell ref="W938:AC938"/>
    <mergeCell ref="AD938:AJ938"/>
    <mergeCell ref="B939:H939"/>
    <mergeCell ref="I939:O939"/>
    <mergeCell ref="P939:V939"/>
    <mergeCell ref="W939:AC939"/>
    <mergeCell ref="AD939:AJ939"/>
    <mergeCell ref="B940:H940"/>
    <mergeCell ref="I940:O940"/>
    <mergeCell ref="P940:V940"/>
    <mergeCell ref="W940:AC940"/>
    <mergeCell ref="AD940:AJ940"/>
    <mergeCell ref="B941:H941"/>
    <mergeCell ref="I941:O941"/>
    <mergeCell ref="P941:V941"/>
    <mergeCell ref="W941:AC941"/>
    <mergeCell ref="AD941:AJ941"/>
    <mergeCell ref="B942:H942"/>
    <mergeCell ref="I942:O942"/>
    <mergeCell ref="P942:V942"/>
    <mergeCell ref="W942:AC942"/>
    <mergeCell ref="AD942:AJ942"/>
    <mergeCell ref="B943:H943"/>
    <mergeCell ref="I943:O943"/>
    <mergeCell ref="P943:V943"/>
    <mergeCell ref="W943:AC943"/>
    <mergeCell ref="AD943:AJ943"/>
    <mergeCell ref="B944:H944"/>
    <mergeCell ref="I944:O944"/>
    <mergeCell ref="P944:V944"/>
    <mergeCell ref="W944:AC944"/>
    <mergeCell ref="AD944:AJ944"/>
    <mergeCell ref="B945:H945"/>
    <mergeCell ref="I945:O945"/>
    <mergeCell ref="P945:V945"/>
    <mergeCell ref="W945:AC945"/>
    <mergeCell ref="AD945:AJ945"/>
    <mergeCell ref="B946:H946"/>
    <mergeCell ref="I946:O946"/>
    <mergeCell ref="P946:V946"/>
    <mergeCell ref="W946:AC946"/>
    <mergeCell ref="AD946:AJ946"/>
    <mergeCell ref="B947:H947"/>
    <mergeCell ref="I947:O947"/>
    <mergeCell ref="P947:V947"/>
    <mergeCell ref="W947:AC947"/>
    <mergeCell ref="AD947:AJ947"/>
    <mergeCell ref="B948:H948"/>
    <mergeCell ref="I948:O948"/>
    <mergeCell ref="P948:V948"/>
    <mergeCell ref="W948:AC948"/>
    <mergeCell ref="AD948:AJ948"/>
    <mergeCell ref="B949:H949"/>
    <mergeCell ref="I949:O949"/>
    <mergeCell ref="P949:V949"/>
    <mergeCell ref="W949:AC949"/>
    <mergeCell ref="AD949:AJ949"/>
    <mergeCell ref="B1021:H1021"/>
    <mergeCell ref="I1021:O1021"/>
    <mergeCell ref="P1021:V1021"/>
    <mergeCell ref="W1021:AC1021"/>
    <mergeCell ref="AD1021:AJ1021"/>
    <mergeCell ref="B950:H950"/>
    <mergeCell ref="I950:O950"/>
    <mergeCell ref="P950:V950"/>
    <mergeCell ref="W950:AC950"/>
    <mergeCell ref="AD950:AJ950"/>
    <mergeCell ref="B953:H955"/>
    <mergeCell ref="I953:O954"/>
    <mergeCell ref="P953:AG953"/>
    <mergeCell ref="AH953:AS953"/>
    <mergeCell ref="P954:U954"/>
    <mergeCell ref="AN956:AS957"/>
    <mergeCell ref="B957:H957"/>
    <mergeCell ref="P1024:V1024"/>
    <mergeCell ref="W1024:AC1024"/>
    <mergeCell ref="AD1024:AJ1024"/>
    <mergeCell ref="B1025:H1025"/>
    <mergeCell ref="I1025:O1025"/>
    <mergeCell ref="P1025:V1025"/>
    <mergeCell ref="W1025:AC1025"/>
    <mergeCell ref="AD1025:AJ1025"/>
    <mergeCell ref="B1026:H1026"/>
    <mergeCell ref="I1026:O1026"/>
    <mergeCell ref="P1026:V1026"/>
    <mergeCell ref="W1026:AC1026"/>
    <mergeCell ref="AD1026:AJ1026"/>
    <mergeCell ref="B1027:H1027"/>
    <mergeCell ref="I1027:O1027"/>
    <mergeCell ref="P1027:V1027"/>
    <mergeCell ref="W1027:AC1027"/>
    <mergeCell ref="AD1027:AJ1027"/>
    <mergeCell ref="B1028:H1028"/>
    <mergeCell ref="I1028:O1028"/>
    <mergeCell ref="P1028:V1028"/>
    <mergeCell ref="W1028:AC1028"/>
    <mergeCell ref="AD1028:AJ1028"/>
    <mergeCell ref="B1029:H1029"/>
    <mergeCell ref="I1029:O1029"/>
    <mergeCell ref="P1029:V1029"/>
    <mergeCell ref="W1029:AC1029"/>
    <mergeCell ref="AD1029:AJ1029"/>
    <mergeCell ref="B1030:H1030"/>
    <mergeCell ref="I1030:O1030"/>
    <mergeCell ref="P1030:V1030"/>
    <mergeCell ref="W1030:AC1030"/>
    <mergeCell ref="AD1030:AJ1030"/>
    <mergeCell ref="B1031:H1031"/>
    <mergeCell ref="I1031:O1031"/>
    <mergeCell ref="P1031:V1031"/>
    <mergeCell ref="W1031:AC1031"/>
    <mergeCell ref="AD1031:AJ1031"/>
    <mergeCell ref="B1032:H1032"/>
    <mergeCell ref="I1032:O1032"/>
    <mergeCell ref="P1032:V1032"/>
    <mergeCell ref="W1032:AC1032"/>
    <mergeCell ref="AD1032:AJ1032"/>
    <mergeCell ref="B1033:H1033"/>
    <mergeCell ref="I1033:O1033"/>
    <mergeCell ref="P1033:V1033"/>
    <mergeCell ref="W1033:AC1033"/>
    <mergeCell ref="AD1033:AJ1033"/>
    <mergeCell ref="B1034:H1034"/>
    <mergeCell ref="I1034:O1034"/>
    <mergeCell ref="P1034:V1034"/>
    <mergeCell ref="W1034:AC1034"/>
    <mergeCell ref="AD1034:AJ1034"/>
    <mergeCell ref="B1035:H1035"/>
    <mergeCell ref="I1035:O1035"/>
    <mergeCell ref="P1035:V1035"/>
    <mergeCell ref="W1035:AC1035"/>
    <mergeCell ref="AD1035:AJ1035"/>
    <mergeCell ref="P1042:V1042"/>
    <mergeCell ref="W1042:AC1042"/>
    <mergeCell ref="AD1042:AJ1042"/>
    <mergeCell ref="B1043:H1043"/>
    <mergeCell ref="I1043:O1043"/>
    <mergeCell ref="P1043:V1043"/>
    <mergeCell ref="W1043:AC1043"/>
    <mergeCell ref="AD1043:AJ1043"/>
    <mergeCell ref="B1036:H1036"/>
    <mergeCell ref="I1036:O1036"/>
    <mergeCell ref="P1036:V1036"/>
    <mergeCell ref="W1036:AC1036"/>
    <mergeCell ref="AD1036:AJ1036"/>
    <mergeCell ref="B1037:H1037"/>
    <mergeCell ref="I1037:O1037"/>
    <mergeCell ref="P1037:V1037"/>
    <mergeCell ref="W1037:AC1037"/>
    <mergeCell ref="AD1037:AJ1037"/>
    <mergeCell ref="B1038:H1038"/>
    <mergeCell ref="I1038:O1038"/>
    <mergeCell ref="P1038:V1038"/>
    <mergeCell ref="W1038:AC1038"/>
    <mergeCell ref="AD1038:AJ1038"/>
    <mergeCell ref="B1039:H1039"/>
    <mergeCell ref="I1039:O1039"/>
    <mergeCell ref="P1039:V1039"/>
    <mergeCell ref="W1039:AC1039"/>
    <mergeCell ref="AD1039:AJ1039"/>
    <mergeCell ref="B1050:H1050"/>
    <mergeCell ref="I1050:O1050"/>
    <mergeCell ref="P1050:V1050"/>
    <mergeCell ref="W1050:AC1050"/>
    <mergeCell ref="AD1050:AJ1050"/>
    <mergeCell ref="B1044:H1044"/>
    <mergeCell ref="I1044:O1044"/>
    <mergeCell ref="P1044:V1044"/>
    <mergeCell ref="W1044:AC1044"/>
    <mergeCell ref="AD1044:AJ1044"/>
    <mergeCell ref="B1045:H1045"/>
    <mergeCell ref="I1045:O1045"/>
    <mergeCell ref="P1045:V1045"/>
    <mergeCell ref="W1045:AC1045"/>
    <mergeCell ref="AD1045:AJ1045"/>
    <mergeCell ref="B1046:H1046"/>
    <mergeCell ref="I1046:O1046"/>
    <mergeCell ref="P1046:V1046"/>
    <mergeCell ref="W1046:AC1046"/>
    <mergeCell ref="AD1046:AJ1046"/>
    <mergeCell ref="B1047:H1047"/>
    <mergeCell ref="I1047:O1047"/>
    <mergeCell ref="P1047:V1047"/>
    <mergeCell ref="W1047:AC1047"/>
    <mergeCell ref="AD1047:AJ1047"/>
    <mergeCell ref="M139:Q139"/>
    <mergeCell ref="R139:R140"/>
    <mergeCell ref="S139:V140"/>
    <mergeCell ref="W139:AA140"/>
    <mergeCell ref="M140:Q140"/>
    <mergeCell ref="M682:Q682"/>
    <mergeCell ref="R682:R683"/>
    <mergeCell ref="S682:V683"/>
    <mergeCell ref="W682:AA683"/>
    <mergeCell ref="M683:Q683"/>
    <mergeCell ref="B1048:H1048"/>
    <mergeCell ref="I1048:O1048"/>
    <mergeCell ref="P1048:V1048"/>
    <mergeCell ref="W1048:AC1048"/>
    <mergeCell ref="AD1048:AJ1048"/>
    <mergeCell ref="B1049:H1049"/>
    <mergeCell ref="I1049:O1049"/>
    <mergeCell ref="P1049:V1049"/>
    <mergeCell ref="W1049:AC1049"/>
    <mergeCell ref="AD1049:AJ1049"/>
    <mergeCell ref="B1040:H1040"/>
    <mergeCell ref="I1040:O1040"/>
    <mergeCell ref="P1040:V1040"/>
    <mergeCell ref="W1040:AC1040"/>
    <mergeCell ref="AD1040:AJ1040"/>
    <mergeCell ref="B1041:H1041"/>
    <mergeCell ref="I1041:O1041"/>
    <mergeCell ref="P1041:V1041"/>
    <mergeCell ref="W1041:AC1041"/>
    <mergeCell ref="AD1041:AJ1041"/>
    <mergeCell ref="B1042:H1042"/>
    <mergeCell ref="I1042:O1042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P382"/>
  <sheetViews>
    <sheetView showGridLines="0" zoomScale="85" zoomScaleNormal="85" workbookViewId="0"/>
  </sheetViews>
  <sheetFormatPr defaultColWidth="9.77734375" defaultRowHeight="16.5" customHeight="1"/>
  <cols>
    <col min="1" max="1" width="2.77734375" style="65" customWidth="1"/>
    <col min="2" max="16384" width="9.77734375" style="65"/>
  </cols>
  <sheetData>
    <row r="1" spans="1:18" ht="16.5" customHeight="1">
      <c r="B1" s="306" t="s">
        <v>1066</v>
      </c>
      <c r="L1" s="306" t="s">
        <v>382</v>
      </c>
    </row>
    <row r="2" spans="1:18" ht="16.5" customHeight="1">
      <c r="B2" s="344" t="s">
        <v>847</v>
      </c>
      <c r="C2" s="343" t="s">
        <v>848</v>
      </c>
      <c r="D2" s="343" t="s">
        <v>849</v>
      </c>
      <c r="E2" s="343" t="s">
        <v>841</v>
      </c>
      <c r="F2" s="343" t="s">
        <v>842</v>
      </c>
      <c r="G2" s="343" t="s">
        <v>843</v>
      </c>
      <c r="H2" s="343" t="s">
        <v>844</v>
      </c>
      <c r="I2" s="343" t="s">
        <v>845</v>
      </c>
      <c r="J2" s="343" t="s">
        <v>846</v>
      </c>
      <c r="L2" s="98" t="s">
        <v>383</v>
      </c>
      <c r="M2" s="99" t="s">
        <v>384</v>
      </c>
      <c r="N2" s="98" t="s">
        <v>363</v>
      </c>
      <c r="O2" s="98" t="e">
        <f>AVERAGE(기본정보!F12:F13)</f>
        <v>#DIV/0!</v>
      </c>
      <c r="Q2" s="260" t="s">
        <v>525</v>
      </c>
      <c r="R2" s="260" t="s">
        <v>521</v>
      </c>
    </row>
    <row r="3" spans="1:18" ht="16.5" customHeight="1">
      <c r="B3" s="343" t="s">
        <v>848</v>
      </c>
      <c r="C3" s="345">
        <f t="shared" ref="C3:C10" si="0">E3*1000</f>
        <v>1</v>
      </c>
      <c r="D3" s="345">
        <f>E3*10</f>
        <v>0.01</v>
      </c>
      <c r="E3" s="345">
        <f t="shared" ref="E3:E5" si="1">F3*1000</f>
        <v>1E-3</v>
      </c>
      <c r="F3" s="345">
        <v>9.9999999999999995E-7</v>
      </c>
      <c r="G3" s="345">
        <f t="shared" ref="G3:G10" si="2">I3*1000</f>
        <v>1</v>
      </c>
      <c r="H3" s="345">
        <f>I3*10</f>
        <v>0.01</v>
      </c>
      <c r="I3" s="345">
        <f t="shared" ref="I3:I5" si="3">J3*1000</f>
        <v>1E-3</v>
      </c>
      <c r="J3" s="345">
        <v>9.9999999999999995E-7</v>
      </c>
      <c r="L3" s="98" t="s">
        <v>364</v>
      </c>
      <c r="M3" s="99" t="s">
        <v>139</v>
      </c>
      <c r="N3" s="98" t="s">
        <v>140</v>
      </c>
      <c r="O3" s="98" t="e">
        <f>AVERAGE(기본정보!B12:B13)</f>
        <v>#DIV/0!</v>
      </c>
      <c r="Q3" s="262"/>
      <c r="R3" s="260" t="s">
        <v>207</v>
      </c>
    </row>
    <row r="4" spans="1:18" ht="16.5" customHeight="1">
      <c r="B4" s="343" t="s">
        <v>557</v>
      </c>
      <c r="C4" s="345">
        <f t="shared" si="0"/>
        <v>100</v>
      </c>
      <c r="D4" s="345">
        <f t="shared" ref="D4:D10" si="4">E4*10</f>
        <v>1</v>
      </c>
      <c r="E4" s="345">
        <f t="shared" si="1"/>
        <v>0.1</v>
      </c>
      <c r="F4" s="345">
        <v>1E-4</v>
      </c>
      <c r="G4" s="345">
        <f t="shared" si="2"/>
        <v>100</v>
      </c>
      <c r="H4" s="345">
        <f t="shared" ref="H4:H10" si="5">I4*10</f>
        <v>1</v>
      </c>
      <c r="I4" s="345">
        <f t="shared" si="3"/>
        <v>0.1</v>
      </c>
      <c r="J4" s="345">
        <v>1E-4</v>
      </c>
      <c r="L4" s="98" t="s">
        <v>365</v>
      </c>
      <c r="M4" s="99" t="s">
        <v>366</v>
      </c>
      <c r="N4" s="98" t="s">
        <v>386</v>
      </c>
      <c r="O4" s="98" t="e">
        <f>AVERAGE(기본정보!D12:D13)</f>
        <v>#DIV/0!</v>
      </c>
      <c r="Q4" s="88">
        <v>9.9999999999999995E-8</v>
      </c>
      <c r="R4" s="88">
        <v>7</v>
      </c>
    </row>
    <row r="5" spans="1:18" ht="16.5" customHeight="1">
      <c r="B5" s="343" t="s">
        <v>841</v>
      </c>
      <c r="C5" s="345">
        <f t="shared" si="0"/>
        <v>1000</v>
      </c>
      <c r="D5" s="345">
        <f t="shared" si="4"/>
        <v>10</v>
      </c>
      <c r="E5" s="345">
        <f t="shared" si="1"/>
        <v>1</v>
      </c>
      <c r="F5" s="345">
        <v>1E-3</v>
      </c>
      <c r="G5" s="345">
        <f t="shared" si="2"/>
        <v>1000</v>
      </c>
      <c r="H5" s="345">
        <f t="shared" si="5"/>
        <v>10</v>
      </c>
      <c r="I5" s="345">
        <f t="shared" si="3"/>
        <v>1</v>
      </c>
      <c r="J5" s="345">
        <v>1E-3</v>
      </c>
      <c r="L5" s="100" t="s">
        <v>141</v>
      </c>
      <c r="M5" s="101" t="s">
        <v>367</v>
      </c>
      <c r="N5" s="100" t="s">
        <v>142</v>
      </c>
      <c r="O5" s="100" t="e">
        <f>(0.348445*O2-O4*(0.00252*O3-0.020582))/(O3+273.15)</f>
        <v>#DIV/0!</v>
      </c>
      <c r="Q5" s="88">
        <v>9.9999999999999995E-7</v>
      </c>
      <c r="R5" s="88">
        <v>6</v>
      </c>
    </row>
    <row r="6" spans="1:18" ht="16.5" customHeight="1">
      <c r="B6" s="343" t="s">
        <v>842</v>
      </c>
      <c r="C6" s="345">
        <f t="shared" si="0"/>
        <v>1000000</v>
      </c>
      <c r="D6" s="345">
        <f t="shared" si="4"/>
        <v>10000</v>
      </c>
      <c r="E6" s="345">
        <f>F6*1000</f>
        <v>1000</v>
      </c>
      <c r="F6" s="345">
        <v>1</v>
      </c>
      <c r="G6" s="345">
        <f t="shared" si="2"/>
        <v>1000000</v>
      </c>
      <c r="H6" s="345">
        <f t="shared" si="5"/>
        <v>10000</v>
      </c>
      <c r="I6" s="345">
        <f>J6*1000</f>
        <v>1000</v>
      </c>
      <c r="J6" s="345">
        <v>1</v>
      </c>
      <c r="Q6" s="88">
        <v>1.0000000000000001E-5</v>
      </c>
      <c r="R6" s="88">
        <v>5</v>
      </c>
    </row>
    <row r="7" spans="1:18" ht="16.5" customHeight="1" thickBot="1">
      <c r="B7" s="343" t="s">
        <v>843</v>
      </c>
      <c r="C7" s="345">
        <f t="shared" si="0"/>
        <v>1</v>
      </c>
      <c r="D7" s="345">
        <f t="shared" si="4"/>
        <v>0.01</v>
      </c>
      <c r="E7" s="345">
        <f t="shared" ref="E7:E9" si="6">F7*1000</f>
        <v>1E-3</v>
      </c>
      <c r="F7" s="345">
        <v>9.9999999999999995E-7</v>
      </c>
      <c r="G7" s="345">
        <f t="shared" si="2"/>
        <v>1</v>
      </c>
      <c r="H7" s="345">
        <f t="shared" si="5"/>
        <v>0.01</v>
      </c>
      <c r="I7" s="345">
        <f t="shared" ref="I7:I9" si="7">J7*1000</f>
        <v>1E-3</v>
      </c>
      <c r="J7" s="345">
        <v>9.9999999999999995E-7</v>
      </c>
      <c r="L7" s="304" t="s">
        <v>533</v>
      </c>
      <c r="Q7" s="88">
        <v>1E-4</v>
      </c>
      <c r="R7" s="88">
        <v>4</v>
      </c>
    </row>
    <row r="8" spans="1:18" ht="16.5" customHeight="1" thickBot="1">
      <c r="B8" s="343" t="s">
        <v>844</v>
      </c>
      <c r="C8" s="345">
        <f t="shared" si="0"/>
        <v>100</v>
      </c>
      <c r="D8" s="345">
        <f t="shared" si="4"/>
        <v>1</v>
      </c>
      <c r="E8" s="345">
        <f t="shared" si="6"/>
        <v>0.1</v>
      </c>
      <c r="F8" s="345">
        <v>1E-4</v>
      </c>
      <c r="G8" s="345">
        <f t="shared" si="2"/>
        <v>100</v>
      </c>
      <c r="H8" s="345">
        <f t="shared" si="5"/>
        <v>1</v>
      </c>
      <c r="I8" s="345">
        <f t="shared" si="7"/>
        <v>0.1</v>
      </c>
      <c r="J8" s="345">
        <v>1E-4</v>
      </c>
      <c r="L8" s="305">
        <v>10</v>
      </c>
      <c r="Q8" s="88">
        <v>1E-3</v>
      </c>
      <c r="R8" s="88">
        <v>3</v>
      </c>
    </row>
    <row r="9" spans="1:18" ht="16.5" customHeight="1">
      <c r="B9" s="343" t="s">
        <v>845</v>
      </c>
      <c r="C9" s="345">
        <f t="shared" si="0"/>
        <v>1000</v>
      </c>
      <c r="D9" s="345">
        <f t="shared" si="4"/>
        <v>10</v>
      </c>
      <c r="E9" s="345">
        <f t="shared" si="6"/>
        <v>1</v>
      </c>
      <c r="F9" s="345">
        <v>1E-3</v>
      </c>
      <c r="G9" s="345">
        <f t="shared" si="2"/>
        <v>1000</v>
      </c>
      <c r="H9" s="345">
        <f t="shared" si="5"/>
        <v>10</v>
      </c>
      <c r="I9" s="345">
        <f t="shared" si="7"/>
        <v>1</v>
      </c>
      <c r="J9" s="345">
        <v>1E-3</v>
      </c>
      <c r="Q9" s="88">
        <v>0.01</v>
      </c>
      <c r="R9" s="88">
        <v>2</v>
      </c>
    </row>
    <row r="10" spans="1:18" ht="16.5" customHeight="1">
      <c r="B10" s="343" t="s">
        <v>846</v>
      </c>
      <c r="C10" s="345">
        <f t="shared" si="0"/>
        <v>1000000</v>
      </c>
      <c r="D10" s="345">
        <f t="shared" si="4"/>
        <v>10000</v>
      </c>
      <c r="E10" s="345">
        <f>F10*1000</f>
        <v>1000</v>
      </c>
      <c r="F10" s="345">
        <v>1</v>
      </c>
      <c r="G10" s="345">
        <f t="shared" si="2"/>
        <v>1000000</v>
      </c>
      <c r="H10" s="345">
        <f t="shared" si="5"/>
        <v>10000</v>
      </c>
      <c r="I10" s="345">
        <f>J10*1000</f>
        <v>1000</v>
      </c>
      <c r="J10" s="345">
        <v>1</v>
      </c>
      <c r="Q10" s="88">
        <v>0.1</v>
      </c>
      <c r="R10" s="88">
        <v>1</v>
      </c>
    </row>
    <row r="12" spans="1:18" ht="16.5" customHeight="1">
      <c r="A12" s="303" t="s">
        <v>381</v>
      </c>
    </row>
    <row r="13" spans="1:18" ht="15" customHeight="1">
      <c r="B13" s="306" t="s">
        <v>534</v>
      </c>
    </row>
    <row r="14" spans="1:18" ht="15" customHeight="1">
      <c r="B14" s="747" t="s">
        <v>535</v>
      </c>
      <c r="C14" s="748"/>
      <c r="D14" s="307" t="s">
        <v>3</v>
      </c>
      <c r="E14" s="307" t="s">
        <v>536</v>
      </c>
      <c r="F14" s="307" t="s">
        <v>537</v>
      </c>
      <c r="G14" s="307" t="s">
        <v>538</v>
      </c>
      <c r="H14" s="307" t="s">
        <v>143</v>
      </c>
      <c r="I14" s="307" t="s">
        <v>385</v>
      </c>
      <c r="J14" s="742" t="s">
        <v>1049</v>
      </c>
      <c r="K14" s="742"/>
    </row>
    <row r="15" spans="1:18" ht="15" customHeight="1">
      <c r="B15" s="745" t="e">
        <f>Calcu!L$568</f>
        <v>#N/A</v>
      </c>
      <c r="C15" s="746"/>
      <c r="D15" s="243" t="e">
        <f ca="1">OFFSET(Pressure_1_R1!B$66,MATCH($B15,Pressure_1_R1!$C$67:$C$126,0),0)</f>
        <v>#N/A</v>
      </c>
      <c r="E15" s="243" t="e">
        <f ca="1">OFFSET(Pressure_1_R1!D$66,MATCH($B15,Pressure_1_R1!$C$67:$C$126,0),0)</f>
        <v>#N/A</v>
      </c>
      <c r="F15" s="243" t="e">
        <f ca="1">OFFSET(Pressure_1_R1!L$66,MATCH($B15,Pressure_1_R1!$C$67:$C$126,0),0)</f>
        <v>#N/A</v>
      </c>
      <c r="G15" s="243" t="e">
        <f ca="1">OFFSET(Pressure_1_R1!Y$66,MATCH($B15,Pressure_1_R1!$C$67:$C$126,0),0)</f>
        <v>#N/A</v>
      </c>
      <c r="H15" s="243" t="e">
        <f ca="1">OFFSET(Pressure_1_R1!Z$66,MATCH($B15,Pressure_1_R1!$C$67:$C$126,0),0)</f>
        <v>#N/A</v>
      </c>
      <c r="I15" s="243" t="e">
        <f ca="1">OFFSET(Pressure_1_R1!AA$66,MATCH($B15,Pressure_1_R1!$C$67:$C$126,0),0)</f>
        <v>#N/A</v>
      </c>
      <c r="J15" s="243">
        <f ca="1">IF(TYPE(D15)=16,0,OFFSET(Pressure_1_R1!T$66,MATCH($B15,Pressure_1_R1!$C$67:$C$126,0),0))</f>
        <v>0</v>
      </c>
      <c r="K15" s="243" t="e">
        <f ca="1">OFFSET(Pressure_1_R1!V$66,MATCH($B15,Pressure_1_R1!$C$67:$C$126,0),0)</f>
        <v>#N/A</v>
      </c>
    </row>
    <row r="16" spans="1:18" ht="15" customHeight="1">
      <c r="B16" s="747" t="s">
        <v>535</v>
      </c>
      <c r="C16" s="748"/>
      <c r="D16" s="307" t="s">
        <v>3</v>
      </c>
      <c r="E16" s="307" t="s">
        <v>409</v>
      </c>
      <c r="F16" s="307" t="s">
        <v>410</v>
      </c>
      <c r="G16" s="307" t="s">
        <v>361</v>
      </c>
      <c r="J16" s="742" t="s">
        <v>1049</v>
      </c>
      <c r="K16" s="742"/>
    </row>
    <row r="17" spans="2:68" ht="15" customHeight="1">
      <c r="B17" s="745" t="e">
        <f>Calcu!M$568</f>
        <v>#N/A</v>
      </c>
      <c r="C17" s="746"/>
      <c r="D17" s="243" t="e">
        <f ca="1">OFFSET(Pressure_1_R1!B$66,MATCH($B17,Pressure_1_R1!$C$67:$C$126,0),0)</f>
        <v>#N/A</v>
      </c>
      <c r="E17" s="243" t="e">
        <f ca="1">OFFSET(Pressure_1_R1!AA$66,MATCH($B17,Pressure_1_R1!$C$67:$C$126,0),0)</f>
        <v>#N/A</v>
      </c>
      <c r="F17" s="243" t="e">
        <f ca="1">OFFSET(Pressure_1_R1!AB$66,MATCH($B17,Pressure_1_R1!$C$67:$C$126,0),0)</f>
        <v>#N/A</v>
      </c>
      <c r="G17" s="243" t="e">
        <f ca="1">OFFSET(Pressure_1_R1!Z$66,MATCH($B17,Pressure_1_R1!$C$67:$C$126,0),0)</f>
        <v>#N/A</v>
      </c>
      <c r="J17" s="243">
        <f ca="1">IF(TYPE(D17)=16,0,OFFSET(Pressure_1_R1!T$66,MATCH($B17,Pressure_1_R1!$C$67:$C$126,0),0))</f>
        <v>0</v>
      </c>
      <c r="K17" s="243" t="e">
        <f ca="1">OFFSET(Pressure_1_R1!V$66,MATCH($B17,Pressure_1_R1!$C$67:$C$126,0),0)</f>
        <v>#N/A</v>
      </c>
    </row>
    <row r="18" spans="2:68" ht="15" customHeight="1">
      <c r="B18" s="745" t="e">
        <f>Calcu!N$568</f>
        <v>#N/A</v>
      </c>
      <c r="C18" s="746"/>
      <c r="D18" s="243" t="e">
        <f ca="1">OFFSET(Pressure_1_R1!B$66,MATCH($B18,Pressure_1_R1!$C$67:$C$126,0),0)</f>
        <v>#N/A</v>
      </c>
      <c r="E18" s="243" t="e">
        <f ca="1">OFFSET(Pressure_1_R1!AA$66,MATCH($B18,Pressure_1_R1!$C$67:$C$126,0),0)</f>
        <v>#N/A</v>
      </c>
      <c r="F18" s="243" t="e">
        <f ca="1">OFFSET(Pressure_1_R1!AB$66,MATCH($B18,Pressure_1_R1!$C$67:$C$126,0),0)</f>
        <v>#N/A</v>
      </c>
      <c r="G18" s="243" t="e">
        <f ca="1">OFFSET(Pressure_1_R1!Z$66,MATCH($B18,Pressure_1_R1!$C$67:$C$126,0),0)</f>
        <v>#N/A</v>
      </c>
      <c r="J18" s="243">
        <f ca="1">IF(TYPE(D18)=16,0,OFFSET(Pressure_1_R1!T$66,MATCH($B18,Pressure_1_R1!$C$67:$C$126,0),0))</f>
        <v>0</v>
      </c>
      <c r="K18" s="243" t="e">
        <f ca="1">OFFSET(Pressure_1_R1!V$66,MATCH($B18,Pressure_1_R1!$C$67:$C$126,0),0)</f>
        <v>#N/A</v>
      </c>
      <c r="L18" s="240"/>
    </row>
    <row r="19" spans="2:68" ht="15" customHeight="1">
      <c r="H19" s="240"/>
      <c r="I19" s="240"/>
      <c r="J19" s="240"/>
    </row>
    <row r="20" spans="2:68" ht="15" customHeight="1" thickBot="1">
      <c r="B20" s="306" t="s">
        <v>513</v>
      </c>
      <c r="C20" s="66"/>
      <c r="D20" s="66"/>
      <c r="E20" s="66"/>
      <c r="F20" s="66"/>
      <c r="G20" s="66"/>
      <c r="H20" s="66"/>
      <c r="I20" s="66"/>
      <c r="J20" s="66"/>
      <c r="K20" s="306" t="s">
        <v>1062</v>
      </c>
      <c r="R20" s="66"/>
      <c r="S20" s="66"/>
      <c r="T20" s="66"/>
      <c r="X20" s="141" t="s">
        <v>528</v>
      </c>
      <c r="AC20" s="67"/>
      <c r="AD20" s="66"/>
      <c r="AE20" s="67"/>
      <c r="AF20" s="308" t="s">
        <v>550</v>
      </c>
      <c r="AG20" s="67"/>
      <c r="AH20" s="67"/>
      <c r="AI20" s="67"/>
      <c r="AJ20" s="67"/>
      <c r="AK20" s="67"/>
      <c r="AL20" s="67"/>
      <c r="AM20" s="67"/>
      <c r="AN20" s="66" t="s">
        <v>388</v>
      </c>
      <c r="AO20" s="67"/>
      <c r="AP20" s="67"/>
      <c r="AQ20" s="67"/>
      <c r="AR20" s="67"/>
      <c r="AS20" s="67"/>
      <c r="AT20" s="66" t="s">
        <v>389</v>
      </c>
      <c r="AU20" s="66" t="s">
        <v>390</v>
      </c>
      <c r="AW20" s="67"/>
      <c r="AX20" s="67"/>
      <c r="AY20" s="66" t="s">
        <v>391</v>
      </c>
      <c r="AZ20" s="67"/>
      <c r="BA20" s="306" t="s">
        <v>387</v>
      </c>
    </row>
    <row r="21" spans="2:68" ht="15" customHeight="1">
      <c r="B21" s="424" t="s">
        <v>985</v>
      </c>
      <c r="C21" s="425" t="s">
        <v>986</v>
      </c>
      <c r="D21" s="419" t="s">
        <v>1063</v>
      </c>
      <c r="E21" s="419" t="s">
        <v>1064</v>
      </c>
      <c r="F21" s="419" t="s">
        <v>987</v>
      </c>
      <c r="G21" s="419" t="s">
        <v>1041</v>
      </c>
      <c r="H21" s="424" t="s">
        <v>1042</v>
      </c>
      <c r="I21" s="425" t="s">
        <v>1043</v>
      </c>
      <c r="J21" s="66"/>
      <c r="K21" s="419" t="s">
        <v>1051</v>
      </c>
      <c r="L21" s="738" t="s">
        <v>1052</v>
      </c>
      <c r="M21" s="739"/>
      <c r="N21" s="738" t="s">
        <v>1053</v>
      </c>
      <c r="O21" s="739"/>
      <c r="P21" s="738" t="s">
        <v>1054</v>
      </c>
      <c r="Q21" s="739"/>
      <c r="R21" s="741" t="s">
        <v>1050</v>
      </c>
      <c r="S21" s="741"/>
      <c r="T21" s="419" t="s">
        <v>987</v>
      </c>
      <c r="U21" s="424" t="s">
        <v>1056</v>
      </c>
      <c r="V21" s="425" t="s">
        <v>1043</v>
      </c>
      <c r="X21" s="738" t="s">
        <v>1053</v>
      </c>
      <c r="Y21" s="739"/>
      <c r="Z21" s="738" t="s">
        <v>1054</v>
      </c>
      <c r="AA21" s="740"/>
      <c r="AB21" s="419" t="s">
        <v>264</v>
      </c>
      <c r="AC21" s="419" t="s">
        <v>266</v>
      </c>
      <c r="AD21" s="419" t="s">
        <v>408</v>
      </c>
      <c r="AE21" s="67"/>
      <c r="AF21" s="419" t="s">
        <v>392</v>
      </c>
      <c r="AG21" s="419" t="s">
        <v>393</v>
      </c>
      <c r="AH21" s="419" t="s">
        <v>394</v>
      </c>
      <c r="AI21" s="419" t="s">
        <v>395</v>
      </c>
      <c r="AJ21" s="419" t="s">
        <v>396</v>
      </c>
      <c r="AK21" s="419" t="s">
        <v>397</v>
      </c>
      <c r="AL21" s="419" t="s">
        <v>398</v>
      </c>
      <c r="AM21" s="419" t="s">
        <v>399</v>
      </c>
      <c r="AN21" s="419" t="s">
        <v>400</v>
      </c>
      <c r="AO21" s="419" t="s">
        <v>401</v>
      </c>
      <c r="AP21" s="419" t="s">
        <v>378</v>
      </c>
      <c r="AQ21" s="448" t="s">
        <v>402</v>
      </c>
      <c r="AR21" s="419" t="s">
        <v>403</v>
      </c>
      <c r="AS21" s="419" t="s">
        <v>404</v>
      </c>
      <c r="AT21" s="419" t="s">
        <v>389</v>
      </c>
      <c r="AU21" s="419" t="s">
        <v>1065</v>
      </c>
      <c r="AV21" s="419" t="s">
        <v>405</v>
      </c>
      <c r="AW21" s="419" t="s">
        <v>406</v>
      </c>
      <c r="AX21" s="419" t="s">
        <v>407</v>
      </c>
      <c r="AY21" s="419" t="s">
        <v>408</v>
      </c>
      <c r="AZ21" s="67"/>
      <c r="BA21" s="77" t="s">
        <v>527</v>
      </c>
      <c r="BB21" s="78" t="s">
        <v>527</v>
      </c>
      <c r="BC21" s="78" t="s">
        <v>527</v>
      </c>
      <c r="BD21" s="78" t="s">
        <v>527</v>
      </c>
      <c r="BE21" s="78" t="s">
        <v>527</v>
      </c>
      <c r="BF21" s="78" t="s">
        <v>527</v>
      </c>
      <c r="BG21" s="78" t="s">
        <v>527</v>
      </c>
      <c r="BH21" s="78" t="s">
        <v>527</v>
      </c>
      <c r="BI21" s="78" t="s">
        <v>527</v>
      </c>
      <c r="BJ21" s="78" t="s">
        <v>527</v>
      </c>
      <c r="BK21" s="78" t="s">
        <v>527</v>
      </c>
      <c r="BL21" s="78" t="s">
        <v>527</v>
      </c>
      <c r="BM21" s="78" t="s">
        <v>527</v>
      </c>
      <c r="BN21" s="78" t="s">
        <v>527</v>
      </c>
      <c r="BO21" s="78" t="s">
        <v>527</v>
      </c>
      <c r="BP21" s="79" t="s">
        <v>527</v>
      </c>
    </row>
    <row r="22" spans="2:68" ht="15" customHeight="1">
      <c r="B22" s="438">
        <f>Pressure_1_R1!B4</f>
        <v>0</v>
      </c>
      <c r="C22" s="439">
        <f>Pressure_1_R1!D4</f>
        <v>0</v>
      </c>
      <c r="D22" s="445" t="str">
        <f t="shared" ref="D22:D81" si="8">IFERROR(B22*INDEX(C$3:J$10,MATCH(C22,B$3:B$10,0),4),"")</f>
        <v/>
      </c>
      <c r="E22" s="447" t="str">
        <f>IF(MAX(D22:D81)&lt;=L$8,"기체","액체")</f>
        <v>기체</v>
      </c>
      <c r="F22" s="387" t="e">
        <f t="shared" ref="F22:F81" si="9">INDEX(C$3:J$10,MATCH(C22,B$3:B$10,0),MATCH(I22,C$2:J$2,0))</f>
        <v>#N/A</v>
      </c>
      <c r="G22" s="387" t="e">
        <f t="shared" ref="G22:G81" si="10">B22*F22</f>
        <v>#N/A</v>
      </c>
      <c r="H22" s="437" t="e">
        <f t="shared" ref="H22:H81" si="11">IF(TYPE(AD22)=16,AY22,AD22)*F22</f>
        <v>#N/A</v>
      </c>
      <c r="I22" s="432">
        <f>Pressure_1_R1!D4</f>
        <v>0</v>
      </c>
      <c r="J22" s="66"/>
      <c r="K22" s="426">
        <f>Calcu!I$568</f>
        <v>0</v>
      </c>
      <c r="L22" s="433" t="e">
        <f ca="1">V88</f>
        <v>#N/A</v>
      </c>
      <c r="M22" s="434" t="e">
        <f ca="1">V89</f>
        <v>#VALUE!</v>
      </c>
      <c r="N22" s="435">
        <f ca="1">J17</f>
        <v>0</v>
      </c>
      <c r="O22" s="436" t="e">
        <f ca="1">K17</f>
        <v>#N/A</v>
      </c>
      <c r="P22" s="435">
        <f ca="1">J18</f>
        <v>0</v>
      </c>
      <c r="Q22" s="436" t="e">
        <f ca="1">K18</f>
        <v>#N/A</v>
      </c>
      <c r="R22" s="430">
        <f ca="1">IF(OR(K22="20409-0",IF(K22="20413-0",SIGN(B22)&gt;0,SIGN(B22)&gt;=0)),IF(TYPE(L22)=16,N22,ROUND(L22,M22)),P22)</f>
        <v>0</v>
      </c>
      <c r="S22" s="427" t="e">
        <f ca="1">IF(OR(K22="20409-0",IF(K22="20413-0",SIGN(B22)&gt;0,SIGN(B22)&gt;=0)),IF(TYPE(L22)=16,O22,"% of Reading"),Q22)</f>
        <v>#N/A</v>
      </c>
      <c r="T22" s="387" t="e">
        <f t="shared" ref="T22:T81" ca="1" si="12">IF(OR(S22="% of Reading",S22="% of F.S"),1,INDEX(C$3:J$10,MATCH(S22,B$3:B$10,0),MATCH(V22,C$2:J$2,0)))</f>
        <v>#N/A</v>
      </c>
      <c r="U22" s="440" t="e">
        <f ca="1">IF(S22="% of Reading",H22*R22%,IF(S22="% of F.S",MAX(G22:G81)*R22%,R22*T22))</f>
        <v>#N/A</v>
      </c>
      <c r="V22" s="434">
        <f>I22</f>
        <v>0</v>
      </c>
      <c r="X22" s="435" t="e">
        <f ca="1">E17</f>
        <v>#N/A</v>
      </c>
      <c r="Y22" s="436" t="e">
        <f ca="1">F17</f>
        <v>#N/A</v>
      </c>
      <c r="Z22" s="435" t="e">
        <f ca="1">E18</f>
        <v>#N/A</v>
      </c>
      <c r="AA22" s="441" t="e">
        <f ca="1">F18</f>
        <v>#N/A</v>
      </c>
      <c r="AB22" s="442">
        <f t="shared" ref="AB22:AB81" si="13">IF(B22=0,0,IF(B22&lt;0,IF(K22="20409-0",X22,Z22),X22))</f>
        <v>0</v>
      </c>
      <c r="AC22" s="443">
        <f t="shared" ref="AC22:AC81" si="14">IF(B22=0,0,IF(B22&lt;0,IF(K22="20409-0",Y22,AA22),Y22))</f>
        <v>0</v>
      </c>
      <c r="AD22" s="453">
        <f t="shared" ref="AD22:AD81" si="15">IF(K22="20409-0",(AB22*ABS(B22)+AC22)*SIGN(B22),AB22*B22+AC22)</f>
        <v>0</v>
      </c>
      <c r="AE22" s="67"/>
      <c r="AF22" s="387">
        <f t="shared" ref="AF22:AF81" si="16">SUM(BA22:BP22)</f>
        <v>0</v>
      </c>
      <c r="AG22" s="420">
        <v>9.7989820000000005</v>
      </c>
      <c r="AH22" s="443" t="e">
        <f>O$5</f>
        <v>#DIV/0!</v>
      </c>
      <c r="AI22" s="420">
        <v>8000</v>
      </c>
      <c r="AJ22" s="420">
        <v>1</v>
      </c>
      <c r="AK22" s="420">
        <f>IF(MAX(B22:B81)&lt;=L$8,0,0.031)</f>
        <v>0</v>
      </c>
      <c r="AL22" s="387" t="e">
        <f ca="1">SQRT(4*PI()*AN22)</f>
        <v>#N/A</v>
      </c>
      <c r="AM22" s="454" t="e">
        <f ca="1">AF22*AG22*(1-AH22/AI22)*AJ22+AK22*AL22</f>
        <v>#DIV/0!</v>
      </c>
      <c r="AN22" s="422" t="e">
        <f ca="1">G15</f>
        <v>#N/A</v>
      </c>
      <c r="AO22" s="443" t="e">
        <f ca="1">H15</f>
        <v>#N/A</v>
      </c>
      <c r="AP22" s="449" t="e">
        <f t="shared" ref="AP22:AP81" ca="1" si="17">AM22/AN22/10^6</f>
        <v>#DIV/0!</v>
      </c>
      <c r="AQ22" s="420">
        <v>9.0000000000000002E-6</v>
      </c>
      <c r="AR22" s="450" t="e">
        <f ca="1">O$3-I15</f>
        <v>#DIV/0!</v>
      </c>
      <c r="AS22" s="455" t="e">
        <f ca="1">AN22*(1+AO22*AP22)*(1+(AQ22*AR22))</f>
        <v>#N/A</v>
      </c>
      <c r="AT22" s="456" t="e">
        <f t="shared" ref="AT22:AT81" ca="1" si="18">AM22/AS22/10^6</f>
        <v>#DIV/0!</v>
      </c>
      <c r="AU22" s="443" t="e">
        <f>O$3</f>
        <v>#DIV/0!</v>
      </c>
      <c r="AV22" s="450" t="e">
        <f ca="1">IF(E22="기체",(3.3694*10^-3*AT22)/(273.15+AU22),912.7+0.752*AT22-1.645*10^-3*AT22^2+1.456*10^-6*AT22^3)</f>
        <v>#DIV/0!</v>
      </c>
      <c r="AW22" s="420">
        <v>0.03</v>
      </c>
      <c r="AX22" s="446">
        <f t="shared" ref="AX22:AX81" si="19">IF(B22=0,0,(AV22-AH22)*AG22*AW22)</f>
        <v>0</v>
      </c>
      <c r="AY22" s="452" t="e">
        <f t="shared" ref="AY22:AY81" ca="1" si="20">AT22+AX22/10^6</f>
        <v>#DIV/0!</v>
      </c>
      <c r="AZ22" s="67"/>
      <c r="BA22" s="68">
        <f>Pressure_1_R1!A130</f>
        <v>0</v>
      </c>
      <c r="BB22" s="87">
        <f>Pressure_1_R1!B130</f>
        <v>0</v>
      </c>
      <c r="BC22" s="87">
        <f>Pressure_1_R1!C130</f>
        <v>0</v>
      </c>
      <c r="BD22" s="87">
        <f>Pressure_1_R1!D130</f>
        <v>0</v>
      </c>
      <c r="BE22" s="87">
        <f>Pressure_1_R1!E130</f>
        <v>0</v>
      </c>
      <c r="BF22" s="87">
        <f>Pressure_1_R1!F130</f>
        <v>0</v>
      </c>
      <c r="BG22" s="87">
        <f>Pressure_1_R1!G130</f>
        <v>0</v>
      </c>
      <c r="BH22" s="87">
        <f>Pressure_1_R1!H130</f>
        <v>0</v>
      </c>
      <c r="BI22" s="87">
        <f>Pressure_1_R1!I130</f>
        <v>0</v>
      </c>
      <c r="BJ22" s="87">
        <f>Pressure_1_R1!J130</f>
        <v>0</v>
      </c>
      <c r="BK22" s="87">
        <f>Pressure_1_R1!K130</f>
        <v>0</v>
      </c>
      <c r="BL22" s="87">
        <f>Pressure_1_R1!L130</f>
        <v>0</v>
      </c>
      <c r="BM22" s="87">
        <f>Pressure_1_R1!M130</f>
        <v>0</v>
      </c>
      <c r="BN22" s="87">
        <f>Pressure_1_R1!N130</f>
        <v>0</v>
      </c>
      <c r="BO22" s="87">
        <f>Pressure_1_R1!O130</f>
        <v>0</v>
      </c>
      <c r="BP22" s="69">
        <f>Pressure_1_R1!P130</f>
        <v>0</v>
      </c>
    </row>
    <row r="23" spans="2:68" ht="15" customHeight="1">
      <c r="B23" s="438">
        <f>Pressure_1_R1!B5</f>
        <v>0</v>
      </c>
      <c r="C23" s="439">
        <f>Pressure_1_R1!D5</f>
        <v>0</v>
      </c>
      <c r="D23" s="445" t="str">
        <f t="shared" si="8"/>
        <v/>
      </c>
      <c r="E23" s="429" t="str">
        <f>E22</f>
        <v>기체</v>
      </c>
      <c r="F23" s="387" t="e">
        <f t="shared" si="9"/>
        <v>#N/A</v>
      </c>
      <c r="G23" s="387" t="e">
        <f t="shared" si="10"/>
        <v>#N/A</v>
      </c>
      <c r="H23" s="437" t="e">
        <f t="shared" si="11"/>
        <v>#N/A</v>
      </c>
      <c r="I23" s="429">
        <f>I22</f>
        <v>0</v>
      </c>
      <c r="J23" s="421"/>
      <c r="K23" s="423">
        <f>K22</f>
        <v>0</v>
      </c>
      <c r="L23" s="428" t="e">
        <f ca="1">L22</f>
        <v>#N/A</v>
      </c>
      <c r="M23" s="429" t="e">
        <f ca="1">M22</f>
        <v>#VALUE!</v>
      </c>
      <c r="N23" s="428">
        <f t="shared" ref="N23" ca="1" si="21">N22</f>
        <v>0</v>
      </c>
      <c r="O23" s="429" t="e">
        <f t="shared" ref="O23" ca="1" si="22">O22</f>
        <v>#N/A</v>
      </c>
      <c r="P23" s="428">
        <f t="shared" ref="P23" ca="1" si="23">P22</f>
        <v>0</v>
      </c>
      <c r="Q23" s="429" t="e">
        <f t="shared" ref="Q23" ca="1" si="24">Q22</f>
        <v>#N/A</v>
      </c>
      <c r="R23" s="430">
        <f t="shared" ref="R23:R81" ca="1" si="25">IF(OR(K23="20409-0",IF(K23="20413-0",SIGN(B23)&gt;0,SIGN(B23)&gt;=0)),IF(TYPE(L23)=16,N23,ROUND(L23,M23)),P23)</f>
        <v>0</v>
      </c>
      <c r="S23" s="427" t="e">
        <f t="shared" ref="S23:S81" ca="1" si="26">IF(OR(K23="20409-0",IF(K23="20413-0",SIGN(B23)&gt;0,SIGN(B23)&gt;=0)),IF(TYPE(L23)=16,O23,"% of Reading"),Q23)</f>
        <v>#N/A</v>
      </c>
      <c r="T23" s="387" t="e">
        <f t="shared" ca="1" si="12"/>
        <v>#N/A</v>
      </c>
      <c r="U23" s="440" t="e">
        <f ca="1">IF(S23="% of Reading",H23*R23%,IF(S23="% of F.S",MAX(G22:G81)*R23%,R23*T23))</f>
        <v>#N/A</v>
      </c>
      <c r="V23" s="429">
        <f t="shared" ref="V23:V80" si="27">V22</f>
        <v>0</v>
      </c>
      <c r="X23" s="428" t="e">
        <f ca="1">X22</f>
        <v>#N/A</v>
      </c>
      <c r="Y23" s="429" t="e">
        <f ca="1">Y22</f>
        <v>#N/A</v>
      </c>
      <c r="Z23" s="428" t="e">
        <f t="shared" ref="Z23:Z80" ca="1" si="28">Z22</f>
        <v>#N/A</v>
      </c>
      <c r="AA23" s="431" t="e">
        <f t="shared" ref="AA23:AA80" ca="1" si="29">AA22</f>
        <v>#N/A</v>
      </c>
      <c r="AB23" s="442">
        <f t="shared" si="13"/>
        <v>0</v>
      </c>
      <c r="AC23" s="443">
        <f t="shared" si="14"/>
        <v>0</v>
      </c>
      <c r="AD23" s="453">
        <f t="shared" si="15"/>
        <v>0</v>
      </c>
      <c r="AE23" s="67"/>
      <c r="AF23" s="387">
        <f t="shared" si="16"/>
        <v>0</v>
      </c>
      <c r="AG23" s="451">
        <f t="shared" ref="AG23:AG80" si="30">AG22</f>
        <v>9.7989820000000005</v>
      </c>
      <c r="AH23" s="451" t="e">
        <f t="shared" ref="AH23:AH80" si="31">AH22</f>
        <v>#DIV/0!</v>
      </c>
      <c r="AI23" s="451">
        <f t="shared" ref="AI23:AI80" si="32">AI22</f>
        <v>8000</v>
      </c>
      <c r="AJ23" s="451">
        <f t="shared" ref="AJ23:AJ80" si="33">AJ22</f>
        <v>1</v>
      </c>
      <c r="AK23" s="451">
        <f t="shared" ref="AK23:AK80" si="34">AK22</f>
        <v>0</v>
      </c>
      <c r="AL23" s="451" t="e">
        <f t="shared" ref="AL23:AL80" ca="1" si="35">AL22</f>
        <v>#N/A</v>
      </c>
      <c r="AM23" s="454" t="e">
        <f t="shared" ref="AM23:AM81" ca="1" si="36">AF23*AG23*(1-AH23/AI23)*AJ23+AK23*AL23</f>
        <v>#DIV/0!</v>
      </c>
      <c r="AN23" s="451" t="e">
        <f t="shared" ref="AN23:AN80" ca="1" si="37">AN22</f>
        <v>#N/A</v>
      </c>
      <c r="AO23" s="451" t="e">
        <f ca="1">AO22</f>
        <v>#N/A</v>
      </c>
      <c r="AP23" s="449" t="e">
        <f t="shared" ca="1" si="17"/>
        <v>#DIV/0!</v>
      </c>
      <c r="AQ23" s="451">
        <f t="shared" ref="AQ23:AR80" si="38">AQ22</f>
        <v>9.0000000000000002E-6</v>
      </c>
      <c r="AR23" s="451" t="e">
        <f t="shared" ca="1" si="38"/>
        <v>#DIV/0!</v>
      </c>
      <c r="AS23" s="455" t="e">
        <f ca="1">AN23*(1+AO23*AP23)*(1+(AQ23*AR23))</f>
        <v>#N/A</v>
      </c>
      <c r="AT23" s="456" t="e">
        <f t="shared" ca="1" si="18"/>
        <v>#DIV/0!</v>
      </c>
      <c r="AU23" s="451" t="e">
        <f t="shared" ref="AU23:AU80" si="39">AU22</f>
        <v>#DIV/0!</v>
      </c>
      <c r="AV23" s="450" t="e">
        <f t="shared" ref="AV23:AV81" ca="1" si="40">IF(E23="기체",(3.3694*10^-3*AT23)/(273.15+AU23),912.7+0.752*AT23-1.645*10^-3*AT23^2+1.456*10^-6*AT23^3)</f>
        <v>#DIV/0!</v>
      </c>
      <c r="AW23" s="451">
        <f t="shared" ref="AW23:AW80" si="41">AW22</f>
        <v>0.03</v>
      </c>
      <c r="AX23" s="446">
        <f t="shared" si="19"/>
        <v>0</v>
      </c>
      <c r="AY23" s="452" t="e">
        <f t="shared" ca="1" si="20"/>
        <v>#DIV/0!</v>
      </c>
      <c r="AZ23" s="67"/>
      <c r="BA23" s="70">
        <f>Pressure_1_R1!A131</f>
        <v>0</v>
      </c>
      <c r="BB23" s="86">
        <f>Pressure_1_R1!B131</f>
        <v>0</v>
      </c>
      <c r="BC23" s="86">
        <f>Pressure_1_R1!C131</f>
        <v>0</v>
      </c>
      <c r="BD23" s="86">
        <f>Pressure_1_R1!D131</f>
        <v>0</v>
      </c>
      <c r="BE23" s="86">
        <f>Pressure_1_R1!E131</f>
        <v>0</v>
      </c>
      <c r="BF23" s="86">
        <f>Pressure_1_R1!F131</f>
        <v>0</v>
      </c>
      <c r="BG23" s="86">
        <f>Pressure_1_R1!G131</f>
        <v>0</v>
      </c>
      <c r="BH23" s="86">
        <f>Pressure_1_R1!H131</f>
        <v>0</v>
      </c>
      <c r="BI23" s="86">
        <f>Pressure_1_R1!I131</f>
        <v>0</v>
      </c>
      <c r="BJ23" s="86">
        <f>Pressure_1_R1!J131</f>
        <v>0</v>
      </c>
      <c r="BK23" s="86">
        <f>Pressure_1_R1!K131</f>
        <v>0</v>
      </c>
      <c r="BL23" s="86">
        <f>Pressure_1_R1!L131</f>
        <v>0</v>
      </c>
      <c r="BM23" s="86">
        <f>Pressure_1_R1!M131</f>
        <v>0</v>
      </c>
      <c r="BN23" s="86">
        <f>Pressure_1_R1!N131</f>
        <v>0</v>
      </c>
      <c r="BO23" s="86">
        <f>Pressure_1_R1!O131</f>
        <v>0</v>
      </c>
      <c r="BP23" s="71">
        <f>Pressure_1_R1!P131</f>
        <v>0</v>
      </c>
    </row>
    <row r="24" spans="2:68" ht="15" customHeight="1">
      <c r="B24" s="438">
        <f>Pressure_1_R1!B6</f>
        <v>0</v>
      </c>
      <c r="C24" s="439">
        <f>Pressure_1_R1!D6</f>
        <v>0</v>
      </c>
      <c r="D24" s="445" t="str">
        <f t="shared" si="8"/>
        <v/>
      </c>
      <c r="E24" s="429" t="str">
        <f t="shared" ref="E24:E80" si="42">E23</f>
        <v>기체</v>
      </c>
      <c r="F24" s="387" t="e">
        <f t="shared" si="9"/>
        <v>#N/A</v>
      </c>
      <c r="G24" s="387" t="e">
        <f t="shared" si="10"/>
        <v>#N/A</v>
      </c>
      <c r="H24" s="437" t="e">
        <f t="shared" si="11"/>
        <v>#N/A</v>
      </c>
      <c r="I24" s="429">
        <f t="shared" ref="I24:K50" si="43">I23</f>
        <v>0</v>
      </c>
      <c r="J24" s="421"/>
      <c r="K24" s="423">
        <f t="shared" si="43"/>
        <v>0</v>
      </c>
      <c r="L24" s="428" t="e">
        <f t="shared" ref="L24:L80" ca="1" si="44">L23</f>
        <v>#N/A</v>
      </c>
      <c r="M24" s="429" t="e">
        <f t="shared" ref="M24:M80" ca="1" si="45">M23</f>
        <v>#VALUE!</v>
      </c>
      <c r="N24" s="428">
        <f t="shared" ref="N24:N80" ca="1" si="46">N23</f>
        <v>0</v>
      </c>
      <c r="O24" s="429" t="e">
        <f t="shared" ref="O24:O80" ca="1" si="47">O23</f>
        <v>#N/A</v>
      </c>
      <c r="P24" s="428">
        <f t="shared" ref="P24:P80" ca="1" si="48">P23</f>
        <v>0</v>
      </c>
      <c r="Q24" s="429" t="e">
        <f t="shared" ref="Q24:Q80" ca="1" si="49">Q23</f>
        <v>#N/A</v>
      </c>
      <c r="R24" s="430">
        <f t="shared" ca="1" si="25"/>
        <v>0</v>
      </c>
      <c r="S24" s="427" t="e">
        <f t="shared" ca="1" si="26"/>
        <v>#N/A</v>
      </c>
      <c r="T24" s="387" t="e">
        <f t="shared" ca="1" si="12"/>
        <v>#N/A</v>
      </c>
      <c r="U24" s="440" t="e">
        <f ca="1">IF(S24="% of Reading",H24*R24%,IF(S24="% of F.S",MAX(G22:G81)*R24%,R24*T24))</f>
        <v>#N/A</v>
      </c>
      <c r="V24" s="429">
        <f t="shared" si="27"/>
        <v>0</v>
      </c>
      <c r="X24" s="428" t="e">
        <f t="shared" ref="X24:X80" ca="1" si="50">X23</f>
        <v>#N/A</v>
      </c>
      <c r="Y24" s="429" t="e">
        <f t="shared" ref="Y24:Y80" ca="1" si="51">Y23</f>
        <v>#N/A</v>
      </c>
      <c r="Z24" s="428" t="e">
        <f t="shared" ca="1" si="28"/>
        <v>#N/A</v>
      </c>
      <c r="AA24" s="431" t="e">
        <f t="shared" ca="1" si="29"/>
        <v>#N/A</v>
      </c>
      <c r="AB24" s="442">
        <f t="shared" si="13"/>
        <v>0</v>
      </c>
      <c r="AC24" s="443">
        <f t="shared" si="14"/>
        <v>0</v>
      </c>
      <c r="AD24" s="453">
        <f t="shared" si="15"/>
        <v>0</v>
      </c>
      <c r="AE24" s="67"/>
      <c r="AF24" s="387">
        <f t="shared" si="16"/>
        <v>0</v>
      </c>
      <c r="AG24" s="451">
        <f t="shared" si="30"/>
        <v>9.7989820000000005</v>
      </c>
      <c r="AH24" s="451" t="e">
        <f t="shared" si="31"/>
        <v>#DIV/0!</v>
      </c>
      <c r="AI24" s="451">
        <f t="shared" si="32"/>
        <v>8000</v>
      </c>
      <c r="AJ24" s="451">
        <f t="shared" si="33"/>
        <v>1</v>
      </c>
      <c r="AK24" s="451">
        <f t="shared" si="34"/>
        <v>0</v>
      </c>
      <c r="AL24" s="451" t="e">
        <f t="shared" ca="1" si="35"/>
        <v>#N/A</v>
      </c>
      <c r="AM24" s="454" t="e">
        <f t="shared" ca="1" si="36"/>
        <v>#DIV/0!</v>
      </c>
      <c r="AN24" s="451" t="e">
        <f t="shared" ca="1" si="37"/>
        <v>#N/A</v>
      </c>
      <c r="AO24" s="451" t="e">
        <f ca="1">AO23</f>
        <v>#N/A</v>
      </c>
      <c r="AP24" s="449" t="e">
        <f t="shared" ca="1" si="17"/>
        <v>#DIV/0!</v>
      </c>
      <c r="AQ24" s="451">
        <f t="shared" si="38"/>
        <v>9.0000000000000002E-6</v>
      </c>
      <c r="AR24" s="451" t="e">
        <f t="shared" ca="1" si="38"/>
        <v>#DIV/0!</v>
      </c>
      <c r="AS24" s="455" t="e">
        <f ca="1">AN24*(1+AO24*AP24)*(1+(AQ24*AR24))</f>
        <v>#N/A</v>
      </c>
      <c r="AT24" s="456" t="e">
        <f t="shared" ca="1" si="18"/>
        <v>#DIV/0!</v>
      </c>
      <c r="AU24" s="451" t="e">
        <f t="shared" si="39"/>
        <v>#DIV/0!</v>
      </c>
      <c r="AV24" s="450" t="e">
        <f t="shared" ca="1" si="40"/>
        <v>#DIV/0!</v>
      </c>
      <c r="AW24" s="451">
        <f t="shared" si="41"/>
        <v>0.03</v>
      </c>
      <c r="AX24" s="446">
        <f t="shared" si="19"/>
        <v>0</v>
      </c>
      <c r="AY24" s="452" t="e">
        <f t="shared" ca="1" si="20"/>
        <v>#DIV/0!</v>
      </c>
      <c r="AZ24" s="67"/>
      <c r="BA24" s="68">
        <f>Pressure_1_R1!A132</f>
        <v>0</v>
      </c>
      <c r="BB24" s="87">
        <f>Pressure_1_R1!B132</f>
        <v>0</v>
      </c>
      <c r="BC24" s="87">
        <f>Pressure_1_R1!C132</f>
        <v>0</v>
      </c>
      <c r="BD24" s="87">
        <f>Pressure_1_R1!D132</f>
        <v>0</v>
      </c>
      <c r="BE24" s="87">
        <f>Pressure_1_R1!E132</f>
        <v>0</v>
      </c>
      <c r="BF24" s="87">
        <f>Pressure_1_R1!F132</f>
        <v>0</v>
      </c>
      <c r="BG24" s="87">
        <f>Pressure_1_R1!G132</f>
        <v>0</v>
      </c>
      <c r="BH24" s="87">
        <f>Pressure_1_R1!H132</f>
        <v>0</v>
      </c>
      <c r="BI24" s="87">
        <f>Pressure_1_R1!I132</f>
        <v>0</v>
      </c>
      <c r="BJ24" s="87">
        <f>Pressure_1_R1!J132</f>
        <v>0</v>
      </c>
      <c r="BK24" s="87">
        <f>Pressure_1_R1!K132</f>
        <v>0</v>
      </c>
      <c r="BL24" s="87">
        <f>Pressure_1_R1!L132</f>
        <v>0</v>
      </c>
      <c r="BM24" s="87">
        <f>Pressure_1_R1!M132</f>
        <v>0</v>
      </c>
      <c r="BN24" s="87">
        <f>Pressure_1_R1!N132</f>
        <v>0</v>
      </c>
      <c r="BO24" s="87">
        <f>Pressure_1_R1!O132</f>
        <v>0</v>
      </c>
      <c r="BP24" s="69">
        <f>Pressure_1_R1!P132</f>
        <v>0</v>
      </c>
    </row>
    <row r="25" spans="2:68" ht="15" customHeight="1">
      <c r="B25" s="438">
        <f>Pressure_1_R1!B7</f>
        <v>0</v>
      </c>
      <c r="C25" s="439">
        <f>Pressure_1_R1!D7</f>
        <v>0</v>
      </c>
      <c r="D25" s="445" t="str">
        <f t="shared" si="8"/>
        <v/>
      </c>
      <c r="E25" s="429" t="str">
        <f t="shared" si="42"/>
        <v>기체</v>
      </c>
      <c r="F25" s="387" t="e">
        <f t="shared" si="9"/>
        <v>#N/A</v>
      </c>
      <c r="G25" s="387" t="e">
        <f t="shared" si="10"/>
        <v>#N/A</v>
      </c>
      <c r="H25" s="437" t="e">
        <f t="shared" si="11"/>
        <v>#N/A</v>
      </c>
      <c r="I25" s="429">
        <f t="shared" si="43"/>
        <v>0</v>
      </c>
      <c r="J25" s="421"/>
      <c r="K25" s="423">
        <f t="shared" si="43"/>
        <v>0</v>
      </c>
      <c r="L25" s="428" t="e">
        <f t="shared" ca="1" si="44"/>
        <v>#N/A</v>
      </c>
      <c r="M25" s="429" t="e">
        <f t="shared" ca="1" si="45"/>
        <v>#VALUE!</v>
      </c>
      <c r="N25" s="428">
        <f t="shared" ca="1" si="46"/>
        <v>0</v>
      </c>
      <c r="O25" s="429" t="e">
        <f t="shared" ca="1" si="47"/>
        <v>#N/A</v>
      </c>
      <c r="P25" s="428">
        <f t="shared" ca="1" si="48"/>
        <v>0</v>
      </c>
      <c r="Q25" s="429" t="e">
        <f t="shared" ca="1" si="49"/>
        <v>#N/A</v>
      </c>
      <c r="R25" s="430">
        <f t="shared" ca="1" si="25"/>
        <v>0</v>
      </c>
      <c r="S25" s="427" t="e">
        <f t="shared" ca="1" si="26"/>
        <v>#N/A</v>
      </c>
      <c r="T25" s="387" t="e">
        <f t="shared" ca="1" si="12"/>
        <v>#N/A</v>
      </c>
      <c r="U25" s="440" t="e">
        <f ca="1">IF(S25="% of Reading",H25*R25%,IF(S25="% of F.S",MAX(G22:G81)*R25%,R25*T25))</f>
        <v>#N/A</v>
      </c>
      <c r="V25" s="429">
        <f t="shared" si="27"/>
        <v>0</v>
      </c>
      <c r="X25" s="428" t="e">
        <f t="shared" ca="1" si="50"/>
        <v>#N/A</v>
      </c>
      <c r="Y25" s="429" t="e">
        <f t="shared" ca="1" si="51"/>
        <v>#N/A</v>
      </c>
      <c r="Z25" s="428" t="e">
        <f t="shared" ca="1" si="28"/>
        <v>#N/A</v>
      </c>
      <c r="AA25" s="431" t="e">
        <f t="shared" ca="1" si="29"/>
        <v>#N/A</v>
      </c>
      <c r="AB25" s="442">
        <f t="shared" si="13"/>
        <v>0</v>
      </c>
      <c r="AC25" s="443">
        <f t="shared" si="14"/>
        <v>0</v>
      </c>
      <c r="AD25" s="453">
        <f t="shared" si="15"/>
        <v>0</v>
      </c>
      <c r="AE25" s="67"/>
      <c r="AF25" s="387">
        <f t="shared" si="16"/>
        <v>0</v>
      </c>
      <c r="AG25" s="451">
        <f t="shared" si="30"/>
        <v>9.7989820000000005</v>
      </c>
      <c r="AH25" s="451" t="e">
        <f t="shared" si="31"/>
        <v>#DIV/0!</v>
      </c>
      <c r="AI25" s="451">
        <f t="shared" si="32"/>
        <v>8000</v>
      </c>
      <c r="AJ25" s="451">
        <f t="shared" si="33"/>
        <v>1</v>
      </c>
      <c r="AK25" s="451">
        <f t="shared" si="34"/>
        <v>0</v>
      </c>
      <c r="AL25" s="451" t="e">
        <f t="shared" ca="1" si="35"/>
        <v>#N/A</v>
      </c>
      <c r="AM25" s="454" t="e">
        <f t="shared" ca="1" si="36"/>
        <v>#DIV/0!</v>
      </c>
      <c r="AN25" s="451" t="e">
        <f t="shared" ca="1" si="37"/>
        <v>#N/A</v>
      </c>
      <c r="AO25" s="451" t="e">
        <f ca="1">AO24</f>
        <v>#N/A</v>
      </c>
      <c r="AP25" s="449" t="e">
        <f t="shared" ca="1" si="17"/>
        <v>#DIV/0!</v>
      </c>
      <c r="AQ25" s="451">
        <f t="shared" si="38"/>
        <v>9.0000000000000002E-6</v>
      </c>
      <c r="AR25" s="451" t="e">
        <f t="shared" ca="1" si="38"/>
        <v>#DIV/0!</v>
      </c>
      <c r="AS25" s="455" t="e">
        <f t="shared" ref="AS25:AS81" ca="1" si="52">AN25*(1+AO25*AP25)*(1+(AQ25*AR25))</f>
        <v>#N/A</v>
      </c>
      <c r="AT25" s="456" t="e">
        <f t="shared" ca="1" si="18"/>
        <v>#DIV/0!</v>
      </c>
      <c r="AU25" s="451" t="e">
        <f t="shared" si="39"/>
        <v>#DIV/0!</v>
      </c>
      <c r="AV25" s="450" t="e">
        <f t="shared" ca="1" si="40"/>
        <v>#DIV/0!</v>
      </c>
      <c r="AW25" s="451">
        <f t="shared" si="41"/>
        <v>0.03</v>
      </c>
      <c r="AX25" s="446">
        <f t="shared" si="19"/>
        <v>0</v>
      </c>
      <c r="AY25" s="452" t="e">
        <f t="shared" ca="1" si="20"/>
        <v>#DIV/0!</v>
      </c>
      <c r="AZ25" s="67"/>
      <c r="BA25" s="70">
        <f>Pressure_1_R1!A133</f>
        <v>0</v>
      </c>
      <c r="BB25" s="86">
        <f>Pressure_1_R1!B133</f>
        <v>0</v>
      </c>
      <c r="BC25" s="86">
        <f>Pressure_1_R1!C133</f>
        <v>0</v>
      </c>
      <c r="BD25" s="86">
        <f>Pressure_1_R1!D133</f>
        <v>0</v>
      </c>
      <c r="BE25" s="86">
        <f>Pressure_1_R1!E133</f>
        <v>0</v>
      </c>
      <c r="BF25" s="86">
        <f>Pressure_1_R1!F133</f>
        <v>0</v>
      </c>
      <c r="BG25" s="86">
        <f>Pressure_1_R1!G133</f>
        <v>0</v>
      </c>
      <c r="BH25" s="86">
        <f>Pressure_1_R1!H133</f>
        <v>0</v>
      </c>
      <c r="BI25" s="86">
        <f>Pressure_1_R1!I133</f>
        <v>0</v>
      </c>
      <c r="BJ25" s="86">
        <f>Pressure_1_R1!J133</f>
        <v>0</v>
      </c>
      <c r="BK25" s="86">
        <f>Pressure_1_R1!K133</f>
        <v>0</v>
      </c>
      <c r="BL25" s="86">
        <f>Pressure_1_R1!L133</f>
        <v>0</v>
      </c>
      <c r="BM25" s="86">
        <f>Pressure_1_R1!M133</f>
        <v>0</v>
      </c>
      <c r="BN25" s="86">
        <f>Pressure_1_R1!N133</f>
        <v>0</v>
      </c>
      <c r="BO25" s="86">
        <f>Pressure_1_R1!O133</f>
        <v>0</v>
      </c>
      <c r="BP25" s="71">
        <f>Pressure_1_R1!P133</f>
        <v>0</v>
      </c>
    </row>
    <row r="26" spans="2:68" ht="15" customHeight="1">
      <c r="B26" s="438">
        <f>Pressure_1_R1!B8</f>
        <v>0</v>
      </c>
      <c r="C26" s="439">
        <f>Pressure_1_R1!D8</f>
        <v>0</v>
      </c>
      <c r="D26" s="445" t="str">
        <f t="shared" si="8"/>
        <v/>
      </c>
      <c r="E26" s="429" t="str">
        <f t="shared" si="42"/>
        <v>기체</v>
      </c>
      <c r="F26" s="387" t="e">
        <f t="shared" si="9"/>
        <v>#N/A</v>
      </c>
      <c r="G26" s="387" t="e">
        <f t="shared" si="10"/>
        <v>#N/A</v>
      </c>
      <c r="H26" s="437" t="e">
        <f t="shared" si="11"/>
        <v>#N/A</v>
      </c>
      <c r="I26" s="429">
        <f t="shared" si="43"/>
        <v>0</v>
      </c>
      <c r="J26" s="421"/>
      <c r="K26" s="423">
        <f t="shared" si="43"/>
        <v>0</v>
      </c>
      <c r="L26" s="428" t="e">
        <f t="shared" ca="1" si="44"/>
        <v>#N/A</v>
      </c>
      <c r="M26" s="429" t="e">
        <f t="shared" ca="1" si="45"/>
        <v>#VALUE!</v>
      </c>
      <c r="N26" s="428">
        <f t="shared" ca="1" si="46"/>
        <v>0</v>
      </c>
      <c r="O26" s="429" t="e">
        <f t="shared" ca="1" si="47"/>
        <v>#N/A</v>
      </c>
      <c r="P26" s="428">
        <f t="shared" ca="1" si="48"/>
        <v>0</v>
      </c>
      <c r="Q26" s="429" t="e">
        <f t="shared" ca="1" si="49"/>
        <v>#N/A</v>
      </c>
      <c r="R26" s="430">
        <f t="shared" ca="1" si="25"/>
        <v>0</v>
      </c>
      <c r="S26" s="427" t="e">
        <f t="shared" ca="1" si="26"/>
        <v>#N/A</v>
      </c>
      <c r="T26" s="387" t="e">
        <f t="shared" ca="1" si="12"/>
        <v>#N/A</v>
      </c>
      <c r="U26" s="440" t="e">
        <f ca="1">IF(S26="% of Reading",H26*R26%,IF(S26="% of F.S",MAX(G22:G81)*R26%,R26*T26))</f>
        <v>#N/A</v>
      </c>
      <c r="V26" s="429">
        <f t="shared" si="27"/>
        <v>0</v>
      </c>
      <c r="X26" s="428" t="e">
        <f t="shared" ca="1" si="50"/>
        <v>#N/A</v>
      </c>
      <c r="Y26" s="429" t="e">
        <f t="shared" ca="1" si="51"/>
        <v>#N/A</v>
      </c>
      <c r="Z26" s="428" t="e">
        <f t="shared" ca="1" si="28"/>
        <v>#N/A</v>
      </c>
      <c r="AA26" s="431" t="e">
        <f t="shared" ca="1" si="29"/>
        <v>#N/A</v>
      </c>
      <c r="AB26" s="442">
        <f t="shared" si="13"/>
        <v>0</v>
      </c>
      <c r="AC26" s="443">
        <f t="shared" si="14"/>
        <v>0</v>
      </c>
      <c r="AD26" s="453">
        <f t="shared" si="15"/>
        <v>0</v>
      </c>
      <c r="AE26" s="67"/>
      <c r="AF26" s="387">
        <f t="shared" si="16"/>
        <v>0</v>
      </c>
      <c r="AG26" s="451">
        <f t="shared" si="30"/>
        <v>9.7989820000000005</v>
      </c>
      <c r="AH26" s="451" t="e">
        <f t="shared" si="31"/>
        <v>#DIV/0!</v>
      </c>
      <c r="AI26" s="451">
        <f t="shared" si="32"/>
        <v>8000</v>
      </c>
      <c r="AJ26" s="451">
        <f t="shared" si="33"/>
        <v>1</v>
      </c>
      <c r="AK26" s="451">
        <f t="shared" si="34"/>
        <v>0</v>
      </c>
      <c r="AL26" s="451" t="e">
        <f t="shared" ca="1" si="35"/>
        <v>#N/A</v>
      </c>
      <c r="AM26" s="454" t="e">
        <f t="shared" ca="1" si="36"/>
        <v>#DIV/0!</v>
      </c>
      <c r="AN26" s="451" t="e">
        <f t="shared" ca="1" si="37"/>
        <v>#N/A</v>
      </c>
      <c r="AO26" s="451" t="e">
        <f t="shared" ref="AO26:AO80" ca="1" si="53">AO25</f>
        <v>#N/A</v>
      </c>
      <c r="AP26" s="449" t="e">
        <f t="shared" ca="1" si="17"/>
        <v>#DIV/0!</v>
      </c>
      <c r="AQ26" s="451">
        <f t="shared" si="38"/>
        <v>9.0000000000000002E-6</v>
      </c>
      <c r="AR26" s="451" t="e">
        <f t="shared" ca="1" si="38"/>
        <v>#DIV/0!</v>
      </c>
      <c r="AS26" s="455" t="e">
        <f t="shared" ca="1" si="52"/>
        <v>#N/A</v>
      </c>
      <c r="AT26" s="456" t="e">
        <f t="shared" ca="1" si="18"/>
        <v>#DIV/0!</v>
      </c>
      <c r="AU26" s="451" t="e">
        <f t="shared" si="39"/>
        <v>#DIV/0!</v>
      </c>
      <c r="AV26" s="450" t="e">
        <f t="shared" ca="1" si="40"/>
        <v>#DIV/0!</v>
      </c>
      <c r="AW26" s="451">
        <f t="shared" si="41"/>
        <v>0.03</v>
      </c>
      <c r="AX26" s="446">
        <f t="shared" si="19"/>
        <v>0</v>
      </c>
      <c r="AY26" s="452" t="e">
        <f t="shared" ca="1" si="20"/>
        <v>#DIV/0!</v>
      </c>
      <c r="AZ26" s="67"/>
      <c r="BA26" s="68">
        <f>Pressure_1_R1!A134</f>
        <v>0</v>
      </c>
      <c r="BB26" s="87">
        <f>Pressure_1_R1!B134</f>
        <v>0</v>
      </c>
      <c r="BC26" s="87">
        <f>Pressure_1_R1!C134</f>
        <v>0</v>
      </c>
      <c r="BD26" s="87">
        <f>Pressure_1_R1!D134</f>
        <v>0</v>
      </c>
      <c r="BE26" s="87">
        <f>Pressure_1_R1!E134</f>
        <v>0</v>
      </c>
      <c r="BF26" s="87">
        <f>Pressure_1_R1!F134</f>
        <v>0</v>
      </c>
      <c r="BG26" s="87">
        <f>Pressure_1_R1!G134</f>
        <v>0</v>
      </c>
      <c r="BH26" s="87">
        <f>Pressure_1_R1!H134</f>
        <v>0</v>
      </c>
      <c r="BI26" s="87">
        <f>Pressure_1_R1!I134</f>
        <v>0</v>
      </c>
      <c r="BJ26" s="87">
        <f>Pressure_1_R1!J134</f>
        <v>0</v>
      </c>
      <c r="BK26" s="87">
        <f>Pressure_1_R1!K134</f>
        <v>0</v>
      </c>
      <c r="BL26" s="87">
        <f>Pressure_1_R1!L134</f>
        <v>0</v>
      </c>
      <c r="BM26" s="87">
        <f>Pressure_1_R1!M134</f>
        <v>0</v>
      </c>
      <c r="BN26" s="87">
        <f>Pressure_1_R1!N134</f>
        <v>0</v>
      </c>
      <c r="BO26" s="87">
        <f>Pressure_1_R1!O134</f>
        <v>0</v>
      </c>
      <c r="BP26" s="69">
        <f>Pressure_1_R1!P134</f>
        <v>0</v>
      </c>
    </row>
    <row r="27" spans="2:68" ht="15" customHeight="1">
      <c r="B27" s="438">
        <f>Pressure_1_R1!B9</f>
        <v>0</v>
      </c>
      <c r="C27" s="439">
        <f>Pressure_1_R1!D9</f>
        <v>0</v>
      </c>
      <c r="D27" s="445" t="str">
        <f t="shared" si="8"/>
        <v/>
      </c>
      <c r="E27" s="429" t="str">
        <f t="shared" si="42"/>
        <v>기체</v>
      </c>
      <c r="F27" s="387" t="e">
        <f t="shared" si="9"/>
        <v>#N/A</v>
      </c>
      <c r="G27" s="387" t="e">
        <f t="shared" si="10"/>
        <v>#N/A</v>
      </c>
      <c r="H27" s="437" t="e">
        <f t="shared" si="11"/>
        <v>#N/A</v>
      </c>
      <c r="I27" s="429">
        <f t="shared" si="43"/>
        <v>0</v>
      </c>
      <c r="J27" s="421"/>
      <c r="K27" s="423">
        <f t="shared" si="43"/>
        <v>0</v>
      </c>
      <c r="L27" s="428" t="e">
        <f t="shared" ca="1" si="44"/>
        <v>#N/A</v>
      </c>
      <c r="M27" s="429" t="e">
        <f t="shared" ca="1" si="45"/>
        <v>#VALUE!</v>
      </c>
      <c r="N27" s="428">
        <f t="shared" ca="1" si="46"/>
        <v>0</v>
      </c>
      <c r="O27" s="429" t="e">
        <f t="shared" ca="1" si="47"/>
        <v>#N/A</v>
      </c>
      <c r="P27" s="428">
        <f t="shared" ca="1" si="48"/>
        <v>0</v>
      </c>
      <c r="Q27" s="429" t="e">
        <f t="shared" ca="1" si="49"/>
        <v>#N/A</v>
      </c>
      <c r="R27" s="430">
        <f t="shared" ca="1" si="25"/>
        <v>0</v>
      </c>
      <c r="S27" s="427" t="e">
        <f t="shared" ca="1" si="26"/>
        <v>#N/A</v>
      </c>
      <c r="T27" s="387" t="e">
        <f t="shared" ca="1" si="12"/>
        <v>#N/A</v>
      </c>
      <c r="U27" s="440" t="e">
        <f ca="1">IF(S27="% of Reading",H27*R27%,IF(S27="% of F.S",MAX(G22:G81)*R27%,R27*T27))</f>
        <v>#N/A</v>
      </c>
      <c r="V27" s="429">
        <f t="shared" si="27"/>
        <v>0</v>
      </c>
      <c r="X27" s="428" t="e">
        <f t="shared" ca="1" si="50"/>
        <v>#N/A</v>
      </c>
      <c r="Y27" s="429" t="e">
        <f t="shared" ca="1" si="51"/>
        <v>#N/A</v>
      </c>
      <c r="Z27" s="428" t="e">
        <f t="shared" ca="1" si="28"/>
        <v>#N/A</v>
      </c>
      <c r="AA27" s="431" t="e">
        <f t="shared" ca="1" si="29"/>
        <v>#N/A</v>
      </c>
      <c r="AB27" s="442">
        <f t="shared" si="13"/>
        <v>0</v>
      </c>
      <c r="AC27" s="443">
        <f t="shared" si="14"/>
        <v>0</v>
      </c>
      <c r="AD27" s="453">
        <f t="shared" si="15"/>
        <v>0</v>
      </c>
      <c r="AE27" s="67"/>
      <c r="AF27" s="387">
        <f t="shared" si="16"/>
        <v>0</v>
      </c>
      <c r="AG27" s="451">
        <f t="shared" si="30"/>
        <v>9.7989820000000005</v>
      </c>
      <c r="AH27" s="451" t="e">
        <f t="shared" si="31"/>
        <v>#DIV/0!</v>
      </c>
      <c r="AI27" s="451">
        <f t="shared" si="32"/>
        <v>8000</v>
      </c>
      <c r="AJ27" s="451">
        <f t="shared" si="33"/>
        <v>1</v>
      </c>
      <c r="AK27" s="451">
        <f t="shared" si="34"/>
        <v>0</v>
      </c>
      <c r="AL27" s="451" t="e">
        <f t="shared" ca="1" si="35"/>
        <v>#N/A</v>
      </c>
      <c r="AM27" s="454" t="e">
        <f t="shared" ca="1" si="36"/>
        <v>#DIV/0!</v>
      </c>
      <c r="AN27" s="451" t="e">
        <f t="shared" ca="1" si="37"/>
        <v>#N/A</v>
      </c>
      <c r="AO27" s="451" t="e">
        <f t="shared" ca="1" si="53"/>
        <v>#N/A</v>
      </c>
      <c r="AP27" s="449" t="e">
        <f t="shared" ca="1" si="17"/>
        <v>#DIV/0!</v>
      </c>
      <c r="AQ27" s="451">
        <f t="shared" si="38"/>
        <v>9.0000000000000002E-6</v>
      </c>
      <c r="AR27" s="451" t="e">
        <f t="shared" ca="1" si="38"/>
        <v>#DIV/0!</v>
      </c>
      <c r="AS27" s="455" t="e">
        <f t="shared" ca="1" si="52"/>
        <v>#N/A</v>
      </c>
      <c r="AT27" s="456" t="e">
        <f t="shared" ca="1" si="18"/>
        <v>#DIV/0!</v>
      </c>
      <c r="AU27" s="451" t="e">
        <f t="shared" si="39"/>
        <v>#DIV/0!</v>
      </c>
      <c r="AV27" s="450" t="e">
        <f t="shared" ca="1" si="40"/>
        <v>#DIV/0!</v>
      </c>
      <c r="AW27" s="451">
        <f t="shared" si="41"/>
        <v>0.03</v>
      </c>
      <c r="AX27" s="446">
        <f t="shared" si="19"/>
        <v>0</v>
      </c>
      <c r="AY27" s="452" t="e">
        <f t="shared" ca="1" si="20"/>
        <v>#DIV/0!</v>
      </c>
      <c r="AZ27" s="67"/>
      <c r="BA27" s="70">
        <f>Pressure_1_R1!A135</f>
        <v>0</v>
      </c>
      <c r="BB27" s="86">
        <f>Pressure_1_R1!B135</f>
        <v>0</v>
      </c>
      <c r="BC27" s="86">
        <f>Pressure_1_R1!C135</f>
        <v>0</v>
      </c>
      <c r="BD27" s="86">
        <f>Pressure_1_R1!D135</f>
        <v>0</v>
      </c>
      <c r="BE27" s="86">
        <f>Pressure_1_R1!E135</f>
        <v>0</v>
      </c>
      <c r="BF27" s="86">
        <f>Pressure_1_R1!F135</f>
        <v>0</v>
      </c>
      <c r="BG27" s="86">
        <f>Pressure_1_R1!G135</f>
        <v>0</v>
      </c>
      <c r="BH27" s="86">
        <f>Pressure_1_R1!H135</f>
        <v>0</v>
      </c>
      <c r="BI27" s="86">
        <f>Pressure_1_R1!I135</f>
        <v>0</v>
      </c>
      <c r="BJ27" s="86">
        <f>Pressure_1_R1!J135</f>
        <v>0</v>
      </c>
      <c r="BK27" s="86">
        <f>Pressure_1_R1!K135</f>
        <v>0</v>
      </c>
      <c r="BL27" s="86">
        <f>Pressure_1_R1!L135</f>
        <v>0</v>
      </c>
      <c r="BM27" s="86">
        <f>Pressure_1_R1!M135</f>
        <v>0</v>
      </c>
      <c r="BN27" s="86">
        <f>Pressure_1_R1!N135</f>
        <v>0</v>
      </c>
      <c r="BO27" s="86">
        <f>Pressure_1_R1!O135</f>
        <v>0</v>
      </c>
      <c r="BP27" s="71">
        <f>Pressure_1_R1!P135</f>
        <v>0</v>
      </c>
    </row>
    <row r="28" spans="2:68" ht="15" customHeight="1">
      <c r="B28" s="438">
        <f>Pressure_1_R1!B10</f>
        <v>0</v>
      </c>
      <c r="C28" s="439">
        <f>Pressure_1_R1!D10</f>
        <v>0</v>
      </c>
      <c r="D28" s="445" t="str">
        <f t="shared" si="8"/>
        <v/>
      </c>
      <c r="E28" s="429" t="str">
        <f t="shared" si="42"/>
        <v>기체</v>
      </c>
      <c r="F28" s="387" t="e">
        <f t="shared" si="9"/>
        <v>#N/A</v>
      </c>
      <c r="G28" s="387" t="e">
        <f t="shared" si="10"/>
        <v>#N/A</v>
      </c>
      <c r="H28" s="437" t="e">
        <f t="shared" si="11"/>
        <v>#N/A</v>
      </c>
      <c r="I28" s="429">
        <f t="shared" si="43"/>
        <v>0</v>
      </c>
      <c r="J28" s="421"/>
      <c r="K28" s="423">
        <f t="shared" si="43"/>
        <v>0</v>
      </c>
      <c r="L28" s="428" t="e">
        <f t="shared" ca="1" si="44"/>
        <v>#N/A</v>
      </c>
      <c r="M28" s="429" t="e">
        <f t="shared" ca="1" si="45"/>
        <v>#VALUE!</v>
      </c>
      <c r="N28" s="428">
        <f t="shared" ca="1" si="46"/>
        <v>0</v>
      </c>
      <c r="O28" s="429" t="e">
        <f t="shared" ca="1" si="47"/>
        <v>#N/A</v>
      </c>
      <c r="P28" s="428">
        <f t="shared" ca="1" si="48"/>
        <v>0</v>
      </c>
      <c r="Q28" s="429" t="e">
        <f t="shared" ca="1" si="49"/>
        <v>#N/A</v>
      </c>
      <c r="R28" s="430">
        <f t="shared" ca="1" si="25"/>
        <v>0</v>
      </c>
      <c r="S28" s="427" t="e">
        <f t="shared" ca="1" si="26"/>
        <v>#N/A</v>
      </c>
      <c r="T28" s="387" t="e">
        <f t="shared" ca="1" si="12"/>
        <v>#N/A</v>
      </c>
      <c r="U28" s="440" t="e">
        <f ca="1">IF(S28="% of Reading",H28*R28%,IF(S28="% of F.S",MAX(G22:G81)*R28%,R28*T28))</f>
        <v>#N/A</v>
      </c>
      <c r="V28" s="429">
        <f t="shared" si="27"/>
        <v>0</v>
      </c>
      <c r="X28" s="428" t="e">
        <f t="shared" ca="1" si="50"/>
        <v>#N/A</v>
      </c>
      <c r="Y28" s="429" t="e">
        <f t="shared" ca="1" si="51"/>
        <v>#N/A</v>
      </c>
      <c r="Z28" s="428" t="e">
        <f t="shared" ca="1" si="28"/>
        <v>#N/A</v>
      </c>
      <c r="AA28" s="431" t="e">
        <f t="shared" ca="1" si="29"/>
        <v>#N/A</v>
      </c>
      <c r="AB28" s="442">
        <f t="shared" si="13"/>
        <v>0</v>
      </c>
      <c r="AC28" s="443">
        <f t="shared" si="14"/>
        <v>0</v>
      </c>
      <c r="AD28" s="453">
        <f t="shared" si="15"/>
        <v>0</v>
      </c>
      <c r="AE28" s="67"/>
      <c r="AF28" s="387">
        <f t="shared" si="16"/>
        <v>0</v>
      </c>
      <c r="AG28" s="451">
        <f t="shared" si="30"/>
        <v>9.7989820000000005</v>
      </c>
      <c r="AH28" s="451" t="e">
        <f t="shared" si="31"/>
        <v>#DIV/0!</v>
      </c>
      <c r="AI28" s="451">
        <f t="shared" si="32"/>
        <v>8000</v>
      </c>
      <c r="AJ28" s="451">
        <f t="shared" si="33"/>
        <v>1</v>
      </c>
      <c r="AK28" s="451">
        <f t="shared" si="34"/>
        <v>0</v>
      </c>
      <c r="AL28" s="451" t="e">
        <f t="shared" ca="1" si="35"/>
        <v>#N/A</v>
      </c>
      <c r="AM28" s="454" t="e">
        <f t="shared" ca="1" si="36"/>
        <v>#DIV/0!</v>
      </c>
      <c r="AN28" s="451" t="e">
        <f t="shared" ca="1" si="37"/>
        <v>#N/A</v>
      </c>
      <c r="AO28" s="451" t="e">
        <f t="shared" ca="1" si="53"/>
        <v>#N/A</v>
      </c>
      <c r="AP28" s="449" t="e">
        <f t="shared" ca="1" si="17"/>
        <v>#DIV/0!</v>
      </c>
      <c r="AQ28" s="451">
        <f t="shared" si="38"/>
        <v>9.0000000000000002E-6</v>
      </c>
      <c r="AR28" s="451" t="e">
        <f t="shared" ca="1" si="38"/>
        <v>#DIV/0!</v>
      </c>
      <c r="AS28" s="455" t="e">
        <f t="shared" ca="1" si="52"/>
        <v>#N/A</v>
      </c>
      <c r="AT28" s="456" t="e">
        <f t="shared" ca="1" si="18"/>
        <v>#DIV/0!</v>
      </c>
      <c r="AU28" s="451" t="e">
        <f t="shared" si="39"/>
        <v>#DIV/0!</v>
      </c>
      <c r="AV28" s="450" t="e">
        <f t="shared" ca="1" si="40"/>
        <v>#DIV/0!</v>
      </c>
      <c r="AW28" s="451">
        <f t="shared" si="41"/>
        <v>0.03</v>
      </c>
      <c r="AX28" s="446">
        <f t="shared" si="19"/>
        <v>0</v>
      </c>
      <c r="AY28" s="452" t="e">
        <f t="shared" ca="1" si="20"/>
        <v>#DIV/0!</v>
      </c>
      <c r="AZ28" s="67"/>
      <c r="BA28" s="68">
        <f>Pressure_1_R1!A136</f>
        <v>0</v>
      </c>
      <c r="BB28" s="87">
        <f>Pressure_1_R1!B136</f>
        <v>0</v>
      </c>
      <c r="BC28" s="87">
        <f>Pressure_1_R1!C136</f>
        <v>0</v>
      </c>
      <c r="BD28" s="87">
        <f>Pressure_1_R1!D136</f>
        <v>0</v>
      </c>
      <c r="BE28" s="87">
        <f>Pressure_1_R1!E136</f>
        <v>0</v>
      </c>
      <c r="BF28" s="87">
        <f>Pressure_1_R1!F136</f>
        <v>0</v>
      </c>
      <c r="BG28" s="87">
        <f>Pressure_1_R1!G136</f>
        <v>0</v>
      </c>
      <c r="BH28" s="87">
        <f>Pressure_1_R1!H136</f>
        <v>0</v>
      </c>
      <c r="BI28" s="87">
        <f>Pressure_1_R1!I136</f>
        <v>0</v>
      </c>
      <c r="BJ28" s="87">
        <f>Pressure_1_R1!J136</f>
        <v>0</v>
      </c>
      <c r="BK28" s="87">
        <f>Pressure_1_R1!K136</f>
        <v>0</v>
      </c>
      <c r="BL28" s="87">
        <f>Pressure_1_R1!L136</f>
        <v>0</v>
      </c>
      <c r="BM28" s="87">
        <f>Pressure_1_R1!M136</f>
        <v>0</v>
      </c>
      <c r="BN28" s="87">
        <f>Pressure_1_R1!N136</f>
        <v>0</v>
      </c>
      <c r="BO28" s="87">
        <f>Pressure_1_R1!O136</f>
        <v>0</v>
      </c>
      <c r="BP28" s="69">
        <f>Pressure_1_R1!P136</f>
        <v>0</v>
      </c>
    </row>
    <row r="29" spans="2:68" ht="15" customHeight="1">
      <c r="B29" s="438">
        <f>Pressure_1_R1!B11</f>
        <v>0</v>
      </c>
      <c r="C29" s="439">
        <f>Pressure_1_R1!D11</f>
        <v>0</v>
      </c>
      <c r="D29" s="445" t="str">
        <f t="shared" si="8"/>
        <v/>
      </c>
      <c r="E29" s="429" t="str">
        <f t="shared" si="42"/>
        <v>기체</v>
      </c>
      <c r="F29" s="387" t="e">
        <f t="shared" si="9"/>
        <v>#N/A</v>
      </c>
      <c r="G29" s="387" t="e">
        <f t="shared" si="10"/>
        <v>#N/A</v>
      </c>
      <c r="H29" s="437" t="e">
        <f t="shared" si="11"/>
        <v>#N/A</v>
      </c>
      <c r="I29" s="429">
        <f t="shared" si="43"/>
        <v>0</v>
      </c>
      <c r="J29" s="421"/>
      <c r="K29" s="423">
        <f t="shared" si="43"/>
        <v>0</v>
      </c>
      <c r="L29" s="428" t="e">
        <f t="shared" ca="1" si="44"/>
        <v>#N/A</v>
      </c>
      <c r="M29" s="429" t="e">
        <f t="shared" ca="1" si="45"/>
        <v>#VALUE!</v>
      </c>
      <c r="N29" s="428">
        <f t="shared" ca="1" si="46"/>
        <v>0</v>
      </c>
      <c r="O29" s="429" t="e">
        <f t="shared" ca="1" si="47"/>
        <v>#N/A</v>
      </c>
      <c r="P29" s="428">
        <f t="shared" ca="1" si="48"/>
        <v>0</v>
      </c>
      <c r="Q29" s="429" t="e">
        <f t="shared" ca="1" si="49"/>
        <v>#N/A</v>
      </c>
      <c r="R29" s="430">
        <f t="shared" ca="1" si="25"/>
        <v>0</v>
      </c>
      <c r="S29" s="427" t="e">
        <f t="shared" ca="1" si="26"/>
        <v>#N/A</v>
      </c>
      <c r="T29" s="387" t="e">
        <f t="shared" ca="1" si="12"/>
        <v>#N/A</v>
      </c>
      <c r="U29" s="440" t="e">
        <f ca="1">IF(S29="% of Reading",H29*R29%,IF(S29="% of F.S",MAX(G22:G81)*R29%,R29*T29))</f>
        <v>#N/A</v>
      </c>
      <c r="V29" s="429">
        <f t="shared" si="27"/>
        <v>0</v>
      </c>
      <c r="X29" s="428" t="e">
        <f t="shared" ca="1" si="50"/>
        <v>#N/A</v>
      </c>
      <c r="Y29" s="429" t="e">
        <f t="shared" ca="1" si="51"/>
        <v>#N/A</v>
      </c>
      <c r="Z29" s="428" t="e">
        <f t="shared" ca="1" si="28"/>
        <v>#N/A</v>
      </c>
      <c r="AA29" s="431" t="e">
        <f t="shared" ca="1" si="29"/>
        <v>#N/A</v>
      </c>
      <c r="AB29" s="442">
        <f t="shared" si="13"/>
        <v>0</v>
      </c>
      <c r="AC29" s="443">
        <f t="shared" si="14"/>
        <v>0</v>
      </c>
      <c r="AD29" s="453">
        <f t="shared" si="15"/>
        <v>0</v>
      </c>
      <c r="AE29" s="67"/>
      <c r="AF29" s="387">
        <f t="shared" si="16"/>
        <v>0</v>
      </c>
      <c r="AG29" s="451">
        <f t="shared" si="30"/>
        <v>9.7989820000000005</v>
      </c>
      <c r="AH29" s="451" t="e">
        <f t="shared" si="31"/>
        <v>#DIV/0!</v>
      </c>
      <c r="AI29" s="451">
        <f t="shared" si="32"/>
        <v>8000</v>
      </c>
      <c r="AJ29" s="451">
        <f t="shared" si="33"/>
        <v>1</v>
      </c>
      <c r="AK29" s="451">
        <f t="shared" si="34"/>
        <v>0</v>
      </c>
      <c r="AL29" s="451" t="e">
        <f t="shared" ca="1" si="35"/>
        <v>#N/A</v>
      </c>
      <c r="AM29" s="454" t="e">
        <f t="shared" ca="1" si="36"/>
        <v>#DIV/0!</v>
      </c>
      <c r="AN29" s="451" t="e">
        <f t="shared" ca="1" si="37"/>
        <v>#N/A</v>
      </c>
      <c r="AO29" s="451" t="e">
        <f t="shared" ca="1" si="53"/>
        <v>#N/A</v>
      </c>
      <c r="AP29" s="449" t="e">
        <f t="shared" ca="1" si="17"/>
        <v>#DIV/0!</v>
      </c>
      <c r="AQ29" s="451">
        <f t="shared" si="38"/>
        <v>9.0000000000000002E-6</v>
      </c>
      <c r="AR29" s="451" t="e">
        <f t="shared" ca="1" si="38"/>
        <v>#DIV/0!</v>
      </c>
      <c r="AS29" s="455" t="e">
        <f t="shared" ca="1" si="52"/>
        <v>#N/A</v>
      </c>
      <c r="AT29" s="456" t="e">
        <f t="shared" ca="1" si="18"/>
        <v>#DIV/0!</v>
      </c>
      <c r="AU29" s="451" t="e">
        <f t="shared" si="39"/>
        <v>#DIV/0!</v>
      </c>
      <c r="AV29" s="450" t="e">
        <f t="shared" ca="1" si="40"/>
        <v>#DIV/0!</v>
      </c>
      <c r="AW29" s="451">
        <f t="shared" si="41"/>
        <v>0.03</v>
      </c>
      <c r="AX29" s="446">
        <f t="shared" si="19"/>
        <v>0</v>
      </c>
      <c r="AY29" s="452" t="e">
        <f t="shared" ca="1" si="20"/>
        <v>#DIV/0!</v>
      </c>
      <c r="AZ29" s="67"/>
      <c r="BA29" s="70">
        <f>Pressure_1_R1!A137</f>
        <v>0</v>
      </c>
      <c r="BB29" s="86">
        <f>Pressure_1_R1!B137</f>
        <v>0</v>
      </c>
      <c r="BC29" s="86">
        <f>Pressure_1_R1!C137</f>
        <v>0</v>
      </c>
      <c r="BD29" s="86">
        <f>Pressure_1_R1!D137</f>
        <v>0</v>
      </c>
      <c r="BE29" s="86">
        <f>Pressure_1_R1!E137</f>
        <v>0</v>
      </c>
      <c r="BF29" s="86">
        <f>Pressure_1_R1!F137</f>
        <v>0</v>
      </c>
      <c r="BG29" s="86">
        <f>Pressure_1_R1!G137</f>
        <v>0</v>
      </c>
      <c r="BH29" s="86">
        <f>Pressure_1_R1!H137</f>
        <v>0</v>
      </c>
      <c r="BI29" s="86">
        <f>Pressure_1_R1!I137</f>
        <v>0</v>
      </c>
      <c r="BJ29" s="86">
        <f>Pressure_1_R1!J137</f>
        <v>0</v>
      </c>
      <c r="BK29" s="86">
        <f>Pressure_1_R1!K137</f>
        <v>0</v>
      </c>
      <c r="BL29" s="86">
        <f>Pressure_1_R1!L137</f>
        <v>0</v>
      </c>
      <c r="BM29" s="86">
        <f>Pressure_1_R1!M137</f>
        <v>0</v>
      </c>
      <c r="BN29" s="86">
        <f>Pressure_1_R1!N137</f>
        <v>0</v>
      </c>
      <c r="BO29" s="86">
        <f>Pressure_1_R1!O137</f>
        <v>0</v>
      </c>
      <c r="BP29" s="71">
        <f>Pressure_1_R1!P137</f>
        <v>0</v>
      </c>
    </row>
    <row r="30" spans="2:68" ht="15" customHeight="1">
      <c r="B30" s="438">
        <f>Pressure_1_R1!B12</f>
        <v>0</v>
      </c>
      <c r="C30" s="439">
        <f>Pressure_1_R1!D12</f>
        <v>0</v>
      </c>
      <c r="D30" s="445" t="str">
        <f t="shared" si="8"/>
        <v/>
      </c>
      <c r="E30" s="429" t="str">
        <f t="shared" si="42"/>
        <v>기체</v>
      </c>
      <c r="F30" s="387" t="e">
        <f t="shared" si="9"/>
        <v>#N/A</v>
      </c>
      <c r="G30" s="387" t="e">
        <f t="shared" si="10"/>
        <v>#N/A</v>
      </c>
      <c r="H30" s="437" t="e">
        <f t="shared" si="11"/>
        <v>#N/A</v>
      </c>
      <c r="I30" s="429">
        <f t="shared" si="43"/>
        <v>0</v>
      </c>
      <c r="J30" s="421"/>
      <c r="K30" s="423">
        <f t="shared" si="43"/>
        <v>0</v>
      </c>
      <c r="L30" s="428" t="e">
        <f t="shared" ca="1" si="44"/>
        <v>#N/A</v>
      </c>
      <c r="M30" s="429" t="e">
        <f t="shared" ca="1" si="45"/>
        <v>#VALUE!</v>
      </c>
      <c r="N30" s="428">
        <f t="shared" ca="1" si="46"/>
        <v>0</v>
      </c>
      <c r="O30" s="429" t="e">
        <f t="shared" ca="1" si="47"/>
        <v>#N/A</v>
      </c>
      <c r="P30" s="428">
        <f t="shared" ca="1" si="48"/>
        <v>0</v>
      </c>
      <c r="Q30" s="429" t="e">
        <f t="shared" ca="1" si="49"/>
        <v>#N/A</v>
      </c>
      <c r="R30" s="430">
        <f t="shared" ca="1" si="25"/>
        <v>0</v>
      </c>
      <c r="S30" s="427" t="e">
        <f t="shared" ca="1" si="26"/>
        <v>#N/A</v>
      </c>
      <c r="T30" s="387" t="e">
        <f t="shared" ca="1" si="12"/>
        <v>#N/A</v>
      </c>
      <c r="U30" s="440" t="e">
        <f ca="1">IF(S30="% of Reading",H30*R30%,IF(S30="% of F.S",MAX(G22:G81)*R30%,R30*T30))</f>
        <v>#N/A</v>
      </c>
      <c r="V30" s="429">
        <f t="shared" si="27"/>
        <v>0</v>
      </c>
      <c r="X30" s="428" t="e">
        <f t="shared" ca="1" si="50"/>
        <v>#N/A</v>
      </c>
      <c r="Y30" s="429" t="e">
        <f t="shared" ca="1" si="51"/>
        <v>#N/A</v>
      </c>
      <c r="Z30" s="428" t="e">
        <f t="shared" ca="1" si="28"/>
        <v>#N/A</v>
      </c>
      <c r="AA30" s="431" t="e">
        <f t="shared" ca="1" si="29"/>
        <v>#N/A</v>
      </c>
      <c r="AB30" s="442">
        <f t="shared" si="13"/>
        <v>0</v>
      </c>
      <c r="AC30" s="443">
        <f t="shared" si="14"/>
        <v>0</v>
      </c>
      <c r="AD30" s="453">
        <f t="shared" si="15"/>
        <v>0</v>
      </c>
      <c r="AE30" s="67"/>
      <c r="AF30" s="387">
        <f t="shared" si="16"/>
        <v>0</v>
      </c>
      <c r="AG30" s="451">
        <f t="shared" si="30"/>
        <v>9.7989820000000005</v>
      </c>
      <c r="AH30" s="451" t="e">
        <f t="shared" si="31"/>
        <v>#DIV/0!</v>
      </c>
      <c r="AI30" s="451">
        <f t="shared" si="32"/>
        <v>8000</v>
      </c>
      <c r="AJ30" s="451">
        <f t="shared" si="33"/>
        <v>1</v>
      </c>
      <c r="AK30" s="451">
        <f t="shared" si="34"/>
        <v>0</v>
      </c>
      <c r="AL30" s="451" t="e">
        <f t="shared" ca="1" si="35"/>
        <v>#N/A</v>
      </c>
      <c r="AM30" s="454" t="e">
        <f t="shared" ca="1" si="36"/>
        <v>#DIV/0!</v>
      </c>
      <c r="AN30" s="451" t="e">
        <f t="shared" ca="1" si="37"/>
        <v>#N/A</v>
      </c>
      <c r="AO30" s="451" t="e">
        <f t="shared" ca="1" si="53"/>
        <v>#N/A</v>
      </c>
      <c r="AP30" s="449" t="e">
        <f t="shared" ca="1" si="17"/>
        <v>#DIV/0!</v>
      </c>
      <c r="AQ30" s="451">
        <f t="shared" si="38"/>
        <v>9.0000000000000002E-6</v>
      </c>
      <c r="AR30" s="451" t="e">
        <f t="shared" ca="1" si="38"/>
        <v>#DIV/0!</v>
      </c>
      <c r="AS30" s="455" t="e">
        <f t="shared" ca="1" si="52"/>
        <v>#N/A</v>
      </c>
      <c r="AT30" s="456" t="e">
        <f t="shared" ca="1" si="18"/>
        <v>#DIV/0!</v>
      </c>
      <c r="AU30" s="451" t="e">
        <f t="shared" si="39"/>
        <v>#DIV/0!</v>
      </c>
      <c r="AV30" s="450" t="e">
        <f t="shared" ca="1" si="40"/>
        <v>#DIV/0!</v>
      </c>
      <c r="AW30" s="451">
        <f t="shared" si="41"/>
        <v>0.03</v>
      </c>
      <c r="AX30" s="446">
        <f t="shared" si="19"/>
        <v>0</v>
      </c>
      <c r="AY30" s="452" t="e">
        <f t="shared" ca="1" si="20"/>
        <v>#DIV/0!</v>
      </c>
      <c r="AZ30" s="67"/>
      <c r="BA30" s="68">
        <f>Pressure_1_R1!A138</f>
        <v>0</v>
      </c>
      <c r="BB30" s="87">
        <f>Pressure_1_R1!B138</f>
        <v>0</v>
      </c>
      <c r="BC30" s="87">
        <f>Pressure_1_R1!C138</f>
        <v>0</v>
      </c>
      <c r="BD30" s="87">
        <f>Pressure_1_R1!D138</f>
        <v>0</v>
      </c>
      <c r="BE30" s="87">
        <f>Pressure_1_R1!E138</f>
        <v>0</v>
      </c>
      <c r="BF30" s="87">
        <f>Pressure_1_R1!F138</f>
        <v>0</v>
      </c>
      <c r="BG30" s="87">
        <f>Pressure_1_R1!G138</f>
        <v>0</v>
      </c>
      <c r="BH30" s="87">
        <f>Pressure_1_R1!H138</f>
        <v>0</v>
      </c>
      <c r="BI30" s="87">
        <f>Pressure_1_R1!I138</f>
        <v>0</v>
      </c>
      <c r="BJ30" s="87">
        <f>Pressure_1_R1!J138</f>
        <v>0</v>
      </c>
      <c r="BK30" s="87">
        <f>Pressure_1_R1!K138</f>
        <v>0</v>
      </c>
      <c r="BL30" s="87">
        <f>Pressure_1_R1!L138</f>
        <v>0</v>
      </c>
      <c r="BM30" s="87">
        <f>Pressure_1_R1!M138</f>
        <v>0</v>
      </c>
      <c r="BN30" s="87">
        <f>Pressure_1_R1!N138</f>
        <v>0</v>
      </c>
      <c r="BO30" s="87">
        <f>Pressure_1_R1!O138</f>
        <v>0</v>
      </c>
      <c r="BP30" s="69">
        <f>Pressure_1_R1!P138</f>
        <v>0</v>
      </c>
    </row>
    <row r="31" spans="2:68" ht="15" customHeight="1">
      <c r="B31" s="438">
        <f>Pressure_1_R1!B13</f>
        <v>0</v>
      </c>
      <c r="C31" s="439">
        <f>Pressure_1_R1!D13</f>
        <v>0</v>
      </c>
      <c r="D31" s="445" t="str">
        <f t="shared" si="8"/>
        <v/>
      </c>
      <c r="E31" s="429" t="str">
        <f t="shared" si="42"/>
        <v>기체</v>
      </c>
      <c r="F31" s="387" t="e">
        <f t="shared" si="9"/>
        <v>#N/A</v>
      </c>
      <c r="G31" s="387" t="e">
        <f t="shared" si="10"/>
        <v>#N/A</v>
      </c>
      <c r="H31" s="437" t="e">
        <f t="shared" si="11"/>
        <v>#N/A</v>
      </c>
      <c r="I31" s="429">
        <f t="shared" si="43"/>
        <v>0</v>
      </c>
      <c r="J31" s="421"/>
      <c r="K31" s="423">
        <f t="shared" si="43"/>
        <v>0</v>
      </c>
      <c r="L31" s="428" t="e">
        <f t="shared" ca="1" si="44"/>
        <v>#N/A</v>
      </c>
      <c r="M31" s="429" t="e">
        <f t="shared" ca="1" si="45"/>
        <v>#VALUE!</v>
      </c>
      <c r="N31" s="428">
        <f t="shared" ca="1" si="46"/>
        <v>0</v>
      </c>
      <c r="O31" s="429" t="e">
        <f t="shared" ca="1" si="47"/>
        <v>#N/A</v>
      </c>
      <c r="P31" s="428">
        <f t="shared" ca="1" si="48"/>
        <v>0</v>
      </c>
      <c r="Q31" s="429" t="e">
        <f t="shared" ca="1" si="49"/>
        <v>#N/A</v>
      </c>
      <c r="R31" s="430">
        <f t="shared" ca="1" si="25"/>
        <v>0</v>
      </c>
      <c r="S31" s="427" t="e">
        <f t="shared" ca="1" si="26"/>
        <v>#N/A</v>
      </c>
      <c r="T31" s="387" t="e">
        <f t="shared" ca="1" si="12"/>
        <v>#N/A</v>
      </c>
      <c r="U31" s="440" t="e">
        <f ca="1">IF(S31="% of Reading",H31*R31%,IF(S31="% of F.S",MAX(G22:G81)*R31%,R31*T31))</f>
        <v>#N/A</v>
      </c>
      <c r="V31" s="429">
        <f t="shared" si="27"/>
        <v>0</v>
      </c>
      <c r="X31" s="428" t="e">
        <f t="shared" ca="1" si="50"/>
        <v>#N/A</v>
      </c>
      <c r="Y31" s="429" t="e">
        <f t="shared" ca="1" si="51"/>
        <v>#N/A</v>
      </c>
      <c r="Z31" s="428" t="e">
        <f t="shared" ca="1" si="28"/>
        <v>#N/A</v>
      </c>
      <c r="AA31" s="431" t="e">
        <f t="shared" ca="1" si="29"/>
        <v>#N/A</v>
      </c>
      <c r="AB31" s="442">
        <f t="shared" si="13"/>
        <v>0</v>
      </c>
      <c r="AC31" s="443">
        <f t="shared" si="14"/>
        <v>0</v>
      </c>
      <c r="AD31" s="453">
        <f t="shared" si="15"/>
        <v>0</v>
      </c>
      <c r="AE31" s="67"/>
      <c r="AF31" s="387">
        <f t="shared" si="16"/>
        <v>0</v>
      </c>
      <c r="AG31" s="451">
        <f t="shared" si="30"/>
        <v>9.7989820000000005</v>
      </c>
      <c r="AH31" s="451" t="e">
        <f t="shared" si="31"/>
        <v>#DIV/0!</v>
      </c>
      <c r="AI31" s="451">
        <f t="shared" si="32"/>
        <v>8000</v>
      </c>
      <c r="AJ31" s="451">
        <f t="shared" si="33"/>
        <v>1</v>
      </c>
      <c r="AK31" s="451">
        <f t="shared" si="34"/>
        <v>0</v>
      </c>
      <c r="AL31" s="451" t="e">
        <f t="shared" ca="1" si="35"/>
        <v>#N/A</v>
      </c>
      <c r="AM31" s="454" t="e">
        <f t="shared" ca="1" si="36"/>
        <v>#DIV/0!</v>
      </c>
      <c r="AN31" s="451" t="e">
        <f t="shared" ca="1" si="37"/>
        <v>#N/A</v>
      </c>
      <c r="AO31" s="451" t="e">
        <f t="shared" ca="1" si="53"/>
        <v>#N/A</v>
      </c>
      <c r="AP31" s="449" t="e">
        <f t="shared" ca="1" si="17"/>
        <v>#DIV/0!</v>
      </c>
      <c r="AQ31" s="451">
        <f t="shared" si="38"/>
        <v>9.0000000000000002E-6</v>
      </c>
      <c r="AR31" s="451" t="e">
        <f t="shared" ca="1" si="38"/>
        <v>#DIV/0!</v>
      </c>
      <c r="AS31" s="455" t="e">
        <f t="shared" ca="1" si="52"/>
        <v>#N/A</v>
      </c>
      <c r="AT31" s="456" t="e">
        <f t="shared" ca="1" si="18"/>
        <v>#DIV/0!</v>
      </c>
      <c r="AU31" s="451" t="e">
        <f t="shared" si="39"/>
        <v>#DIV/0!</v>
      </c>
      <c r="AV31" s="450" t="e">
        <f t="shared" ca="1" si="40"/>
        <v>#DIV/0!</v>
      </c>
      <c r="AW31" s="451">
        <f t="shared" si="41"/>
        <v>0.03</v>
      </c>
      <c r="AX31" s="446">
        <f t="shared" si="19"/>
        <v>0</v>
      </c>
      <c r="AY31" s="452" t="e">
        <f t="shared" ca="1" si="20"/>
        <v>#DIV/0!</v>
      </c>
      <c r="AZ31" s="67"/>
      <c r="BA31" s="70">
        <f>Pressure_1_R1!A139</f>
        <v>0</v>
      </c>
      <c r="BB31" s="86">
        <f>Pressure_1_R1!B139</f>
        <v>0</v>
      </c>
      <c r="BC31" s="86">
        <f>Pressure_1_R1!C139</f>
        <v>0</v>
      </c>
      <c r="BD31" s="86">
        <f>Pressure_1_R1!D139</f>
        <v>0</v>
      </c>
      <c r="BE31" s="86">
        <f>Pressure_1_R1!E139</f>
        <v>0</v>
      </c>
      <c r="BF31" s="86">
        <f>Pressure_1_R1!F139</f>
        <v>0</v>
      </c>
      <c r="BG31" s="86">
        <f>Pressure_1_R1!G139</f>
        <v>0</v>
      </c>
      <c r="BH31" s="86">
        <f>Pressure_1_R1!H139</f>
        <v>0</v>
      </c>
      <c r="BI31" s="86">
        <f>Pressure_1_R1!I139</f>
        <v>0</v>
      </c>
      <c r="BJ31" s="86">
        <f>Pressure_1_R1!J139</f>
        <v>0</v>
      </c>
      <c r="BK31" s="86">
        <f>Pressure_1_R1!K139</f>
        <v>0</v>
      </c>
      <c r="BL31" s="86">
        <f>Pressure_1_R1!L139</f>
        <v>0</v>
      </c>
      <c r="BM31" s="86">
        <f>Pressure_1_R1!M139</f>
        <v>0</v>
      </c>
      <c r="BN31" s="86">
        <f>Pressure_1_R1!N139</f>
        <v>0</v>
      </c>
      <c r="BO31" s="86">
        <f>Pressure_1_R1!O139</f>
        <v>0</v>
      </c>
      <c r="BP31" s="71">
        <f>Pressure_1_R1!P139</f>
        <v>0</v>
      </c>
    </row>
    <row r="32" spans="2:68" ht="15" customHeight="1">
      <c r="B32" s="438">
        <f>Pressure_1_R1!B14</f>
        <v>0</v>
      </c>
      <c r="C32" s="439">
        <f>Pressure_1_R1!D14</f>
        <v>0</v>
      </c>
      <c r="D32" s="445" t="str">
        <f t="shared" si="8"/>
        <v/>
      </c>
      <c r="E32" s="429" t="str">
        <f t="shared" si="42"/>
        <v>기체</v>
      </c>
      <c r="F32" s="387" t="e">
        <f t="shared" si="9"/>
        <v>#N/A</v>
      </c>
      <c r="G32" s="387" t="e">
        <f t="shared" si="10"/>
        <v>#N/A</v>
      </c>
      <c r="H32" s="437" t="e">
        <f t="shared" si="11"/>
        <v>#N/A</v>
      </c>
      <c r="I32" s="429">
        <f t="shared" si="43"/>
        <v>0</v>
      </c>
      <c r="J32" s="421"/>
      <c r="K32" s="423">
        <f t="shared" si="43"/>
        <v>0</v>
      </c>
      <c r="L32" s="428" t="e">
        <f t="shared" ca="1" si="44"/>
        <v>#N/A</v>
      </c>
      <c r="M32" s="429" t="e">
        <f t="shared" ca="1" si="45"/>
        <v>#VALUE!</v>
      </c>
      <c r="N32" s="428">
        <f t="shared" ca="1" si="46"/>
        <v>0</v>
      </c>
      <c r="O32" s="429" t="e">
        <f t="shared" ca="1" si="47"/>
        <v>#N/A</v>
      </c>
      <c r="P32" s="428">
        <f t="shared" ca="1" si="48"/>
        <v>0</v>
      </c>
      <c r="Q32" s="429" t="e">
        <f t="shared" ca="1" si="49"/>
        <v>#N/A</v>
      </c>
      <c r="R32" s="430">
        <f t="shared" ca="1" si="25"/>
        <v>0</v>
      </c>
      <c r="S32" s="427" t="e">
        <f t="shared" ca="1" si="26"/>
        <v>#N/A</v>
      </c>
      <c r="T32" s="387" t="e">
        <f t="shared" ca="1" si="12"/>
        <v>#N/A</v>
      </c>
      <c r="U32" s="440" t="e">
        <f ca="1">IF(S32="% of Reading",H32*R32%,IF(S32="% of F.S",MAX(G22:G81)*R32%,R32*T32))</f>
        <v>#N/A</v>
      </c>
      <c r="V32" s="429">
        <f t="shared" si="27"/>
        <v>0</v>
      </c>
      <c r="X32" s="428" t="e">
        <f t="shared" ca="1" si="50"/>
        <v>#N/A</v>
      </c>
      <c r="Y32" s="429" t="e">
        <f t="shared" ca="1" si="51"/>
        <v>#N/A</v>
      </c>
      <c r="Z32" s="428" t="e">
        <f t="shared" ca="1" si="28"/>
        <v>#N/A</v>
      </c>
      <c r="AA32" s="431" t="e">
        <f t="shared" ca="1" si="29"/>
        <v>#N/A</v>
      </c>
      <c r="AB32" s="442">
        <f t="shared" si="13"/>
        <v>0</v>
      </c>
      <c r="AC32" s="443">
        <f t="shared" si="14"/>
        <v>0</v>
      </c>
      <c r="AD32" s="453">
        <f t="shared" si="15"/>
        <v>0</v>
      </c>
      <c r="AE32" s="67"/>
      <c r="AF32" s="387">
        <f t="shared" si="16"/>
        <v>0</v>
      </c>
      <c r="AG32" s="451">
        <f t="shared" si="30"/>
        <v>9.7989820000000005</v>
      </c>
      <c r="AH32" s="451" t="e">
        <f t="shared" si="31"/>
        <v>#DIV/0!</v>
      </c>
      <c r="AI32" s="451">
        <f t="shared" si="32"/>
        <v>8000</v>
      </c>
      <c r="AJ32" s="451">
        <f t="shared" si="33"/>
        <v>1</v>
      </c>
      <c r="AK32" s="451">
        <f t="shared" si="34"/>
        <v>0</v>
      </c>
      <c r="AL32" s="451" t="e">
        <f t="shared" ca="1" si="35"/>
        <v>#N/A</v>
      </c>
      <c r="AM32" s="454" t="e">
        <f t="shared" ca="1" si="36"/>
        <v>#DIV/0!</v>
      </c>
      <c r="AN32" s="451" t="e">
        <f t="shared" ca="1" si="37"/>
        <v>#N/A</v>
      </c>
      <c r="AO32" s="451" t="e">
        <f t="shared" ca="1" si="53"/>
        <v>#N/A</v>
      </c>
      <c r="AP32" s="449" t="e">
        <f t="shared" ca="1" si="17"/>
        <v>#DIV/0!</v>
      </c>
      <c r="AQ32" s="451">
        <f t="shared" si="38"/>
        <v>9.0000000000000002E-6</v>
      </c>
      <c r="AR32" s="451" t="e">
        <f t="shared" ca="1" si="38"/>
        <v>#DIV/0!</v>
      </c>
      <c r="AS32" s="455" t="e">
        <f t="shared" ca="1" si="52"/>
        <v>#N/A</v>
      </c>
      <c r="AT32" s="456" t="e">
        <f t="shared" ca="1" si="18"/>
        <v>#DIV/0!</v>
      </c>
      <c r="AU32" s="451" t="e">
        <f t="shared" si="39"/>
        <v>#DIV/0!</v>
      </c>
      <c r="AV32" s="450" t="e">
        <f t="shared" ca="1" si="40"/>
        <v>#DIV/0!</v>
      </c>
      <c r="AW32" s="451">
        <f t="shared" si="41"/>
        <v>0.03</v>
      </c>
      <c r="AX32" s="446">
        <f t="shared" si="19"/>
        <v>0</v>
      </c>
      <c r="AY32" s="452" t="e">
        <f t="shared" ca="1" si="20"/>
        <v>#DIV/0!</v>
      </c>
      <c r="AZ32" s="67"/>
      <c r="BA32" s="68">
        <f>Pressure_1_R1!A140</f>
        <v>0</v>
      </c>
      <c r="BB32" s="87">
        <f>Pressure_1_R1!B140</f>
        <v>0</v>
      </c>
      <c r="BC32" s="87">
        <f>Pressure_1_R1!C140</f>
        <v>0</v>
      </c>
      <c r="BD32" s="87">
        <f>Pressure_1_R1!D140</f>
        <v>0</v>
      </c>
      <c r="BE32" s="87">
        <f>Pressure_1_R1!E140</f>
        <v>0</v>
      </c>
      <c r="BF32" s="87">
        <f>Pressure_1_R1!F140</f>
        <v>0</v>
      </c>
      <c r="BG32" s="87">
        <f>Pressure_1_R1!G140</f>
        <v>0</v>
      </c>
      <c r="BH32" s="87">
        <f>Pressure_1_R1!H140</f>
        <v>0</v>
      </c>
      <c r="BI32" s="87">
        <f>Pressure_1_R1!I140</f>
        <v>0</v>
      </c>
      <c r="BJ32" s="87">
        <f>Pressure_1_R1!J140</f>
        <v>0</v>
      </c>
      <c r="BK32" s="87">
        <f>Pressure_1_R1!K140</f>
        <v>0</v>
      </c>
      <c r="BL32" s="87">
        <f>Pressure_1_R1!L140</f>
        <v>0</v>
      </c>
      <c r="BM32" s="87">
        <f>Pressure_1_R1!M140</f>
        <v>0</v>
      </c>
      <c r="BN32" s="87">
        <f>Pressure_1_R1!N140</f>
        <v>0</v>
      </c>
      <c r="BO32" s="87">
        <f>Pressure_1_R1!O140</f>
        <v>0</v>
      </c>
      <c r="BP32" s="69">
        <f>Pressure_1_R1!P140</f>
        <v>0</v>
      </c>
    </row>
    <row r="33" spans="2:68" ht="15" customHeight="1">
      <c r="B33" s="438">
        <f>Pressure_1_R1!B15</f>
        <v>0</v>
      </c>
      <c r="C33" s="439">
        <f>Pressure_1_R1!D15</f>
        <v>0</v>
      </c>
      <c r="D33" s="445" t="str">
        <f t="shared" si="8"/>
        <v/>
      </c>
      <c r="E33" s="429" t="str">
        <f t="shared" si="42"/>
        <v>기체</v>
      </c>
      <c r="F33" s="387" t="e">
        <f t="shared" si="9"/>
        <v>#N/A</v>
      </c>
      <c r="G33" s="387" t="e">
        <f t="shared" si="10"/>
        <v>#N/A</v>
      </c>
      <c r="H33" s="437" t="e">
        <f t="shared" si="11"/>
        <v>#N/A</v>
      </c>
      <c r="I33" s="429">
        <f t="shared" si="43"/>
        <v>0</v>
      </c>
      <c r="J33" s="421"/>
      <c r="K33" s="423">
        <f t="shared" si="43"/>
        <v>0</v>
      </c>
      <c r="L33" s="428" t="e">
        <f t="shared" ca="1" si="44"/>
        <v>#N/A</v>
      </c>
      <c r="M33" s="429" t="e">
        <f t="shared" ca="1" si="45"/>
        <v>#VALUE!</v>
      </c>
      <c r="N33" s="428">
        <f t="shared" ca="1" si="46"/>
        <v>0</v>
      </c>
      <c r="O33" s="429" t="e">
        <f t="shared" ca="1" si="47"/>
        <v>#N/A</v>
      </c>
      <c r="P33" s="428">
        <f t="shared" ca="1" si="48"/>
        <v>0</v>
      </c>
      <c r="Q33" s="429" t="e">
        <f t="shared" ca="1" si="49"/>
        <v>#N/A</v>
      </c>
      <c r="R33" s="430">
        <f t="shared" ca="1" si="25"/>
        <v>0</v>
      </c>
      <c r="S33" s="427" t="e">
        <f t="shared" ca="1" si="26"/>
        <v>#N/A</v>
      </c>
      <c r="T33" s="387" t="e">
        <f t="shared" ca="1" si="12"/>
        <v>#N/A</v>
      </c>
      <c r="U33" s="440" t="e">
        <f ca="1">IF(S33="% of Reading",H33*R33%,IF(S33="% of F.S",MAX(G22:G81)*R33%,R33*T33))</f>
        <v>#N/A</v>
      </c>
      <c r="V33" s="429">
        <f t="shared" si="27"/>
        <v>0</v>
      </c>
      <c r="X33" s="428" t="e">
        <f t="shared" ca="1" si="50"/>
        <v>#N/A</v>
      </c>
      <c r="Y33" s="429" t="e">
        <f t="shared" ca="1" si="51"/>
        <v>#N/A</v>
      </c>
      <c r="Z33" s="428" t="e">
        <f t="shared" ca="1" si="28"/>
        <v>#N/A</v>
      </c>
      <c r="AA33" s="431" t="e">
        <f t="shared" ca="1" si="29"/>
        <v>#N/A</v>
      </c>
      <c r="AB33" s="442">
        <f t="shared" si="13"/>
        <v>0</v>
      </c>
      <c r="AC33" s="443">
        <f t="shared" si="14"/>
        <v>0</v>
      </c>
      <c r="AD33" s="453">
        <f t="shared" si="15"/>
        <v>0</v>
      </c>
      <c r="AE33" s="67"/>
      <c r="AF33" s="387">
        <f t="shared" si="16"/>
        <v>0</v>
      </c>
      <c r="AG33" s="451">
        <f t="shared" si="30"/>
        <v>9.7989820000000005</v>
      </c>
      <c r="AH33" s="451" t="e">
        <f t="shared" si="31"/>
        <v>#DIV/0!</v>
      </c>
      <c r="AI33" s="451">
        <f t="shared" si="32"/>
        <v>8000</v>
      </c>
      <c r="AJ33" s="451">
        <f t="shared" si="33"/>
        <v>1</v>
      </c>
      <c r="AK33" s="451">
        <f t="shared" si="34"/>
        <v>0</v>
      </c>
      <c r="AL33" s="451" t="e">
        <f t="shared" ca="1" si="35"/>
        <v>#N/A</v>
      </c>
      <c r="AM33" s="454" t="e">
        <f t="shared" ca="1" si="36"/>
        <v>#DIV/0!</v>
      </c>
      <c r="AN33" s="451" t="e">
        <f t="shared" ca="1" si="37"/>
        <v>#N/A</v>
      </c>
      <c r="AO33" s="451" t="e">
        <f t="shared" ca="1" si="53"/>
        <v>#N/A</v>
      </c>
      <c r="AP33" s="449" t="e">
        <f t="shared" ca="1" si="17"/>
        <v>#DIV/0!</v>
      </c>
      <c r="AQ33" s="451">
        <f t="shared" si="38"/>
        <v>9.0000000000000002E-6</v>
      </c>
      <c r="AR33" s="451" t="e">
        <f t="shared" ca="1" si="38"/>
        <v>#DIV/0!</v>
      </c>
      <c r="AS33" s="455" t="e">
        <f t="shared" ca="1" si="52"/>
        <v>#N/A</v>
      </c>
      <c r="AT33" s="456" t="e">
        <f t="shared" ca="1" si="18"/>
        <v>#DIV/0!</v>
      </c>
      <c r="AU33" s="451" t="e">
        <f t="shared" si="39"/>
        <v>#DIV/0!</v>
      </c>
      <c r="AV33" s="450" t="e">
        <f t="shared" ca="1" si="40"/>
        <v>#DIV/0!</v>
      </c>
      <c r="AW33" s="451">
        <f t="shared" si="41"/>
        <v>0.03</v>
      </c>
      <c r="AX33" s="446">
        <f t="shared" si="19"/>
        <v>0</v>
      </c>
      <c r="AY33" s="452" t="e">
        <f t="shared" ca="1" si="20"/>
        <v>#DIV/0!</v>
      </c>
      <c r="AZ33" s="67"/>
      <c r="BA33" s="70">
        <f>Pressure_1_R1!A141</f>
        <v>0</v>
      </c>
      <c r="BB33" s="86">
        <f>Pressure_1_R1!B141</f>
        <v>0</v>
      </c>
      <c r="BC33" s="86">
        <f>Pressure_1_R1!C141</f>
        <v>0</v>
      </c>
      <c r="BD33" s="86">
        <f>Pressure_1_R1!D141</f>
        <v>0</v>
      </c>
      <c r="BE33" s="86">
        <f>Pressure_1_R1!E141</f>
        <v>0</v>
      </c>
      <c r="BF33" s="86">
        <f>Pressure_1_R1!F141</f>
        <v>0</v>
      </c>
      <c r="BG33" s="86">
        <f>Pressure_1_R1!G141</f>
        <v>0</v>
      </c>
      <c r="BH33" s="86">
        <f>Pressure_1_R1!H141</f>
        <v>0</v>
      </c>
      <c r="BI33" s="86">
        <f>Pressure_1_R1!I141</f>
        <v>0</v>
      </c>
      <c r="BJ33" s="86">
        <f>Pressure_1_R1!J141</f>
        <v>0</v>
      </c>
      <c r="BK33" s="86">
        <f>Pressure_1_R1!K141</f>
        <v>0</v>
      </c>
      <c r="BL33" s="86">
        <f>Pressure_1_R1!L141</f>
        <v>0</v>
      </c>
      <c r="BM33" s="86">
        <f>Pressure_1_R1!M141</f>
        <v>0</v>
      </c>
      <c r="BN33" s="86">
        <f>Pressure_1_R1!N141</f>
        <v>0</v>
      </c>
      <c r="BO33" s="86">
        <f>Pressure_1_R1!O141</f>
        <v>0</v>
      </c>
      <c r="BP33" s="71">
        <f>Pressure_1_R1!P141</f>
        <v>0</v>
      </c>
    </row>
    <row r="34" spans="2:68" ht="15" customHeight="1">
      <c r="B34" s="438">
        <f>Pressure_1_R1!B16</f>
        <v>0</v>
      </c>
      <c r="C34" s="439">
        <f>Pressure_1_R1!D16</f>
        <v>0</v>
      </c>
      <c r="D34" s="445" t="str">
        <f t="shared" si="8"/>
        <v/>
      </c>
      <c r="E34" s="429" t="str">
        <f t="shared" si="42"/>
        <v>기체</v>
      </c>
      <c r="F34" s="387" t="e">
        <f t="shared" si="9"/>
        <v>#N/A</v>
      </c>
      <c r="G34" s="387" t="e">
        <f t="shared" si="10"/>
        <v>#N/A</v>
      </c>
      <c r="H34" s="437" t="e">
        <f t="shared" si="11"/>
        <v>#N/A</v>
      </c>
      <c r="I34" s="429">
        <f t="shared" si="43"/>
        <v>0</v>
      </c>
      <c r="J34" s="421"/>
      <c r="K34" s="423">
        <f t="shared" si="43"/>
        <v>0</v>
      </c>
      <c r="L34" s="428" t="e">
        <f t="shared" ca="1" si="44"/>
        <v>#N/A</v>
      </c>
      <c r="M34" s="429" t="e">
        <f t="shared" ca="1" si="45"/>
        <v>#VALUE!</v>
      </c>
      <c r="N34" s="428">
        <f t="shared" ca="1" si="46"/>
        <v>0</v>
      </c>
      <c r="O34" s="429" t="e">
        <f t="shared" ca="1" si="47"/>
        <v>#N/A</v>
      </c>
      <c r="P34" s="428">
        <f t="shared" ca="1" si="48"/>
        <v>0</v>
      </c>
      <c r="Q34" s="429" t="e">
        <f t="shared" ca="1" si="49"/>
        <v>#N/A</v>
      </c>
      <c r="R34" s="430">
        <f t="shared" ca="1" si="25"/>
        <v>0</v>
      </c>
      <c r="S34" s="427" t="e">
        <f t="shared" ca="1" si="26"/>
        <v>#N/A</v>
      </c>
      <c r="T34" s="387" t="e">
        <f t="shared" ca="1" si="12"/>
        <v>#N/A</v>
      </c>
      <c r="U34" s="440" t="e">
        <f ca="1">IF(S34="% of Reading",H34*R34%,IF(S34="% of F.S",MAX(G22:G81)*R34%,R34*T34))</f>
        <v>#N/A</v>
      </c>
      <c r="V34" s="429">
        <f t="shared" si="27"/>
        <v>0</v>
      </c>
      <c r="X34" s="428" t="e">
        <f t="shared" ca="1" si="50"/>
        <v>#N/A</v>
      </c>
      <c r="Y34" s="429" t="e">
        <f t="shared" ca="1" si="51"/>
        <v>#N/A</v>
      </c>
      <c r="Z34" s="428" t="e">
        <f t="shared" ca="1" si="28"/>
        <v>#N/A</v>
      </c>
      <c r="AA34" s="431" t="e">
        <f t="shared" ca="1" si="29"/>
        <v>#N/A</v>
      </c>
      <c r="AB34" s="442">
        <f t="shared" si="13"/>
        <v>0</v>
      </c>
      <c r="AC34" s="443">
        <f t="shared" si="14"/>
        <v>0</v>
      </c>
      <c r="AD34" s="453">
        <f t="shared" si="15"/>
        <v>0</v>
      </c>
      <c r="AE34" s="67"/>
      <c r="AF34" s="387">
        <f t="shared" si="16"/>
        <v>0</v>
      </c>
      <c r="AG34" s="451">
        <f t="shared" si="30"/>
        <v>9.7989820000000005</v>
      </c>
      <c r="AH34" s="451" t="e">
        <f t="shared" si="31"/>
        <v>#DIV/0!</v>
      </c>
      <c r="AI34" s="451">
        <f t="shared" si="32"/>
        <v>8000</v>
      </c>
      <c r="AJ34" s="451">
        <f t="shared" si="33"/>
        <v>1</v>
      </c>
      <c r="AK34" s="451">
        <f t="shared" si="34"/>
        <v>0</v>
      </c>
      <c r="AL34" s="451" t="e">
        <f t="shared" ca="1" si="35"/>
        <v>#N/A</v>
      </c>
      <c r="AM34" s="454" t="e">
        <f t="shared" ca="1" si="36"/>
        <v>#DIV/0!</v>
      </c>
      <c r="AN34" s="451" t="e">
        <f t="shared" ca="1" si="37"/>
        <v>#N/A</v>
      </c>
      <c r="AO34" s="451" t="e">
        <f t="shared" ca="1" si="53"/>
        <v>#N/A</v>
      </c>
      <c r="AP34" s="449" t="e">
        <f t="shared" ca="1" si="17"/>
        <v>#DIV/0!</v>
      </c>
      <c r="AQ34" s="451">
        <f t="shared" si="38"/>
        <v>9.0000000000000002E-6</v>
      </c>
      <c r="AR34" s="451" t="e">
        <f t="shared" ca="1" si="38"/>
        <v>#DIV/0!</v>
      </c>
      <c r="AS34" s="455" t="e">
        <f t="shared" ca="1" si="52"/>
        <v>#N/A</v>
      </c>
      <c r="AT34" s="456" t="e">
        <f t="shared" ca="1" si="18"/>
        <v>#DIV/0!</v>
      </c>
      <c r="AU34" s="451" t="e">
        <f t="shared" si="39"/>
        <v>#DIV/0!</v>
      </c>
      <c r="AV34" s="450" t="e">
        <f t="shared" ca="1" si="40"/>
        <v>#DIV/0!</v>
      </c>
      <c r="AW34" s="451">
        <f t="shared" si="41"/>
        <v>0.03</v>
      </c>
      <c r="AX34" s="446">
        <f t="shared" si="19"/>
        <v>0</v>
      </c>
      <c r="AY34" s="452" t="e">
        <f t="shared" ca="1" si="20"/>
        <v>#DIV/0!</v>
      </c>
      <c r="AZ34" s="67"/>
      <c r="BA34" s="68">
        <f>Pressure_1_R1!A142</f>
        <v>0</v>
      </c>
      <c r="BB34" s="87">
        <f>Pressure_1_R1!B142</f>
        <v>0</v>
      </c>
      <c r="BC34" s="87">
        <f>Pressure_1_R1!C142</f>
        <v>0</v>
      </c>
      <c r="BD34" s="87">
        <f>Pressure_1_R1!D142</f>
        <v>0</v>
      </c>
      <c r="BE34" s="87">
        <f>Pressure_1_R1!E142</f>
        <v>0</v>
      </c>
      <c r="BF34" s="87">
        <f>Pressure_1_R1!F142</f>
        <v>0</v>
      </c>
      <c r="BG34" s="87">
        <f>Pressure_1_R1!G142</f>
        <v>0</v>
      </c>
      <c r="BH34" s="87">
        <f>Pressure_1_R1!H142</f>
        <v>0</v>
      </c>
      <c r="BI34" s="87">
        <f>Pressure_1_R1!I142</f>
        <v>0</v>
      </c>
      <c r="BJ34" s="87">
        <f>Pressure_1_R1!J142</f>
        <v>0</v>
      </c>
      <c r="BK34" s="87">
        <f>Pressure_1_R1!K142</f>
        <v>0</v>
      </c>
      <c r="BL34" s="87">
        <f>Pressure_1_R1!L142</f>
        <v>0</v>
      </c>
      <c r="BM34" s="87">
        <f>Pressure_1_R1!M142</f>
        <v>0</v>
      </c>
      <c r="BN34" s="87">
        <f>Pressure_1_R1!N142</f>
        <v>0</v>
      </c>
      <c r="BO34" s="87">
        <f>Pressure_1_R1!O142</f>
        <v>0</v>
      </c>
      <c r="BP34" s="69">
        <f>Pressure_1_R1!P142</f>
        <v>0</v>
      </c>
    </row>
    <row r="35" spans="2:68" ht="15" customHeight="1">
      <c r="B35" s="438">
        <f>Pressure_1_R1!B17</f>
        <v>0</v>
      </c>
      <c r="C35" s="439">
        <f>Pressure_1_R1!D17</f>
        <v>0</v>
      </c>
      <c r="D35" s="445" t="str">
        <f t="shared" si="8"/>
        <v/>
      </c>
      <c r="E35" s="429" t="str">
        <f t="shared" si="42"/>
        <v>기체</v>
      </c>
      <c r="F35" s="387" t="e">
        <f t="shared" si="9"/>
        <v>#N/A</v>
      </c>
      <c r="G35" s="387" t="e">
        <f t="shared" si="10"/>
        <v>#N/A</v>
      </c>
      <c r="H35" s="437" t="e">
        <f t="shared" si="11"/>
        <v>#N/A</v>
      </c>
      <c r="I35" s="429">
        <f t="shared" si="43"/>
        <v>0</v>
      </c>
      <c r="J35" s="421"/>
      <c r="K35" s="423">
        <f t="shared" si="43"/>
        <v>0</v>
      </c>
      <c r="L35" s="428" t="e">
        <f t="shared" ca="1" si="44"/>
        <v>#N/A</v>
      </c>
      <c r="M35" s="429" t="e">
        <f t="shared" ca="1" si="45"/>
        <v>#VALUE!</v>
      </c>
      <c r="N35" s="428">
        <f t="shared" ca="1" si="46"/>
        <v>0</v>
      </c>
      <c r="O35" s="429" t="e">
        <f t="shared" ca="1" si="47"/>
        <v>#N/A</v>
      </c>
      <c r="P35" s="428">
        <f t="shared" ca="1" si="48"/>
        <v>0</v>
      </c>
      <c r="Q35" s="429" t="e">
        <f t="shared" ca="1" si="49"/>
        <v>#N/A</v>
      </c>
      <c r="R35" s="430">
        <f t="shared" ca="1" si="25"/>
        <v>0</v>
      </c>
      <c r="S35" s="427" t="e">
        <f t="shared" ca="1" si="26"/>
        <v>#N/A</v>
      </c>
      <c r="T35" s="387" t="e">
        <f t="shared" ca="1" si="12"/>
        <v>#N/A</v>
      </c>
      <c r="U35" s="440" t="e">
        <f ca="1">IF(S35="% of Reading",H35*R35%,IF(S35="% of F.S",MAX(G22:G81)*R35%,R35*T35))</f>
        <v>#N/A</v>
      </c>
      <c r="V35" s="429">
        <f t="shared" si="27"/>
        <v>0</v>
      </c>
      <c r="X35" s="428" t="e">
        <f t="shared" ca="1" si="50"/>
        <v>#N/A</v>
      </c>
      <c r="Y35" s="429" t="e">
        <f t="shared" ca="1" si="51"/>
        <v>#N/A</v>
      </c>
      <c r="Z35" s="428" t="e">
        <f t="shared" ca="1" si="28"/>
        <v>#N/A</v>
      </c>
      <c r="AA35" s="431" t="e">
        <f t="shared" ca="1" si="29"/>
        <v>#N/A</v>
      </c>
      <c r="AB35" s="442">
        <f t="shared" si="13"/>
        <v>0</v>
      </c>
      <c r="AC35" s="443">
        <f t="shared" si="14"/>
        <v>0</v>
      </c>
      <c r="AD35" s="453">
        <f t="shared" si="15"/>
        <v>0</v>
      </c>
      <c r="AE35" s="67"/>
      <c r="AF35" s="387">
        <f t="shared" si="16"/>
        <v>0</v>
      </c>
      <c r="AG35" s="451">
        <f t="shared" si="30"/>
        <v>9.7989820000000005</v>
      </c>
      <c r="AH35" s="451" t="e">
        <f t="shared" si="31"/>
        <v>#DIV/0!</v>
      </c>
      <c r="AI35" s="451">
        <f t="shared" si="32"/>
        <v>8000</v>
      </c>
      <c r="AJ35" s="451">
        <f t="shared" si="33"/>
        <v>1</v>
      </c>
      <c r="AK35" s="451">
        <f t="shared" si="34"/>
        <v>0</v>
      </c>
      <c r="AL35" s="451" t="e">
        <f t="shared" ca="1" si="35"/>
        <v>#N/A</v>
      </c>
      <c r="AM35" s="454" t="e">
        <f t="shared" ca="1" si="36"/>
        <v>#DIV/0!</v>
      </c>
      <c r="AN35" s="451" t="e">
        <f t="shared" ca="1" si="37"/>
        <v>#N/A</v>
      </c>
      <c r="AO35" s="451" t="e">
        <f t="shared" ca="1" si="53"/>
        <v>#N/A</v>
      </c>
      <c r="AP35" s="449" t="e">
        <f t="shared" ca="1" si="17"/>
        <v>#DIV/0!</v>
      </c>
      <c r="AQ35" s="451">
        <f t="shared" si="38"/>
        <v>9.0000000000000002E-6</v>
      </c>
      <c r="AR35" s="451" t="e">
        <f t="shared" ca="1" si="38"/>
        <v>#DIV/0!</v>
      </c>
      <c r="AS35" s="455" t="e">
        <f t="shared" ca="1" si="52"/>
        <v>#N/A</v>
      </c>
      <c r="AT35" s="456" t="e">
        <f t="shared" ca="1" si="18"/>
        <v>#DIV/0!</v>
      </c>
      <c r="AU35" s="451" t="e">
        <f t="shared" si="39"/>
        <v>#DIV/0!</v>
      </c>
      <c r="AV35" s="450" t="e">
        <f t="shared" ca="1" si="40"/>
        <v>#DIV/0!</v>
      </c>
      <c r="AW35" s="451">
        <f t="shared" si="41"/>
        <v>0.03</v>
      </c>
      <c r="AX35" s="446">
        <f t="shared" si="19"/>
        <v>0</v>
      </c>
      <c r="AY35" s="452" t="e">
        <f t="shared" ca="1" si="20"/>
        <v>#DIV/0!</v>
      </c>
      <c r="AZ35" s="67"/>
      <c r="BA35" s="70">
        <f>Pressure_1_R1!A143</f>
        <v>0</v>
      </c>
      <c r="BB35" s="86">
        <f>Pressure_1_R1!B143</f>
        <v>0</v>
      </c>
      <c r="BC35" s="86">
        <f>Pressure_1_R1!C143</f>
        <v>0</v>
      </c>
      <c r="BD35" s="86">
        <f>Pressure_1_R1!D143</f>
        <v>0</v>
      </c>
      <c r="BE35" s="86">
        <f>Pressure_1_R1!E143</f>
        <v>0</v>
      </c>
      <c r="BF35" s="86">
        <f>Pressure_1_R1!F143</f>
        <v>0</v>
      </c>
      <c r="BG35" s="86">
        <f>Pressure_1_R1!G143</f>
        <v>0</v>
      </c>
      <c r="BH35" s="86">
        <f>Pressure_1_R1!H143</f>
        <v>0</v>
      </c>
      <c r="BI35" s="86">
        <f>Pressure_1_R1!I143</f>
        <v>0</v>
      </c>
      <c r="BJ35" s="86">
        <f>Pressure_1_R1!J143</f>
        <v>0</v>
      </c>
      <c r="BK35" s="86">
        <f>Pressure_1_R1!K143</f>
        <v>0</v>
      </c>
      <c r="BL35" s="86">
        <f>Pressure_1_R1!L143</f>
        <v>0</v>
      </c>
      <c r="BM35" s="86">
        <f>Pressure_1_R1!M143</f>
        <v>0</v>
      </c>
      <c r="BN35" s="86">
        <f>Pressure_1_R1!N143</f>
        <v>0</v>
      </c>
      <c r="BO35" s="86">
        <f>Pressure_1_R1!O143</f>
        <v>0</v>
      </c>
      <c r="BP35" s="71">
        <f>Pressure_1_R1!P143</f>
        <v>0</v>
      </c>
    </row>
    <row r="36" spans="2:68" ht="15" customHeight="1">
      <c r="B36" s="438">
        <f>Pressure_1_R1!B18</f>
        <v>0</v>
      </c>
      <c r="C36" s="439">
        <f>Pressure_1_R1!D18</f>
        <v>0</v>
      </c>
      <c r="D36" s="445" t="str">
        <f t="shared" si="8"/>
        <v/>
      </c>
      <c r="E36" s="429" t="str">
        <f t="shared" si="42"/>
        <v>기체</v>
      </c>
      <c r="F36" s="387" t="e">
        <f t="shared" si="9"/>
        <v>#N/A</v>
      </c>
      <c r="G36" s="387" t="e">
        <f t="shared" si="10"/>
        <v>#N/A</v>
      </c>
      <c r="H36" s="437" t="e">
        <f t="shared" si="11"/>
        <v>#N/A</v>
      </c>
      <c r="I36" s="429">
        <f t="shared" si="43"/>
        <v>0</v>
      </c>
      <c r="J36" s="421"/>
      <c r="K36" s="423">
        <f t="shared" si="43"/>
        <v>0</v>
      </c>
      <c r="L36" s="428" t="e">
        <f t="shared" ca="1" si="44"/>
        <v>#N/A</v>
      </c>
      <c r="M36" s="429" t="e">
        <f t="shared" ca="1" si="45"/>
        <v>#VALUE!</v>
      </c>
      <c r="N36" s="428">
        <f t="shared" ca="1" si="46"/>
        <v>0</v>
      </c>
      <c r="O36" s="429" t="e">
        <f t="shared" ca="1" si="47"/>
        <v>#N/A</v>
      </c>
      <c r="P36" s="428">
        <f t="shared" ca="1" si="48"/>
        <v>0</v>
      </c>
      <c r="Q36" s="429" t="e">
        <f t="shared" ca="1" si="49"/>
        <v>#N/A</v>
      </c>
      <c r="R36" s="430">
        <f t="shared" ca="1" si="25"/>
        <v>0</v>
      </c>
      <c r="S36" s="427" t="e">
        <f t="shared" ca="1" si="26"/>
        <v>#N/A</v>
      </c>
      <c r="T36" s="387" t="e">
        <f t="shared" ca="1" si="12"/>
        <v>#N/A</v>
      </c>
      <c r="U36" s="440" t="e">
        <f ca="1">IF(S36="% of Reading",H36*R36%,IF(S36="% of F.S",MAX(G22:G81)*R36%,R36*T36))</f>
        <v>#N/A</v>
      </c>
      <c r="V36" s="429">
        <f t="shared" si="27"/>
        <v>0</v>
      </c>
      <c r="X36" s="428" t="e">
        <f t="shared" ca="1" si="50"/>
        <v>#N/A</v>
      </c>
      <c r="Y36" s="429" t="e">
        <f t="shared" ca="1" si="51"/>
        <v>#N/A</v>
      </c>
      <c r="Z36" s="428" t="e">
        <f t="shared" ca="1" si="28"/>
        <v>#N/A</v>
      </c>
      <c r="AA36" s="431" t="e">
        <f t="shared" ca="1" si="29"/>
        <v>#N/A</v>
      </c>
      <c r="AB36" s="442">
        <f t="shared" si="13"/>
        <v>0</v>
      </c>
      <c r="AC36" s="443">
        <f t="shared" si="14"/>
        <v>0</v>
      </c>
      <c r="AD36" s="453">
        <f t="shared" si="15"/>
        <v>0</v>
      </c>
      <c r="AE36" s="67"/>
      <c r="AF36" s="387">
        <f t="shared" si="16"/>
        <v>0</v>
      </c>
      <c r="AG36" s="451">
        <f t="shared" si="30"/>
        <v>9.7989820000000005</v>
      </c>
      <c r="AH36" s="451" t="e">
        <f t="shared" si="31"/>
        <v>#DIV/0!</v>
      </c>
      <c r="AI36" s="451">
        <f t="shared" si="32"/>
        <v>8000</v>
      </c>
      <c r="AJ36" s="451">
        <f t="shared" si="33"/>
        <v>1</v>
      </c>
      <c r="AK36" s="451">
        <f t="shared" si="34"/>
        <v>0</v>
      </c>
      <c r="AL36" s="451" t="e">
        <f t="shared" ca="1" si="35"/>
        <v>#N/A</v>
      </c>
      <c r="AM36" s="454" t="e">
        <f t="shared" ca="1" si="36"/>
        <v>#DIV/0!</v>
      </c>
      <c r="AN36" s="451" t="e">
        <f t="shared" ca="1" si="37"/>
        <v>#N/A</v>
      </c>
      <c r="AO36" s="451" t="e">
        <f t="shared" ca="1" si="53"/>
        <v>#N/A</v>
      </c>
      <c r="AP36" s="449" t="e">
        <f t="shared" ca="1" si="17"/>
        <v>#DIV/0!</v>
      </c>
      <c r="AQ36" s="451">
        <f t="shared" si="38"/>
        <v>9.0000000000000002E-6</v>
      </c>
      <c r="AR36" s="451" t="e">
        <f t="shared" ca="1" si="38"/>
        <v>#DIV/0!</v>
      </c>
      <c r="AS36" s="455" t="e">
        <f t="shared" ca="1" si="52"/>
        <v>#N/A</v>
      </c>
      <c r="AT36" s="456" t="e">
        <f t="shared" ca="1" si="18"/>
        <v>#DIV/0!</v>
      </c>
      <c r="AU36" s="451" t="e">
        <f t="shared" si="39"/>
        <v>#DIV/0!</v>
      </c>
      <c r="AV36" s="450" t="e">
        <f t="shared" ca="1" si="40"/>
        <v>#DIV/0!</v>
      </c>
      <c r="AW36" s="451">
        <f t="shared" si="41"/>
        <v>0.03</v>
      </c>
      <c r="AX36" s="446">
        <f t="shared" si="19"/>
        <v>0</v>
      </c>
      <c r="AY36" s="452" t="e">
        <f t="shared" ca="1" si="20"/>
        <v>#DIV/0!</v>
      </c>
      <c r="AZ36" s="67"/>
      <c r="BA36" s="68">
        <f>Pressure_1_R1!A144</f>
        <v>0</v>
      </c>
      <c r="BB36" s="87">
        <f>Pressure_1_R1!B144</f>
        <v>0</v>
      </c>
      <c r="BC36" s="87">
        <f>Pressure_1_R1!C144</f>
        <v>0</v>
      </c>
      <c r="BD36" s="87">
        <f>Pressure_1_R1!D144</f>
        <v>0</v>
      </c>
      <c r="BE36" s="87">
        <f>Pressure_1_R1!E144</f>
        <v>0</v>
      </c>
      <c r="BF36" s="87">
        <f>Pressure_1_R1!F144</f>
        <v>0</v>
      </c>
      <c r="BG36" s="87">
        <f>Pressure_1_R1!G144</f>
        <v>0</v>
      </c>
      <c r="BH36" s="87">
        <f>Pressure_1_R1!H144</f>
        <v>0</v>
      </c>
      <c r="BI36" s="87">
        <f>Pressure_1_R1!I144</f>
        <v>0</v>
      </c>
      <c r="BJ36" s="87">
        <f>Pressure_1_R1!J144</f>
        <v>0</v>
      </c>
      <c r="BK36" s="87">
        <f>Pressure_1_R1!K144</f>
        <v>0</v>
      </c>
      <c r="BL36" s="87">
        <f>Pressure_1_R1!L144</f>
        <v>0</v>
      </c>
      <c r="BM36" s="87">
        <f>Pressure_1_R1!M144</f>
        <v>0</v>
      </c>
      <c r="BN36" s="87">
        <f>Pressure_1_R1!N144</f>
        <v>0</v>
      </c>
      <c r="BO36" s="87">
        <f>Pressure_1_R1!O144</f>
        <v>0</v>
      </c>
      <c r="BP36" s="69">
        <f>Pressure_1_R1!P144</f>
        <v>0</v>
      </c>
    </row>
    <row r="37" spans="2:68" ht="15" customHeight="1">
      <c r="B37" s="438">
        <f>Pressure_1_R1!B19</f>
        <v>0</v>
      </c>
      <c r="C37" s="439">
        <f>Pressure_1_R1!D19</f>
        <v>0</v>
      </c>
      <c r="D37" s="445" t="str">
        <f t="shared" si="8"/>
        <v/>
      </c>
      <c r="E37" s="429" t="str">
        <f t="shared" si="42"/>
        <v>기체</v>
      </c>
      <c r="F37" s="387" t="e">
        <f t="shared" si="9"/>
        <v>#N/A</v>
      </c>
      <c r="G37" s="387" t="e">
        <f t="shared" si="10"/>
        <v>#N/A</v>
      </c>
      <c r="H37" s="437" t="e">
        <f t="shared" si="11"/>
        <v>#N/A</v>
      </c>
      <c r="I37" s="429">
        <f t="shared" si="43"/>
        <v>0</v>
      </c>
      <c r="J37" s="421"/>
      <c r="K37" s="423">
        <f t="shared" si="43"/>
        <v>0</v>
      </c>
      <c r="L37" s="428" t="e">
        <f t="shared" ca="1" si="44"/>
        <v>#N/A</v>
      </c>
      <c r="M37" s="429" t="e">
        <f t="shared" ca="1" si="45"/>
        <v>#VALUE!</v>
      </c>
      <c r="N37" s="428">
        <f t="shared" ca="1" si="46"/>
        <v>0</v>
      </c>
      <c r="O37" s="429" t="e">
        <f t="shared" ca="1" si="47"/>
        <v>#N/A</v>
      </c>
      <c r="P37" s="428">
        <f t="shared" ca="1" si="48"/>
        <v>0</v>
      </c>
      <c r="Q37" s="429" t="e">
        <f t="shared" ca="1" si="49"/>
        <v>#N/A</v>
      </c>
      <c r="R37" s="430">
        <f t="shared" ca="1" si="25"/>
        <v>0</v>
      </c>
      <c r="S37" s="427" t="e">
        <f t="shared" ca="1" si="26"/>
        <v>#N/A</v>
      </c>
      <c r="T37" s="387" t="e">
        <f t="shared" ca="1" si="12"/>
        <v>#N/A</v>
      </c>
      <c r="U37" s="440" t="e">
        <f ca="1">IF(S37="% of Reading",H37*R37%,IF(S37="% of F.S",MAX(G22:G81)*R37%,R37*T37))</f>
        <v>#N/A</v>
      </c>
      <c r="V37" s="429">
        <f t="shared" si="27"/>
        <v>0</v>
      </c>
      <c r="X37" s="428" t="e">
        <f t="shared" ca="1" si="50"/>
        <v>#N/A</v>
      </c>
      <c r="Y37" s="429" t="e">
        <f t="shared" ca="1" si="51"/>
        <v>#N/A</v>
      </c>
      <c r="Z37" s="428" t="e">
        <f t="shared" ca="1" si="28"/>
        <v>#N/A</v>
      </c>
      <c r="AA37" s="431" t="e">
        <f t="shared" ca="1" si="29"/>
        <v>#N/A</v>
      </c>
      <c r="AB37" s="442">
        <f t="shared" si="13"/>
        <v>0</v>
      </c>
      <c r="AC37" s="443">
        <f t="shared" si="14"/>
        <v>0</v>
      </c>
      <c r="AD37" s="453">
        <f t="shared" si="15"/>
        <v>0</v>
      </c>
      <c r="AE37" s="67"/>
      <c r="AF37" s="387">
        <f t="shared" si="16"/>
        <v>0</v>
      </c>
      <c r="AG37" s="451">
        <f t="shared" si="30"/>
        <v>9.7989820000000005</v>
      </c>
      <c r="AH37" s="451" t="e">
        <f t="shared" si="31"/>
        <v>#DIV/0!</v>
      </c>
      <c r="AI37" s="451">
        <f t="shared" si="32"/>
        <v>8000</v>
      </c>
      <c r="AJ37" s="451">
        <f t="shared" si="33"/>
        <v>1</v>
      </c>
      <c r="AK37" s="451">
        <f t="shared" si="34"/>
        <v>0</v>
      </c>
      <c r="AL37" s="451" t="e">
        <f t="shared" ca="1" si="35"/>
        <v>#N/A</v>
      </c>
      <c r="AM37" s="454" t="e">
        <f t="shared" ca="1" si="36"/>
        <v>#DIV/0!</v>
      </c>
      <c r="AN37" s="451" t="e">
        <f t="shared" ca="1" si="37"/>
        <v>#N/A</v>
      </c>
      <c r="AO37" s="451" t="e">
        <f t="shared" ca="1" si="53"/>
        <v>#N/A</v>
      </c>
      <c r="AP37" s="449" t="e">
        <f t="shared" ca="1" si="17"/>
        <v>#DIV/0!</v>
      </c>
      <c r="AQ37" s="451">
        <f t="shared" si="38"/>
        <v>9.0000000000000002E-6</v>
      </c>
      <c r="AR37" s="451" t="e">
        <f t="shared" ca="1" si="38"/>
        <v>#DIV/0!</v>
      </c>
      <c r="AS37" s="455" t="e">
        <f t="shared" ca="1" si="52"/>
        <v>#N/A</v>
      </c>
      <c r="AT37" s="456" t="e">
        <f t="shared" ca="1" si="18"/>
        <v>#DIV/0!</v>
      </c>
      <c r="AU37" s="451" t="e">
        <f t="shared" si="39"/>
        <v>#DIV/0!</v>
      </c>
      <c r="AV37" s="450" t="e">
        <f t="shared" ca="1" si="40"/>
        <v>#DIV/0!</v>
      </c>
      <c r="AW37" s="451">
        <f t="shared" si="41"/>
        <v>0.03</v>
      </c>
      <c r="AX37" s="446">
        <f t="shared" si="19"/>
        <v>0</v>
      </c>
      <c r="AY37" s="452" t="e">
        <f t="shared" ca="1" si="20"/>
        <v>#DIV/0!</v>
      </c>
      <c r="AZ37" s="67"/>
      <c r="BA37" s="70">
        <f>Pressure_1_R1!A145</f>
        <v>0</v>
      </c>
      <c r="BB37" s="86">
        <f>Pressure_1_R1!B145</f>
        <v>0</v>
      </c>
      <c r="BC37" s="86">
        <f>Pressure_1_R1!C145</f>
        <v>0</v>
      </c>
      <c r="BD37" s="86">
        <f>Pressure_1_R1!D145</f>
        <v>0</v>
      </c>
      <c r="BE37" s="86">
        <f>Pressure_1_R1!E145</f>
        <v>0</v>
      </c>
      <c r="BF37" s="86">
        <f>Pressure_1_R1!F145</f>
        <v>0</v>
      </c>
      <c r="BG37" s="86">
        <f>Pressure_1_R1!G145</f>
        <v>0</v>
      </c>
      <c r="BH37" s="86">
        <f>Pressure_1_R1!H145</f>
        <v>0</v>
      </c>
      <c r="BI37" s="86">
        <f>Pressure_1_R1!I145</f>
        <v>0</v>
      </c>
      <c r="BJ37" s="86">
        <f>Pressure_1_R1!J145</f>
        <v>0</v>
      </c>
      <c r="BK37" s="86">
        <f>Pressure_1_R1!K145</f>
        <v>0</v>
      </c>
      <c r="BL37" s="86">
        <f>Pressure_1_R1!L145</f>
        <v>0</v>
      </c>
      <c r="BM37" s="86">
        <f>Pressure_1_R1!M145</f>
        <v>0</v>
      </c>
      <c r="BN37" s="86">
        <f>Pressure_1_R1!N145</f>
        <v>0</v>
      </c>
      <c r="BO37" s="86">
        <f>Pressure_1_R1!O145</f>
        <v>0</v>
      </c>
      <c r="BP37" s="71">
        <f>Pressure_1_R1!P145</f>
        <v>0</v>
      </c>
    </row>
    <row r="38" spans="2:68" ht="15" customHeight="1">
      <c r="B38" s="438">
        <f>Pressure_1_R1!B20</f>
        <v>0</v>
      </c>
      <c r="C38" s="439">
        <f>Pressure_1_R1!D20</f>
        <v>0</v>
      </c>
      <c r="D38" s="445" t="str">
        <f t="shared" si="8"/>
        <v/>
      </c>
      <c r="E38" s="429" t="str">
        <f t="shared" si="42"/>
        <v>기체</v>
      </c>
      <c r="F38" s="387" t="e">
        <f t="shared" si="9"/>
        <v>#N/A</v>
      </c>
      <c r="G38" s="387" t="e">
        <f t="shared" si="10"/>
        <v>#N/A</v>
      </c>
      <c r="H38" s="437" t="e">
        <f t="shared" si="11"/>
        <v>#N/A</v>
      </c>
      <c r="I38" s="429">
        <f t="shared" si="43"/>
        <v>0</v>
      </c>
      <c r="J38" s="421"/>
      <c r="K38" s="423">
        <f t="shared" si="43"/>
        <v>0</v>
      </c>
      <c r="L38" s="428" t="e">
        <f t="shared" ca="1" si="44"/>
        <v>#N/A</v>
      </c>
      <c r="M38" s="429" t="e">
        <f t="shared" ca="1" si="45"/>
        <v>#VALUE!</v>
      </c>
      <c r="N38" s="428">
        <f t="shared" ca="1" si="46"/>
        <v>0</v>
      </c>
      <c r="O38" s="429" t="e">
        <f t="shared" ca="1" si="47"/>
        <v>#N/A</v>
      </c>
      <c r="P38" s="428">
        <f t="shared" ca="1" si="48"/>
        <v>0</v>
      </c>
      <c r="Q38" s="429" t="e">
        <f t="shared" ca="1" si="49"/>
        <v>#N/A</v>
      </c>
      <c r="R38" s="430">
        <f t="shared" ca="1" si="25"/>
        <v>0</v>
      </c>
      <c r="S38" s="427" t="e">
        <f t="shared" ca="1" si="26"/>
        <v>#N/A</v>
      </c>
      <c r="T38" s="387" t="e">
        <f t="shared" ca="1" si="12"/>
        <v>#N/A</v>
      </c>
      <c r="U38" s="440" t="e">
        <f ca="1">IF(S38="% of Reading",H38*R38%,IF(S38="% of F.S",MAX(G22:G81)*R38%,R38*T38))</f>
        <v>#N/A</v>
      </c>
      <c r="V38" s="429">
        <f t="shared" si="27"/>
        <v>0</v>
      </c>
      <c r="X38" s="428" t="e">
        <f t="shared" ca="1" si="50"/>
        <v>#N/A</v>
      </c>
      <c r="Y38" s="429" t="e">
        <f t="shared" ca="1" si="51"/>
        <v>#N/A</v>
      </c>
      <c r="Z38" s="428" t="e">
        <f t="shared" ca="1" si="28"/>
        <v>#N/A</v>
      </c>
      <c r="AA38" s="431" t="e">
        <f t="shared" ca="1" si="29"/>
        <v>#N/A</v>
      </c>
      <c r="AB38" s="442">
        <f t="shared" si="13"/>
        <v>0</v>
      </c>
      <c r="AC38" s="443">
        <f t="shared" si="14"/>
        <v>0</v>
      </c>
      <c r="AD38" s="453">
        <f t="shared" si="15"/>
        <v>0</v>
      </c>
      <c r="AE38" s="67"/>
      <c r="AF38" s="387">
        <f t="shared" si="16"/>
        <v>0</v>
      </c>
      <c r="AG38" s="451">
        <f t="shared" si="30"/>
        <v>9.7989820000000005</v>
      </c>
      <c r="AH38" s="451" t="e">
        <f t="shared" si="31"/>
        <v>#DIV/0!</v>
      </c>
      <c r="AI38" s="451">
        <f t="shared" si="32"/>
        <v>8000</v>
      </c>
      <c r="AJ38" s="451">
        <f t="shared" si="33"/>
        <v>1</v>
      </c>
      <c r="AK38" s="451">
        <f t="shared" si="34"/>
        <v>0</v>
      </c>
      <c r="AL38" s="451" t="e">
        <f t="shared" ca="1" si="35"/>
        <v>#N/A</v>
      </c>
      <c r="AM38" s="454" t="e">
        <f t="shared" ca="1" si="36"/>
        <v>#DIV/0!</v>
      </c>
      <c r="AN38" s="451" t="e">
        <f t="shared" ca="1" si="37"/>
        <v>#N/A</v>
      </c>
      <c r="AO38" s="451" t="e">
        <f t="shared" ca="1" si="53"/>
        <v>#N/A</v>
      </c>
      <c r="AP38" s="449" t="e">
        <f t="shared" ca="1" si="17"/>
        <v>#DIV/0!</v>
      </c>
      <c r="AQ38" s="451">
        <f t="shared" si="38"/>
        <v>9.0000000000000002E-6</v>
      </c>
      <c r="AR38" s="451" t="e">
        <f t="shared" ca="1" si="38"/>
        <v>#DIV/0!</v>
      </c>
      <c r="AS38" s="455" t="e">
        <f t="shared" ca="1" si="52"/>
        <v>#N/A</v>
      </c>
      <c r="AT38" s="456" t="e">
        <f t="shared" ca="1" si="18"/>
        <v>#DIV/0!</v>
      </c>
      <c r="AU38" s="451" t="e">
        <f t="shared" si="39"/>
        <v>#DIV/0!</v>
      </c>
      <c r="AV38" s="450" t="e">
        <f t="shared" ca="1" si="40"/>
        <v>#DIV/0!</v>
      </c>
      <c r="AW38" s="451">
        <f t="shared" si="41"/>
        <v>0.03</v>
      </c>
      <c r="AX38" s="446">
        <f t="shared" si="19"/>
        <v>0</v>
      </c>
      <c r="AY38" s="452" t="e">
        <f t="shared" ca="1" si="20"/>
        <v>#DIV/0!</v>
      </c>
      <c r="AZ38" s="67"/>
      <c r="BA38" s="68">
        <f>Pressure_1_R1!A146</f>
        <v>0</v>
      </c>
      <c r="BB38" s="87">
        <f>Pressure_1_R1!B146</f>
        <v>0</v>
      </c>
      <c r="BC38" s="87">
        <f>Pressure_1_R1!C146</f>
        <v>0</v>
      </c>
      <c r="BD38" s="87">
        <f>Pressure_1_R1!D146</f>
        <v>0</v>
      </c>
      <c r="BE38" s="87">
        <f>Pressure_1_R1!E146</f>
        <v>0</v>
      </c>
      <c r="BF38" s="87">
        <f>Pressure_1_R1!F146</f>
        <v>0</v>
      </c>
      <c r="BG38" s="87">
        <f>Pressure_1_R1!G146</f>
        <v>0</v>
      </c>
      <c r="BH38" s="87">
        <f>Pressure_1_R1!H146</f>
        <v>0</v>
      </c>
      <c r="BI38" s="87">
        <f>Pressure_1_R1!I146</f>
        <v>0</v>
      </c>
      <c r="BJ38" s="87">
        <f>Pressure_1_R1!J146</f>
        <v>0</v>
      </c>
      <c r="BK38" s="87">
        <f>Pressure_1_R1!K146</f>
        <v>0</v>
      </c>
      <c r="BL38" s="87">
        <f>Pressure_1_R1!L146</f>
        <v>0</v>
      </c>
      <c r="BM38" s="87">
        <f>Pressure_1_R1!M146</f>
        <v>0</v>
      </c>
      <c r="BN38" s="87">
        <f>Pressure_1_R1!N146</f>
        <v>0</v>
      </c>
      <c r="BO38" s="87">
        <f>Pressure_1_R1!O146</f>
        <v>0</v>
      </c>
      <c r="BP38" s="69">
        <f>Pressure_1_R1!P146</f>
        <v>0</v>
      </c>
    </row>
    <row r="39" spans="2:68" ht="15" customHeight="1">
      <c r="B39" s="438">
        <f>Pressure_1_R1!B21</f>
        <v>0</v>
      </c>
      <c r="C39" s="439">
        <f>Pressure_1_R1!D21</f>
        <v>0</v>
      </c>
      <c r="D39" s="445" t="str">
        <f t="shared" si="8"/>
        <v/>
      </c>
      <c r="E39" s="429" t="str">
        <f t="shared" si="42"/>
        <v>기체</v>
      </c>
      <c r="F39" s="387" t="e">
        <f t="shared" si="9"/>
        <v>#N/A</v>
      </c>
      <c r="G39" s="387" t="e">
        <f t="shared" si="10"/>
        <v>#N/A</v>
      </c>
      <c r="H39" s="437" t="e">
        <f t="shared" si="11"/>
        <v>#N/A</v>
      </c>
      <c r="I39" s="429">
        <f t="shared" si="43"/>
        <v>0</v>
      </c>
      <c r="J39" s="421"/>
      <c r="K39" s="423">
        <f t="shared" si="43"/>
        <v>0</v>
      </c>
      <c r="L39" s="428" t="e">
        <f t="shared" ca="1" si="44"/>
        <v>#N/A</v>
      </c>
      <c r="M39" s="429" t="e">
        <f t="shared" ca="1" si="45"/>
        <v>#VALUE!</v>
      </c>
      <c r="N39" s="428">
        <f t="shared" ca="1" si="46"/>
        <v>0</v>
      </c>
      <c r="O39" s="429" t="e">
        <f t="shared" ca="1" si="47"/>
        <v>#N/A</v>
      </c>
      <c r="P39" s="428">
        <f t="shared" ca="1" si="48"/>
        <v>0</v>
      </c>
      <c r="Q39" s="429" t="e">
        <f t="shared" ca="1" si="49"/>
        <v>#N/A</v>
      </c>
      <c r="R39" s="430">
        <f t="shared" ca="1" si="25"/>
        <v>0</v>
      </c>
      <c r="S39" s="427" t="e">
        <f t="shared" ca="1" si="26"/>
        <v>#N/A</v>
      </c>
      <c r="T39" s="387" t="e">
        <f t="shared" ca="1" si="12"/>
        <v>#N/A</v>
      </c>
      <c r="U39" s="440" t="e">
        <f ca="1">IF(S39="% of Reading",H39*R39%,IF(S39="% of F.S",MAX(G22:G81)*R39%,R39*T39))</f>
        <v>#N/A</v>
      </c>
      <c r="V39" s="429">
        <f t="shared" si="27"/>
        <v>0</v>
      </c>
      <c r="X39" s="428" t="e">
        <f t="shared" ca="1" si="50"/>
        <v>#N/A</v>
      </c>
      <c r="Y39" s="429" t="e">
        <f t="shared" ca="1" si="51"/>
        <v>#N/A</v>
      </c>
      <c r="Z39" s="428" t="e">
        <f t="shared" ca="1" si="28"/>
        <v>#N/A</v>
      </c>
      <c r="AA39" s="431" t="e">
        <f t="shared" ca="1" si="29"/>
        <v>#N/A</v>
      </c>
      <c r="AB39" s="442">
        <f t="shared" si="13"/>
        <v>0</v>
      </c>
      <c r="AC39" s="443">
        <f t="shared" si="14"/>
        <v>0</v>
      </c>
      <c r="AD39" s="453">
        <f t="shared" si="15"/>
        <v>0</v>
      </c>
      <c r="AE39" s="67"/>
      <c r="AF39" s="387">
        <f t="shared" si="16"/>
        <v>0</v>
      </c>
      <c r="AG39" s="451">
        <f t="shared" si="30"/>
        <v>9.7989820000000005</v>
      </c>
      <c r="AH39" s="451" t="e">
        <f t="shared" si="31"/>
        <v>#DIV/0!</v>
      </c>
      <c r="AI39" s="451">
        <f t="shared" si="32"/>
        <v>8000</v>
      </c>
      <c r="AJ39" s="451">
        <f t="shared" si="33"/>
        <v>1</v>
      </c>
      <c r="AK39" s="451">
        <f t="shared" si="34"/>
        <v>0</v>
      </c>
      <c r="AL39" s="451" t="e">
        <f t="shared" ca="1" si="35"/>
        <v>#N/A</v>
      </c>
      <c r="AM39" s="454" t="e">
        <f t="shared" ca="1" si="36"/>
        <v>#DIV/0!</v>
      </c>
      <c r="AN39" s="451" t="e">
        <f t="shared" ca="1" si="37"/>
        <v>#N/A</v>
      </c>
      <c r="AO39" s="451" t="e">
        <f t="shared" ca="1" si="53"/>
        <v>#N/A</v>
      </c>
      <c r="AP39" s="449" t="e">
        <f t="shared" ca="1" si="17"/>
        <v>#DIV/0!</v>
      </c>
      <c r="AQ39" s="451">
        <f t="shared" si="38"/>
        <v>9.0000000000000002E-6</v>
      </c>
      <c r="AR39" s="451" t="e">
        <f t="shared" ca="1" si="38"/>
        <v>#DIV/0!</v>
      </c>
      <c r="AS39" s="455" t="e">
        <f t="shared" ca="1" si="52"/>
        <v>#N/A</v>
      </c>
      <c r="AT39" s="456" t="e">
        <f t="shared" ca="1" si="18"/>
        <v>#DIV/0!</v>
      </c>
      <c r="AU39" s="451" t="e">
        <f t="shared" si="39"/>
        <v>#DIV/0!</v>
      </c>
      <c r="AV39" s="450" t="e">
        <f t="shared" ca="1" si="40"/>
        <v>#DIV/0!</v>
      </c>
      <c r="AW39" s="451">
        <f t="shared" si="41"/>
        <v>0.03</v>
      </c>
      <c r="AX39" s="446">
        <f t="shared" si="19"/>
        <v>0</v>
      </c>
      <c r="AY39" s="452" t="e">
        <f t="shared" ca="1" si="20"/>
        <v>#DIV/0!</v>
      </c>
      <c r="AZ39" s="67"/>
      <c r="BA39" s="70">
        <f>Pressure_1_R1!A147</f>
        <v>0</v>
      </c>
      <c r="BB39" s="86">
        <f>Pressure_1_R1!B147</f>
        <v>0</v>
      </c>
      <c r="BC39" s="86">
        <f>Pressure_1_R1!C147</f>
        <v>0</v>
      </c>
      <c r="BD39" s="86">
        <f>Pressure_1_R1!D147</f>
        <v>0</v>
      </c>
      <c r="BE39" s="86">
        <f>Pressure_1_R1!E147</f>
        <v>0</v>
      </c>
      <c r="BF39" s="86">
        <f>Pressure_1_R1!F147</f>
        <v>0</v>
      </c>
      <c r="BG39" s="86">
        <f>Pressure_1_R1!G147</f>
        <v>0</v>
      </c>
      <c r="BH39" s="86">
        <f>Pressure_1_R1!H147</f>
        <v>0</v>
      </c>
      <c r="BI39" s="86">
        <f>Pressure_1_R1!I147</f>
        <v>0</v>
      </c>
      <c r="BJ39" s="86">
        <f>Pressure_1_R1!J147</f>
        <v>0</v>
      </c>
      <c r="BK39" s="86">
        <f>Pressure_1_R1!K147</f>
        <v>0</v>
      </c>
      <c r="BL39" s="86">
        <f>Pressure_1_R1!L147</f>
        <v>0</v>
      </c>
      <c r="BM39" s="86">
        <f>Pressure_1_R1!M147</f>
        <v>0</v>
      </c>
      <c r="BN39" s="86">
        <f>Pressure_1_R1!N147</f>
        <v>0</v>
      </c>
      <c r="BO39" s="86">
        <f>Pressure_1_R1!O147</f>
        <v>0</v>
      </c>
      <c r="BP39" s="71">
        <f>Pressure_1_R1!P147</f>
        <v>0</v>
      </c>
    </row>
    <row r="40" spans="2:68" ht="15" customHeight="1">
      <c r="B40" s="438">
        <f>Pressure_1_R1!B22</f>
        <v>0</v>
      </c>
      <c r="C40" s="439">
        <f>Pressure_1_R1!D22</f>
        <v>0</v>
      </c>
      <c r="D40" s="445" t="str">
        <f t="shared" si="8"/>
        <v/>
      </c>
      <c r="E40" s="429" t="str">
        <f t="shared" si="42"/>
        <v>기체</v>
      </c>
      <c r="F40" s="387" t="e">
        <f t="shared" si="9"/>
        <v>#N/A</v>
      </c>
      <c r="G40" s="387" t="e">
        <f t="shared" si="10"/>
        <v>#N/A</v>
      </c>
      <c r="H40" s="437" t="e">
        <f t="shared" si="11"/>
        <v>#N/A</v>
      </c>
      <c r="I40" s="429">
        <f t="shared" si="43"/>
        <v>0</v>
      </c>
      <c r="J40" s="421"/>
      <c r="K40" s="423">
        <f t="shared" si="43"/>
        <v>0</v>
      </c>
      <c r="L40" s="428" t="e">
        <f t="shared" ca="1" si="44"/>
        <v>#N/A</v>
      </c>
      <c r="M40" s="429" t="e">
        <f t="shared" ca="1" si="45"/>
        <v>#VALUE!</v>
      </c>
      <c r="N40" s="428">
        <f t="shared" ca="1" si="46"/>
        <v>0</v>
      </c>
      <c r="O40" s="429" t="e">
        <f t="shared" ca="1" si="47"/>
        <v>#N/A</v>
      </c>
      <c r="P40" s="428">
        <f t="shared" ca="1" si="48"/>
        <v>0</v>
      </c>
      <c r="Q40" s="429" t="e">
        <f t="shared" ca="1" si="49"/>
        <v>#N/A</v>
      </c>
      <c r="R40" s="430">
        <f t="shared" ca="1" si="25"/>
        <v>0</v>
      </c>
      <c r="S40" s="427" t="e">
        <f t="shared" ca="1" si="26"/>
        <v>#N/A</v>
      </c>
      <c r="T40" s="387" t="e">
        <f t="shared" ca="1" si="12"/>
        <v>#N/A</v>
      </c>
      <c r="U40" s="440" t="e">
        <f ca="1">IF(S40="% of Reading",H40*R40%,IF(S40="% of F.S",MAX(G22:G81)*R40%,R40*T40))</f>
        <v>#N/A</v>
      </c>
      <c r="V40" s="429">
        <f t="shared" si="27"/>
        <v>0</v>
      </c>
      <c r="X40" s="428" t="e">
        <f t="shared" ca="1" si="50"/>
        <v>#N/A</v>
      </c>
      <c r="Y40" s="429" t="e">
        <f t="shared" ca="1" si="51"/>
        <v>#N/A</v>
      </c>
      <c r="Z40" s="428" t="e">
        <f t="shared" ca="1" si="28"/>
        <v>#N/A</v>
      </c>
      <c r="AA40" s="431" t="e">
        <f t="shared" ca="1" si="29"/>
        <v>#N/A</v>
      </c>
      <c r="AB40" s="442">
        <f t="shared" si="13"/>
        <v>0</v>
      </c>
      <c r="AC40" s="443">
        <f t="shared" si="14"/>
        <v>0</v>
      </c>
      <c r="AD40" s="453">
        <f t="shared" si="15"/>
        <v>0</v>
      </c>
      <c r="AE40" s="67"/>
      <c r="AF40" s="387">
        <f t="shared" si="16"/>
        <v>0</v>
      </c>
      <c r="AG40" s="451">
        <f t="shared" si="30"/>
        <v>9.7989820000000005</v>
      </c>
      <c r="AH40" s="451" t="e">
        <f t="shared" si="31"/>
        <v>#DIV/0!</v>
      </c>
      <c r="AI40" s="451">
        <f t="shared" si="32"/>
        <v>8000</v>
      </c>
      <c r="AJ40" s="451">
        <f t="shared" si="33"/>
        <v>1</v>
      </c>
      <c r="AK40" s="451">
        <f t="shared" si="34"/>
        <v>0</v>
      </c>
      <c r="AL40" s="451" t="e">
        <f t="shared" ca="1" si="35"/>
        <v>#N/A</v>
      </c>
      <c r="AM40" s="454" t="e">
        <f t="shared" ca="1" si="36"/>
        <v>#DIV/0!</v>
      </c>
      <c r="AN40" s="451" t="e">
        <f t="shared" ca="1" si="37"/>
        <v>#N/A</v>
      </c>
      <c r="AO40" s="451" t="e">
        <f t="shared" ca="1" si="53"/>
        <v>#N/A</v>
      </c>
      <c r="AP40" s="449" t="e">
        <f t="shared" ca="1" si="17"/>
        <v>#DIV/0!</v>
      </c>
      <c r="AQ40" s="451">
        <f t="shared" si="38"/>
        <v>9.0000000000000002E-6</v>
      </c>
      <c r="AR40" s="451" t="e">
        <f t="shared" ca="1" si="38"/>
        <v>#DIV/0!</v>
      </c>
      <c r="AS40" s="455" t="e">
        <f t="shared" ca="1" si="52"/>
        <v>#N/A</v>
      </c>
      <c r="AT40" s="456" t="e">
        <f t="shared" ca="1" si="18"/>
        <v>#DIV/0!</v>
      </c>
      <c r="AU40" s="451" t="e">
        <f t="shared" si="39"/>
        <v>#DIV/0!</v>
      </c>
      <c r="AV40" s="450" t="e">
        <f t="shared" ca="1" si="40"/>
        <v>#DIV/0!</v>
      </c>
      <c r="AW40" s="451">
        <f t="shared" si="41"/>
        <v>0.03</v>
      </c>
      <c r="AX40" s="446">
        <f t="shared" si="19"/>
        <v>0</v>
      </c>
      <c r="AY40" s="452" t="e">
        <f t="shared" ca="1" si="20"/>
        <v>#DIV/0!</v>
      </c>
      <c r="AZ40" s="67"/>
      <c r="BA40" s="68">
        <f>Pressure_1_R1!A148</f>
        <v>0</v>
      </c>
      <c r="BB40" s="87">
        <f>Pressure_1_R1!B148</f>
        <v>0</v>
      </c>
      <c r="BC40" s="87">
        <f>Pressure_1_R1!C148</f>
        <v>0</v>
      </c>
      <c r="BD40" s="87">
        <f>Pressure_1_R1!D148</f>
        <v>0</v>
      </c>
      <c r="BE40" s="87">
        <f>Pressure_1_R1!E148</f>
        <v>0</v>
      </c>
      <c r="BF40" s="87">
        <f>Pressure_1_R1!F148</f>
        <v>0</v>
      </c>
      <c r="BG40" s="87">
        <f>Pressure_1_R1!G148</f>
        <v>0</v>
      </c>
      <c r="BH40" s="87">
        <f>Pressure_1_R1!H148</f>
        <v>0</v>
      </c>
      <c r="BI40" s="87">
        <f>Pressure_1_R1!I148</f>
        <v>0</v>
      </c>
      <c r="BJ40" s="87">
        <f>Pressure_1_R1!J148</f>
        <v>0</v>
      </c>
      <c r="BK40" s="87">
        <f>Pressure_1_R1!K148</f>
        <v>0</v>
      </c>
      <c r="BL40" s="87">
        <f>Pressure_1_R1!L148</f>
        <v>0</v>
      </c>
      <c r="BM40" s="87">
        <f>Pressure_1_R1!M148</f>
        <v>0</v>
      </c>
      <c r="BN40" s="87">
        <f>Pressure_1_R1!N148</f>
        <v>0</v>
      </c>
      <c r="BO40" s="87">
        <f>Pressure_1_R1!O148</f>
        <v>0</v>
      </c>
      <c r="BP40" s="69">
        <f>Pressure_1_R1!P148</f>
        <v>0</v>
      </c>
    </row>
    <row r="41" spans="2:68" ht="15" customHeight="1">
      <c r="B41" s="438">
        <f>Pressure_1_R1!B23</f>
        <v>0</v>
      </c>
      <c r="C41" s="439">
        <f>Pressure_1_R1!D23</f>
        <v>0</v>
      </c>
      <c r="D41" s="445" t="str">
        <f t="shared" si="8"/>
        <v/>
      </c>
      <c r="E41" s="429" t="str">
        <f t="shared" si="42"/>
        <v>기체</v>
      </c>
      <c r="F41" s="387" t="e">
        <f t="shared" si="9"/>
        <v>#N/A</v>
      </c>
      <c r="G41" s="387" t="e">
        <f t="shared" si="10"/>
        <v>#N/A</v>
      </c>
      <c r="H41" s="437" t="e">
        <f t="shared" si="11"/>
        <v>#N/A</v>
      </c>
      <c r="I41" s="429">
        <f t="shared" si="43"/>
        <v>0</v>
      </c>
      <c r="J41" s="421"/>
      <c r="K41" s="423">
        <f t="shared" si="43"/>
        <v>0</v>
      </c>
      <c r="L41" s="428" t="e">
        <f t="shared" ca="1" si="44"/>
        <v>#N/A</v>
      </c>
      <c r="M41" s="429" t="e">
        <f t="shared" ca="1" si="45"/>
        <v>#VALUE!</v>
      </c>
      <c r="N41" s="428">
        <f t="shared" ca="1" si="46"/>
        <v>0</v>
      </c>
      <c r="O41" s="429" t="e">
        <f t="shared" ca="1" si="47"/>
        <v>#N/A</v>
      </c>
      <c r="P41" s="428">
        <f t="shared" ca="1" si="48"/>
        <v>0</v>
      </c>
      <c r="Q41" s="429" t="e">
        <f t="shared" ca="1" si="49"/>
        <v>#N/A</v>
      </c>
      <c r="R41" s="430">
        <f t="shared" ca="1" si="25"/>
        <v>0</v>
      </c>
      <c r="S41" s="427" t="e">
        <f t="shared" ca="1" si="26"/>
        <v>#N/A</v>
      </c>
      <c r="T41" s="387" t="e">
        <f t="shared" ca="1" si="12"/>
        <v>#N/A</v>
      </c>
      <c r="U41" s="440" t="e">
        <f ca="1">IF(S41="% of Reading",H41*R41%,IF(S41="% of F.S",MAX(G22:G81)*R41%,R41*T41))</f>
        <v>#N/A</v>
      </c>
      <c r="V41" s="429">
        <f t="shared" si="27"/>
        <v>0</v>
      </c>
      <c r="X41" s="428" t="e">
        <f t="shared" ca="1" si="50"/>
        <v>#N/A</v>
      </c>
      <c r="Y41" s="429" t="e">
        <f t="shared" ca="1" si="51"/>
        <v>#N/A</v>
      </c>
      <c r="Z41" s="428" t="e">
        <f t="shared" ca="1" si="28"/>
        <v>#N/A</v>
      </c>
      <c r="AA41" s="431" t="e">
        <f t="shared" ca="1" si="29"/>
        <v>#N/A</v>
      </c>
      <c r="AB41" s="442">
        <f t="shared" si="13"/>
        <v>0</v>
      </c>
      <c r="AC41" s="443">
        <f t="shared" si="14"/>
        <v>0</v>
      </c>
      <c r="AD41" s="453">
        <f t="shared" si="15"/>
        <v>0</v>
      </c>
      <c r="AE41" s="67"/>
      <c r="AF41" s="387">
        <f t="shared" si="16"/>
        <v>0</v>
      </c>
      <c r="AG41" s="451">
        <f t="shared" si="30"/>
        <v>9.7989820000000005</v>
      </c>
      <c r="AH41" s="451" t="e">
        <f t="shared" si="31"/>
        <v>#DIV/0!</v>
      </c>
      <c r="AI41" s="451">
        <f t="shared" si="32"/>
        <v>8000</v>
      </c>
      <c r="AJ41" s="451">
        <f t="shared" si="33"/>
        <v>1</v>
      </c>
      <c r="AK41" s="451">
        <f t="shared" si="34"/>
        <v>0</v>
      </c>
      <c r="AL41" s="451" t="e">
        <f t="shared" ca="1" si="35"/>
        <v>#N/A</v>
      </c>
      <c r="AM41" s="454" t="e">
        <f t="shared" ca="1" si="36"/>
        <v>#DIV/0!</v>
      </c>
      <c r="AN41" s="451" t="e">
        <f t="shared" ca="1" si="37"/>
        <v>#N/A</v>
      </c>
      <c r="AO41" s="451" t="e">
        <f t="shared" ca="1" si="53"/>
        <v>#N/A</v>
      </c>
      <c r="AP41" s="449" t="e">
        <f t="shared" ca="1" si="17"/>
        <v>#DIV/0!</v>
      </c>
      <c r="AQ41" s="451">
        <f t="shared" si="38"/>
        <v>9.0000000000000002E-6</v>
      </c>
      <c r="AR41" s="451" t="e">
        <f t="shared" ca="1" si="38"/>
        <v>#DIV/0!</v>
      </c>
      <c r="AS41" s="455" t="e">
        <f t="shared" ca="1" si="52"/>
        <v>#N/A</v>
      </c>
      <c r="AT41" s="456" t="e">
        <f t="shared" ca="1" si="18"/>
        <v>#DIV/0!</v>
      </c>
      <c r="AU41" s="451" t="e">
        <f t="shared" si="39"/>
        <v>#DIV/0!</v>
      </c>
      <c r="AV41" s="450" t="e">
        <f t="shared" ca="1" si="40"/>
        <v>#DIV/0!</v>
      </c>
      <c r="AW41" s="451">
        <f t="shared" si="41"/>
        <v>0.03</v>
      </c>
      <c r="AX41" s="446">
        <f t="shared" si="19"/>
        <v>0</v>
      </c>
      <c r="AY41" s="452" t="e">
        <f t="shared" ca="1" si="20"/>
        <v>#DIV/0!</v>
      </c>
      <c r="AZ41" s="67"/>
      <c r="BA41" s="70">
        <f>Pressure_1_R1!A149</f>
        <v>0</v>
      </c>
      <c r="BB41" s="86">
        <f>Pressure_1_R1!B149</f>
        <v>0</v>
      </c>
      <c r="BC41" s="86">
        <f>Pressure_1_R1!C149</f>
        <v>0</v>
      </c>
      <c r="BD41" s="86">
        <f>Pressure_1_R1!D149</f>
        <v>0</v>
      </c>
      <c r="BE41" s="86">
        <f>Pressure_1_R1!E149</f>
        <v>0</v>
      </c>
      <c r="BF41" s="86">
        <f>Pressure_1_R1!F149</f>
        <v>0</v>
      </c>
      <c r="BG41" s="86">
        <f>Pressure_1_R1!G149</f>
        <v>0</v>
      </c>
      <c r="BH41" s="86">
        <f>Pressure_1_R1!H149</f>
        <v>0</v>
      </c>
      <c r="BI41" s="86">
        <f>Pressure_1_R1!I149</f>
        <v>0</v>
      </c>
      <c r="BJ41" s="86">
        <f>Pressure_1_R1!J149</f>
        <v>0</v>
      </c>
      <c r="BK41" s="86">
        <f>Pressure_1_R1!K149</f>
        <v>0</v>
      </c>
      <c r="BL41" s="86">
        <f>Pressure_1_R1!L149</f>
        <v>0</v>
      </c>
      <c r="BM41" s="86">
        <f>Pressure_1_R1!M149</f>
        <v>0</v>
      </c>
      <c r="BN41" s="86">
        <f>Pressure_1_R1!N149</f>
        <v>0</v>
      </c>
      <c r="BO41" s="86">
        <f>Pressure_1_R1!O149</f>
        <v>0</v>
      </c>
      <c r="BP41" s="71">
        <f>Pressure_1_R1!P149</f>
        <v>0</v>
      </c>
    </row>
    <row r="42" spans="2:68" ht="15" customHeight="1">
      <c r="B42" s="438">
        <f>Pressure_1_R1!B24</f>
        <v>0</v>
      </c>
      <c r="C42" s="439">
        <f>Pressure_1_R1!D24</f>
        <v>0</v>
      </c>
      <c r="D42" s="445" t="str">
        <f t="shared" si="8"/>
        <v/>
      </c>
      <c r="E42" s="429" t="str">
        <f t="shared" si="42"/>
        <v>기체</v>
      </c>
      <c r="F42" s="387" t="e">
        <f t="shared" si="9"/>
        <v>#N/A</v>
      </c>
      <c r="G42" s="387" t="e">
        <f t="shared" si="10"/>
        <v>#N/A</v>
      </c>
      <c r="H42" s="437" t="e">
        <f t="shared" si="11"/>
        <v>#N/A</v>
      </c>
      <c r="I42" s="429">
        <f t="shared" si="43"/>
        <v>0</v>
      </c>
      <c r="J42" s="421"/>
      <c r="K42" s="423">
        <f t="shared" si="43"/>
        <v>0</v>
      </c>
      <c r="L42" s="428" t="e">
        <f t="shared" ca="1" si="44"/>
        <v>#N/A</v>
      </c>
      <c r="M42" s="429" t="e">
        <f t="shared" ca="1" si="45"/>
        <v>#VALUE!</v>
      </c>
      <c r="N42" s="428">
        <f t="shared" ca="1" si="46"/>
        <v>0</v>
      </c>
      <c r="O42" s="429" t="e">
        <f t="shared" ca="1" si="47"/>
        <v>#N/A</v>
      </c>
      <c r="P42" s="428">
        <f t="shared" ca="1" si="48"/>
        <v>0</v>
      </c>
      <c r="Q42" s="429" t="e">
        <f t="shared" ca="1" si="49"/>
        <v>#N/A</v>
      </c>
      <c r="R42" s="430">
        <f t="shared" ca="1" si="25"/>
        <v>0</v>
      </c>
      <c r="S42" s="427" t="e">
        <f t="shared" ca="1" si="26"/>
        <v>#N/A</v>
      </c>
      <c r="T42" s="387" t="e">
        <f t="shared" ca="1" si="12"/>
        <v>#N/A</v>
      </c>
      <c r="U42" s="440" t="e">
        <f ca="1">IF(S42="% of Reading",H42*R42%,IF(S42="% of F.S",MAX(G22:G81)*R42%,R42*T42))</f>
        <v>#N/A</v>
      </c>
      <c r="V42" s="429">
        <f t="shared" si="27"/>
        <v>0</v>
      </c>
      <c r="X42" s="428" t="e">
        <f t="shared" ca="1" si="50"/>
        <v>#N/A</v>
      </c>
      <c r="Y42" s="429" t="e">
        <f t="shared" ca="1" si="51"/>
        <v>#N/A</v>
      </c>
      <c r="Z42" s="428" t="e">
        <f t="shared" ca="1" si="28"/>
        <v>#N/A</v>
      </c>
      <c r="AA42" s="431" t="e">
        <f t="shared" ca="1" si="29"/>
        <v>#N/A</v>
      </c>
      <c r="AB42" s="442">
        <f t="shared" si="13"/>
        <v>0</v>
      </c>
      <c r="AC42" s="443">
        <f t="shared" si="14"/>
        <v>0</v>
      </c>
      <c r="AD42" s="453">
        <f t="shared" si="15"/>
        <v>0</v>
      </c>
      <c r="AE42" s="67"/>
      <c r="AF42" s="387">
        <f t="shared" si="16"/>
        <v>0</v>
      </c>
      <c r="AG42" s="451">
        <f t="shared" si="30"/>
        <v>9.7989820000000005</v>
      </c>
      <c r="AH42" s="451" t="e">
        <f t="shared" si="31"/>
        <v>#DIV/0!</v>
      </c>
      <c r="AI42" s="451">
        <f t="shared" si="32"/>
        <v>8000</v>
      </c>
      <c r="AJ42" s="451">
        <f t="shared" si="33"/>
        <v>1</v>
      </c>
      <c r="AK42" s="451">
        <f t="shared" si="34"/>
        <v>0</v>
      </c>
      <c r="AL42" s="451" t="e">
        <f t="shared" ca="1" si="35"/>
        <v>#N/A</v>
      </c>
      <c r="AM42" s="454" t="e">
        <f t="shared" ca="1" si="36"/>
        <v>#DIV/0!</v>
      </c>
      <c r="AN42" s="451" t="e">
        <f t="shared" ca="1" si="37"/>
        <v>#N/A</v>
      </c>
      <c r="AO42" s="451" t="e">
        <f t="shared" ca="1" si="53"/>
        <v>#N/A</v>
      </c>
      <c r="AP42" s="449" t="e">
        <f t="shared" ca="1" si="17"/>
        <v>#DIV/0!</v>
      </c>
      <c r="AQ42" s="451">
        <f t="shared" si="38"/>
        <v>9.0000000000000002E-6</v>
      </c>
      <c r="AR42" s="451" t="e">
        <f t="shared" ca="1" si="38"/>
        <v>#DIV/0!</v>
      </c>
      <c r="AS42" s="455" t="e">
        <f t="shared" ca="1" si="52"/>
        <v>#N/A</v>
      </c>
      <c r="AT42" s="456" t="e">
        <f t="shared" ca="1" si="18"/>
        <v>#DIV/0!</v>
      </c>
      <c r="AU42" s="451" t="e">
        <f t="shared" si="39"/>
        <v>#DIV/0!</v>
      </c>
      <c r="AV42" s="450" t="e">
        <f t="shared" ca="1" si="40"/>
        <v>#DIV/0!</v>
      </c>
      <c r="AW42" s="451">
        <f t="shared" si="41"/>
        <v>0.03</v>
      </c>
      <c r="AX42" s="446">
        <f t="shared" si="19"/>
        <v>0</v>
      </c>
      <c r="AY42" s="452" t="e">
        <f t="shared" ca="1" si="20"/>
        <v>#DIV/0!</v>
      </c>
      <c r="AZ42" s="67"/>
      <c r="BA42" s="68">
        <f>Pressure_1_R1!A150</f>
        <v>0</v>
      </c>
      <c r="BB42" s="87">
        <f>Pressure_1_R1!B150</f>
        <v>0</v>
      </c>
      <c r="BC42" s="87">
        <f>Pressure_1_R1!C150</f>
        <v>0</v>
      </c>
      <c r="BD42" s="87">
        <f>Pressure_1_R1!D150</f>
        <v>0</v>
      </c>
      <c r="BE42" s="87">
        <f>Pressure_1_R1!E150</f>
        <v>0</v>
      </c>
      <c r="BF42" s="87">
        <f>Pressure_1_R1!F150</f>
        <v>0</v>
      </c>
      <c r="BG42" s="87">
        <f>Pressure_1_R1!G150</f>
        <v>0</v>
      </c>
      <c r="BH42" s="87">
        <f>Pressure_1_R1!H150</f>
        <v>0</v>
      </c>
      <c r="BI42" s="87">
        <f>Pressure_1_R1!I150</f>
        <v>0</v>
      </c>
      <c r="BJ42" s="87">
        <f>Pressure_1_R1!J150</f>
        <v>0</v>
      </c>
      <c r="BK42" s="87">
        <f>Pressure_1_R1!K150</f>
        <v>0</v>
      </c>
      <c r="BL42" s="87">
        <f>Pressure_1_R1!L150</f>
        <v>0</v>
      </c>
      <c r="BM42" s="87">
        <f>Pressure_1_R1!M150</f>
        <v>0</v>
      </c>
      <c r="BN42" s="87">
        <f>Pressure_1_R1!N150</f>
        <v>0</v>
      </c>
      <c r="BO42" s="87">
        <f>Pressure_1_R1!O150</f>
        <v>0</v>
      </c>
      <c r="BP42" s="69">
        <f>Pressure_1_R1!P150</f>
        <v>0</v>
      </c>
    </row>
    <row r="43" spans="2:68" ht="15" customHeight="1">
      <c r="B43" s="438">
        <f>Pressure_1_R1!B25</f>
        <v>0</v>
      </c>
      <c r="C43" s="439">
        <f>Pressure_1_R1!D25</f>
        <v>0</v>
      </c>
      <c r="D43" s="445" t="str">
        <f t="shared" si="8"/>
        <v/>
      </c>
      <c r="E43" s="429" t="str">
        <f t="shared" si="42"/>
        <v>기체</v>
      </c>
      <c r="F43" s="387" t="e">
        <f t="shared" si="9"/>
        <v>#N/A</v>
      </c>
      <c r="G43" s="387" t="e">
        <f t="shared" si="10"/>
        <v>#N/A</v>
      </c>
      <c r="H43" s="437" t="e">
        <f t="shared" si="11"/>
        <v>#N/A</v>
      </c>
      <c r="I43" s="429">
        <f t="shared" si="43"/>
        <v>0</v>
      </c>
      <c r="J43" s="421"/>
      <c r="K43" s="423">
        <f t="shared" si="43"/>
        <v>0</v>
      </c>
      <c r="L43" s="428" t="e">
        <f t="shared" ca="1" si="44"/>
        <v>#N/A</v>
      </c>
      <c r="M43" s="429" t="e">
        <f t="shared" ca="1" si="45"/>
        <v>#VALUE!</v>
      </c>
      <c r="N43" s="428">
        <f t="shared" ca="1" si="46"/>
        <v>0</v>
      </c>
      <c r="O43" s="429" t="e">
        <f t="shared" ca="1" si="47"/>
        <v>#N/A</v>
      </c>
      <c r="P43" s="428">
        <f t="shared" ca="1" si="48"/>
        <v>0</v>
      </c>
      <c r="Q43" s="429" t="e">
        <f t="shared" ca="1" si="49"/>
        <v>#N/A</v>
      </c>
      <c r="R43" s="430">
        <f t="shared" ca="1" si="25"/>
        <v>0</v>
      </c>
      <c r="S43" s="427" t="e">
        <f t="shared" ca="1" si="26"/>
        <v>#N/A</v>
      </c>
      <c r="T43" s="387" t="e">
        <f t="shared" ca="1" si="12"/>
        <v>#N/A</v>
      </c>
      <c r="U43" s="440" t="e">
        <f ca="1">IF(S43="% of Reading",H43*R43%,IF(S43="% of F.S",MAX(G22:G81)*R43%,R43*T43))</f>
        <v>#N/A</v>
      </c>
      <c r="V43" s="429">
        <f t="shared" si="27"/>
        <v>0</v>
      </c>
      <c r="X43" s="428" t="e">
        <f t="shared" ca="1" si="50"/>
        <v>#N/A</v>
      </c>
      <c r="Y43" s="429" t="e">
        <f t="shared" ca="1" si="51"/>
        <v>#N/A</v>
      </c>
      <c r="Z43" s="428" t="e">
        <f t="shared" ca="1" si="28"/>
        <v>#N/A</v>
      </c>
      <c r="AA43" s="431" t="e">
        <f t="shared" ca="1" si="29"/>
        <v>#N/A</v>
      </c>
      <c r="AB43" s="442">
        <f t="shared" si="13"/>
        <v>0</v>
      </c>
      <c r="AC43" s="443">
        <f t="shared" si="14"/>
        <v>0</v>
      </c>
      <c r="AD43" s="453">
        <f t="shared" si="15"/>
        <v>0</v>
      </c>
      <c r="AE43" s="67"/>
      <c r="AF43" s="387">
        <f t="shared" si="16"/>
        <v>0</v>
      </c>
      <c r="AG43" s="451">
        <f t="shared" si="30"/>
        <v>9.7989820000000005</v>
      </c>
      <c r="AH43" s="451" t="e">
        <f t="shared" si="31"/>
        <v>#DIV/0!</v>
      </c>
      <c r="AI43" s="451">
        <f t="shared" si="32"/>
        <v>8000</v>
      </c>
      <c r="AJ43" s="451">
        <f t="shared" si="33"/>
        <v>1</v>
      </c>
      <c r="AK43" s="451">
        <f t="shared" si="34"/>
        <v>0</v>
      </c>
      <c r="AL43" s="451" t="e">
        <f t="shared" ca="1" si="35"/>
        <v>#N/A</v>
      </c>
      <c r="AM43" s="454" t="e">
        <f t="shared" ca="1" si="36"/>
        <v>#DIV/0!</v>
      </c>
      <c r="AN43" s="451" t="e">
        <f t="shared" ca="1" si="37"/>
        <v>#N/A</v>
      </c>
      <c r="AO43" s="451" t="e">
        <f t="shared" ca="1" si="53"/>
        <v>#N/A</v>
      </c>
      <c r="AP43" s="449" t="e">
        <f t="shared" ca="1" si="17"/>
        <v>#DIV/0!</v>
      </c>
      <c r="AQ43" s="451">
        <f t="shared" si="38"/>
        <v>9.0000000000000002E-6</v>
      </c>
      <c r="AR43" s="451" t="e">
        <f t="shared" ca="1" si="38"/>
        <v>#DIV/0!</v>
      </c>
      <c r="AS43" s="455" t="e">
        <f t="shared" ca="1" si="52"/>
        <v>#N/A</v>
      </c>
      <c r="AT43" s="456" t="e">
        <f t="shared" ca="1" si="18"/>
        <v>#DIV/0!</v>
      </c>
      <c r="AU43" s="451" t="e">
        <f t="shared" si="39"/>
        <v>#DIV/0!</v>
      </c>
      <c r="AV43" s="450" t="e">
        <f t="shared" ca="1" si="40"/>
        <v>#DIV/0!</v>
      </c>
      <c r="AW43" s="451">
        <f t="shared" si="41"/>
        <v>0.03</v>
      </c>
      <c r="AX43" s="446">
        <f t="shared" si="19"/>
        <v>0</v>
      </c>
      <c r="AY43" s="452" t="e">
        <f t="shared" ca="1" si="20"/>
        <v>#DIV/0!</v>
      </c>
      <c r="AZ43" s="67"/>
      <c r="BA43" s="70">
        <f>Pressure_1_R1!A151</f>
        <v>0</v>
      </c>
      <c r="BB43" s="86">
        <f>Pressure_1_R1!B151</f>
        <v>0</v>
      </c>
      <c r="BC43" s="86">
        <f>Pressure_1_R1!C151</f>
        <v>0</v>
      </c>
      <c r="BD43" s="86">
        <f>Pressure_1_R1!D151</f>
        <v>0</v>
      </c>
      <c r="BE43" s="86">
        <f>Pressure_1_R1!E151</f>
        <v>0</v>
      </c>
      <c r="BF43" s="86">
        <f>Pressure_1_R1!F151</f>
        <v>0</v>
      </c>
      <c r="BG43" s="86">
        <f>Pressure_1_R1!G151</f>
        <v>0</v>
      </c>
      <c r="BH43" s="86">
        <f>Pressure_1_R1!H151</f>
        <v>0</v>
      </c>
      <c r="BI43" s="86">
        <f>Pressure_1_R1!I151</f>
        <v>0</v>
      </c>
      <c r="BJ43" s="86">
        <f>Pressure_1_R1!J151</f>
        <v>0</v>
      </c>
      <c r="BK43" s="86">
        <f>Pressure_1_R1!K151</f>
        <v>0</v>
      </c>
      <c r="BL43" s="86">
        <f>Pressure_1_R1!L151</f>
        <v>0</v>
      </c>
      <c r="BM43" s="86">
        <f>Pressure_1_R1!M151</f>
        <v>0</v>
      </c>
      <c r="BN43" s="86">
        <f>Pressure_1_R1!N151</f>
        <v>0</v>
      </c>
      <c r="BO43" s="86">
        <f>Pressure_1_R1!O151</f>
        <v>0</v>
      </c>
      <c r="BP43" s="71">
        <f>Pressure_1_R1!P151</f>
        <v>0</v>
      </c>
    </row>
    <row r="44" spans="2:68" ht="15" customHeight="1">
      <c r="B44" s="438">
        <f>Pressure_1_R1!B26</f>
        <v>0</v>
      </c>
      <c r="C44" s="439">
        <f>Pressure_1_R1!D26</f>
        <v>0</v>
      </c>
      <c r="D44" s="445" t="str">
        <f t="shared" si="8"/>
        <v/>
      </c>
      <c r="E44" s="429" t="str">
        <f t="shared" si="42"/>
        <v>기체</v>
      </c>
      <c r="F44" s="387" t="e">
        <f t="shared" si="9"/>
        <v>#N/A</v>
      </c>
      <c r="G44" s="387" t="e">
        <f t="shared" si="10"/>
        <v>#N/A</v>
      </c>
      <c r="H44" s="437" t="e">
        <f t="shared" si="11"/>
        <v>#N/A</v>
      </c>
      <c r="I44" s="429">
        <f t="shared" si="43"/>
        <v>0</v>
      </c>
      <c r="J44" s="421"/>
      <c r="K44" s="423">
        <f t="shared" si="43"/>
        <v>0</v>
      </c>
      <c r="L44" s="428" t="e">
        <f t="shared" ca="1" si="44"/>
        <v>#N/A</v>
      </c>
      <c r="M44" s="429" t="e">
        <f t="shared" ca="1" si="45"/>
        <v>#VALUE!</v>
      </c>
      <c r="N44" s="428">
        <f t="shared" ca="1" si="46"/>
        <v>0</v>
      </c>
      <c r="O44" s="429" t="e">
        <f t="shared" ca="1" si="47"/>
        <v>#N/A</v>
      </c>
      <c r="P44" s="428">
        <f t="shared" ca="1" si="48"/>
        <v>0</v>
      </c>
      <c r="Q44" s="429" t="e">
        <f t="shared" ca="1" si="49"/>
        <v>#N/A</v>
      </c>
      <c r="R44" s="430">
        <f t="shared" ca="1" si="25"/>
        <v>0</v>
      </c>
      <c r="S44" s="427" t="e">
        <f t="shared" ca="1" si="26"/>
        <v>#N/A</v>
      </c>
      <c r="T44" s="387" t="e">
        <f t="shared" ca="1" si="12"/>
        <v>#N/A</v>
      </c>
      <c r="U44" s="440" t="e">
        <f ca="1">IF(S44="% of Reading",H44*R44%,IF(S44="% of F.S",MAX(G22:G81)*R44%,R44*T44))</f>
        <v>#N/A</v>
      </c>
      <c r="V44" s="429">
        <f t="shared" si="27"/>
        <v>0</v>
      </c>
      <c r="X44" s="428" t="e">
        <f t="shared" ca="1" si="50"/>
        <v>#N/A</v>
      </c>
      <c r="Y44" s="429" t="e">
        <f t="shared" ca="1" si="51"/>
        <v>#N/A</v>
      </c>
      <c r="Z44" s="428" t="e">
        <f t="shared" ca="1" si="28"/>
        <v>#N/A</v>
      </c>
      <c r="AA44" s="431" t="e">
        <f t="shared" ca="1" si="29"/>
        <v>#N/A</v>
      </c>
      <c r="AB44" s="442">
        <f t="shared" si="13"/>
        <v>0</v>
      </c>
      <c r="AC44" s="443">
        <f t="shared" si="14"/>
        <v>0</v>
      </c>
      <c r="AD44" s="453">
        <f t="shared" si="15"/>
        <v>0</v>
      </c>
      <c r="AE44" s="67"/>
      <c r="AF44" s="387">
        <f t="shared" si="16"/>
        <v>0</v>
      </c>
      <c r="AG44" s="451">
        <f t="shared" si="30"/>
        <v>9.7989820000000005</v>
      </c>
      <c r="AH44" s="451" t="e">
        <f t="shared" si="31"/>
        <v>#DIV/0!</v>
      </c>
      <c r="AI44" s="451">
        <f t="shared" si="32"/>
        <v>8000</v>
      </c>
      <c r="AJ44" s="451">
        <f t="shared" si="33"/>
        <v>1</v>
      </c>
      <c r="AK44" s="451">
        <f t="shared" si="34"/>
        <v>0</v>
      </c>
      <c r="AL44" s="451" t="e">
        <f t="shared" ca="1" si="35"/>
        <v>#N/A</v>
      </c>
      <c r="AM44" s="454" t="e">
        <f t="shared" ca="1" si="36"/>
        <v>#DIV/0!</v>
      </c>
      <c r="AN44" s="451" t="e">
        <f t="shared" ca="1" si="37"/>
        <v>#N/A</v>
      </c>
      <c r="AO44" s="451" t="e">
        <f t="shared" ca="1" si="53"/>
        <v>#N/A</v>
      </c>
      <c r="AP44" s="449" t="e">
        <f t="shared" ca="1" si="17"/>
        <v>#DIV/0!</v>
      </c>
      <c r="AQ44" s="451">
        <f t="shared" si="38"/>
        <v>9.0000000000000002E-6</v>
      </c>
      <c r="AR44" s="451" t="e">
        <f t="shared" ca="1" si="38"/>
        <v>#DIV/0!</v>
      </c>
      <c r="AS44" s="455" t="e">
        <f t="shared" ca="1" si="52"/>
        <v>#N/A</v>
      </c>
      <c r="AT44" s="456" t="e">
        <f t="shared" ca="1" si="18"/>
        <v>#DIV/0!</v>
      </c>
      <c r="AU44" s="451" t="e">
        <f t="shared" si="39"/>
        <v>#DIV/0!</v>
      </c>
      <c r="AV44" s="450" t="e">
        <f t="shared" ca="1" si="40"/>
        <v>#DIV/0!</v>
      </c>
      <c r="AW44" s="451">
        <f t="shared" si="41"/>
        <v>0.03</v>
      </c>
      <c r="AX44" s="446">
        <f t="shared" si="19"/>
        <v>0</v>
      </c>
      <c r="AY44" s="452" t="e">
        <f t="shared" ca="1" si="20"/>
        <v>#DIV/0!</v>
      </c>
      <c r="AZ44" s="67"/>
      <c r="BA44" s="68">
        <f>Pressure_1_R1!A152</f>
        <v>0</v>
      </c>
      <c r="BB44" s="87">
        <f>Pressure_1_R1!B152</f>
        <v>0</v>
      </c>
      <c r="BC44" s="87">
        <f>Pressure_1_R1!C152</f>
        <v>0</v>
      </c>
      <c r="BD44" s="87">
        <f>Pressure_1_R1!D152</f>
        <v>0</v>
      </c>
      <c r="BE44" s="87">
        <f>Pressure_1_R1!E152</f>
        <v>0</v>
      </c>
      <c r="BF44" s="87">
        <f>Pressure_1_R1!F152</f>
        <v>0</v>
      </c>
      <c r="BG44" s="87">
        <f>Pressure_1_R1!G152</f>
        <v>0</v>
      </c>
      <c r="BH44" s="87">
        <f>Pressure_1_R1!H152</f>
        <v>0</v>
      </c>
      <c r="BI44" s="87">
        <f>Pressure_1_R1!I152</f>
        <v>0</v>
      </c>
      <c r="BJ44" s="87">
        <f>Pressure_1_R1!J152</f>
        <v>0</v>
      </c>
      <c r="BK44" s="87">
        <f>Pressure_1_R1!K152</f>
        <v>0</v>
      </c>
      <c r="BL44" s="87">
        <f>Pressure_1_R1!L152</f>
        <v>0</v>
      </c>
      <c r="BM44" s="87">
        <f>Pressure_1_R1!M152</f>
        <v>0</v>
      </c>
      <c r="BN44" s="87">
        <f>Pressure_1_R1!N152</f>
        <v>0</v>
      </c>
      <c r="BO44" s="87">
        <f>Pressure_1_R1!O152</f>
        <v>0</v>
      </c>
      <c r="BP44" s="69">
        <f>Pressure_1_R1!P152</f>
        <v>0</v>
      </c>
    </row>
    <row r="45" spans="2:68" ht="15" customHeight="1">
      <c r="B45" s="438">
        <f>Pressure_1_R1!B27</f>
        <v>0</v>
      </c>
      <c r="C45" s="439">
        <f>Pressure_1_R1!D27</f>
        <v>0</v>
      </c>
      <c r="D45" s="445" t="str">
        <f t="shared" si="8"/>
        <v/>
      </c>
      <c r="E45" s="429" t="str">
        <f t="shared" si="42"/>
        <v>기체</v>
      </c>
      <c r="F45" s="387" t="e">
        <f t="shared" si="9"/>
        <v>#N/A</v>
      </c>
      <c r="G45" s="387" t="e">
        <f t="shared" si="10"/>
        <v>#N/A</v>
      </c>
      <c r="H45" s="437" t="e">
        <f t="shared" si="11"/>
        <v>#N/A</v>
      </c>
      <c r="I45" s="429">
        <f t="shared" si="43"/>
        <v>0</v>
      </c>
      <c r="J45" s="421"/>
      <c r="K45" s="423">
        <f t="shared" si="43"/>
        <v>0</v>
      </c>
      <c r="L45" s="428" t="e">
        <f t="shared" ca="1" si="44"/>
        <v>#N/A</v>
      </c>
      <c r="M45" s="429" t="e">
        <f t="shared" ca="1" si="45"/>
        <v>#VALUE!</v>
      </c>
      <c r="N45" s="428">
        <f t="shared" ca="1" si="46"/>
        <v>0</v>
      </c>
      <c r="O45" s="429" t="e">
        <f t="shared" ca="1" si="47"/>
        <v>#N/A</v>
      </c>
      <c r="P45" s="428">
        <f t="shared" ca="1" si="48"/>
        <v>0</v>
      </c>
      <c r="Q45" s="429" t="e">
        <f t="shared" ca="1" si="49"/>
        <v>#N/A</v>
      </c>
      <c r="R45" s="430">
        <f t="shared" ca="1" si="25"/>
        <v>0</v>
      </c>
      <c r="S45" s="427" t="e">
        <f t="shared" ca="1" si="26"/>
        <v>#N/A</v>
      </c>
      <c r="T45" s="387" t="e">
        <f t="shared" ca="1" si="12"/>
        <v>#N/A</v>
      </c>
      <c r="U45" s="440" t="e">
        <f ca="1">IF(S45="% of Reading",H45*R45%,IF(S45="% of F.S",MAX(G22:G81)*R45%,R45*T45))</f>
        <v>#N/A</v>
      </c>
      <c r="V45" s="429">
        <f t="shared" si="27"/>
        <v>0</v>
      </c>
      <c r="X45" s="428" t="e">
        <f t="shared" ca="1" si="50"/>
        <v>#N/A</v>
      </c>
      <c r="Y45" s="429" t="e">
        <f t="shared" ca="1" si="51"/>
        <v>#N/A</v>
      </c>
      <c r="Z45" s="428" t="e">
        <f t="shared" ca="1" si="28"/>
        <v>#N/A</v>
      </c>
      <c r="AA45" s="431" t="e">
        <f t="shared" ca="1" si="29"/>
        <v>#N/A</v>
      </c>
      <c r="AB45" s="442">
        <f t="shared" si="13"/>
        <v>0</v>
      </c>
      <c r="AC45" s="443">
        <f t="shared" si="14"/>
        <v>0</v>
      </c>
      <c r="AD45" s="453">
        <f t="shared" si="15"/>
        <v>0</v>
      </c>
      <c r="AE45" s="67"/>
      <c r="AF45" s="387">
        <f t="shared" si="16"/>
        <v>0</v>
      </c>
      <c r="AG45" s="451">
        <f t="shared" si="30"/>
        <v>9.7989820000000005</v>
      </c>
      <c r="AH45" s="451" t="e">
        <f t="shared" si="31"/>
        <v>#DIV/0!</v>
      </c>
      <c r="AI45" s="451">
        <f t="shared" si="32"/>
        <v>8000</v>
      </c>
      <c r="AJ45" s="451">
        <f t="shared" si="33"/>
        <v>1</v>
      </c>
      <c r="AK45" s="451">
        <f t="shared" si="34"/>
        <v>0</v>
      </c>
      <c r="AL45" s="451" t="e">
        <f t="shared" ca="1" si="35"/>
        <v>#N/A</v>
      </c>
      <c r="AM45" s="454" t="e">
        <f t="shared" ca="1" si="36"/>
        <v>#DIV/0!</v>
      </c>
      <c r="AN45" s="451" t="e">
        <f t="shared" ca="1" si="37"/>
        <v>#N/A</v>
      </c>
      <c r="AO45" s="451" t="e">
        <f t="shared" ca="1" si="53"/>
        <v>#N/A</v>
      </c>
      <c r="AP45" s="449" t="e">
        <f t="shared" ca="1" si="17"/>
        <v>#DIV/0!</v>
      </c>
      <c r="AQ45" s="451">
        <f t="shared" si="38"/>
        <v>9.0000000000000002E-6</v>
      </c>
      <c r="AR45" s="451" t="e">
        <f t="shared" ca="1" si="38"/>
        <v>#DIV/0!</v>
      </c>
      <c r="AS45" s="455" t="e">
        <f t="shared" ca="1" si="52"/>
        <v>#N/A</v>
      </c>
      <c r="AT45" s="456" t="e">
        <f t="shared" ca="1" si="18"/>
        <v>#DIV/0!</v>
      </c>
      <c r="AU45" s="451" t="e">
        <f t="shared" si="39"/>
        <v>#DIV/0!</v>
      </c>
      <c r="AV45" s="450" t="e">
        <f t="shared" ca="1" si="40"/>
        <v>#DIV/0!</v>
      </c>
      <c r="AW45" s="451">
        <f t="shared" si="41"/>
        <v>0.03</v>
      </c>
      <c r="AX45" s="446">
        <f t="shared" si="19"/>
        <v>0</v>
      </c>
      <c r="AY45" s="452" t="e">
        <f t="shared" ca="1" si="20"/>
        <v>#DIV/0!</v>
      </c>
      <c r="AZ45" s="67"/>
      <c r="BA45" s="70">
        <f>Pressure_1_R1!A153</f>
        <v>0</v>
      </c>
      <c r="BB45" s="86">
        <f>Pressure_1_R1!B153</f>
        <v>0</v>
      </c>
      <c r="BC45" s="86">
        <f>Pressure_1_R1!C153</f>
        <v>0</v>
      </c>
      <c r="BD45" s="86">
        <f>Pressure_1_R1!D153</f>
        <v>0</v>
      </c>
      <c r="BE45" s="86">
        <f>Pressure_1_R1!E153</f>
        <v>0</v>
      </c>
      <c r="BF45" s="86">
        <f>Pressure_1_R1!F153</f>
        <v>0</v>
      </c>
      <c r="BG45" s="86">
        <f>Pressure_1_R1!G153</f>
        <v>0</v>
      </c>
      <c r="BH45" s="86">
        <f>Pressure_1_R1!H153</f>
        <v>0</v>
      </c>
      <c r="BI45" s="86">
        <f>Pressure_1_R1!I153</f>
        <v>0</v>
      </c>
      <c r="BJ45" s="86">
        <f>Pressure_1_R1!J153</f>
        <v>0</v>
      </c>
      <c r="BK45" s="86">
        <f>Pressure_1_R1!K153</f>
        <v>0</v>
      </c>
      <c r="BL45" s="86">
        <f>Pressure_1_R1!L153</f>
        <v>0</v>
      </c>
      <c r="BM45" s="86">
        <f>Pressure_1_R1!M153</f>
        <v>0</v>
      </c>
      <c r="BN45" s="86">
        <f>Pressure_1_R1!N153</f>
        <v>0</v>
      </c>
      <c r="BO45" s="86">
        <f>Pressure_1_R1!O153</f>
        <v>0</v>
      </c>
      <c r="BP45" s="71">
        <f>Pressure_1_R1!P153</f>
        <v>0</v>
      </c>
    </row>
    <row r="46" spans="2:68" ht="15" customHeight="1">
      <c r="B46" s="438">
        <f>Pressure_1_R1!B28</f>
        <v>0</v>
      </c>
      <c r="C46" s="439">
        <f>Pressure_1_R1!D28</f>
        <v>0</v>
      </c>
      <c r="D46" s="445" t="str">
        <f t="shared" si="8"/>
        <v/>
      </c>
      <c r="E46" s="429" t="str">
        <f t="shared" si="42"/>
        <v>기체</v>
      </c>
      <c r="F46" s="387" t="e">
        <f t="shared" si="9"/>
        <v>#N/A</v>
      </c>
      <c r="G46" s="387" t="e">
        <f t="shared" si="10"/>
        <v>#N/A</v>
      </c>
      <c r="H46" s="437" t="e">
        <f t="shared" si="11"/>
        <v>#N/A</v>
      </c>
      <c r="I46" s="429">
        <f t="shared" si="43"/>
        <v>0</v>
      </c>
      <c r="J46" s="421"/>
      <c r="K46" s="423">
        <f t="shared" si="43"/>
        <v>0</v>
      </c>
      <c r="L46" s="428" t="e">
        <f t="shared" ca="1" si="44"/>
        <v>#N/A</v>
      </c>
      <c r="M46" s="429" t="e">
        <f t="shared" ca="1" si="45"/>
        <v>#VALUE!</v>
      </c>
      <c r="N46" s="428">
        <f t="shared" ca="1" si="46"/>
        <v>0</v>
      </c>
      <c r="O46" s="429" t="e">
        <f t="shared" ca="1" si="47"/>
        <v>#N/A</v>
      </c>
      <c r="P46" s="428">
        <f t="shared" ca="1" si="48"/>
        <v>0</v>
      </c>
      <c r="Q46" s="429" t="e">
        <f t="shared" ca="1" si="49"/>
        <v>#N/A</v>
      </c>
      <c r="R46" s="430">
        <f t="shared" ca="1" si="25"/>
        <v>0</v>
      </c>
      <c r="S46" s="427" t="e">
        <f t="shared" ca="1" si="26"/>
        <v>#N/A</v>
      </c>
      <c r="T46" s="387" t="e">
        <f t="shared" ca="1" si="12"/>
        <v>#N/A</v>
      </c>
      <c r="U46" s="440" t="e">
        <f ca="1">IF(S46="% of Reading",H46*R46%,IF(S46="% of F.S",MAX(G22:G81)*R46%,R46*T46))</f>
        <v>#N/A</v>
      </c>
      <c r="V46" s="429">
        <f t="shared" si="27"/>
        <v>0</v>
      </c>
      <c r="X46" s="428" t="e">
        <f t="shared" ca="1" si="50"/>
        <v>#N/A</v>
      </c>
      <c r="Y46" s="429" t="e">
        <f t="shared" ca="1" si="51"/>
        <v>#N/A</v>
      </c>
      <c r="Z46" s="428" t="e">
        <f t="shared" ca="1" si="28"/>
        <v>#N/A</v>
      </c>
      <c r="AA46" s="431" t="e">
        <f t="shared" ca="1" si="29"/>
        <v>#N/A</v>
      </c>
      <c r="AB46" s="442">
        <f t="shared" si="13"/>
        <v>0</v>
      </c>
      <c r="AC46" s="443">
        <f t="shared" si="14"/>
        <v>0</v>
      </c>
      <c r="AD46" s="453">
        <f t="shared" si="15"/>
        <v>0</v>
      </c>
      <c r="AE46" s="67"/>
      <c r="AF46" s="387">
        <f t="shared" si="16"/>
        <v>0</v>
      </c>
      <c r="AG46" s="451">
        <f t="shared" si="30"/>
        <v>9.7989820000000005</v>
      </c>
      <c r="AH46" s="451" t="e">
        <f t="shared" si="31"/>
        <v>#DIV/0!</v>
      </c>
      <c r="AI46" s="451">
        <f t="shared" si="32"/>
        <v>8000</v>
      </c>
      <c r="AJ46" s="451">
        <f t="shared" si="33"/>
        <v>1</v>
      </c>
      <c r="AK46" s="451">
        <f t="shared" si="34"/>
        <v>0</v>
      </c>
      <c r="AL46" s="451" t="e">
        <f t="shared" ca="1" si="35"/>
        <v>#N/A</v>
      </c>
      <c r="AM46" s="454" t="e">
        <f t="shared" ca="1" si="36"/>
        <v>#DIV/0!</v>
      </c>
      <c r="AN46" s="451" t="e">
        <f t="shared" ca="1" si="37"/>
        <v>#N/A</v>
      </c>
      <c r="AO46" s="451" t="e">
        <f t="shared" ca="1" si="53"/>
        <v>#N/A</v>
      </c>
      <c r="AP46" s="449" t="e">
        <f t="shared" ca="1" si="17"/>
        <v>#DIV/0!</v>
      </c>
      <c r="AQ46" s="451">
        <f t="shared" si="38"/>
        <v>9.0000000000000002E-6</v>
      </c>
      <c r="AR46" s="451" t="e">
        <f t="shared" ca="1" si="38"/>
        <v>#DIV/0!</v>
      </c>
      <c r="AS46" s="455" t="e">
        <f t="shared" ca="1" si="52"/>
        <v>#N/A</v>
      </c>
      <c r="AT46" s="456" t="e">
        <f t="shared" ca="1" si="18"/>
        <v>#DIV/0!</v>
      </c>
      <c r="AU46" s="451" t="e">
        <f t="shared" si="39"/>
        <v>#DIV/0!</v>
      </c>
      <c r="AV46" s="450" t="e">
        <f t="shared" ca="1" si="40"/>
        <v>#DIV/0!</v>
      </c>
      <c r="AW46" s="451">
        <f t="shared" si="41"/>
        <v>0.03</v>
      </c>
      <c r="AX46" s="446">
        <f t="shared" si="19"/>
        <v>0</v>
      </c>
      <c r="AY46" s="452" t="e">
        <f t="shared" ca="1" si="20"/>
        <v>#DIV/0!</v>
      </c>
      <c r="AZ46" s="67"/>
      <c r="BA46" s="68">
        <f>Pressure_1_R1!A154</f>
        <v>0</v>
      </c>
      <c r="BB46" s="87">
        <f>Pressure_1_R1!B154</f>
        <v>0</v>
      </c>
      <c r="BC46" s="87">
        <f>Pressure_1_R1!C154</f>
        <v>0</v>
      </c>
      <c r="BD46" s="87">
        <f>Pressure_1_R1!D154</f>
        <v>0</v>
      </c>
      <c r="BE46" s="87">
        <f>Pressure_1_R1!E154</f>
        <v>0</v>
      </c>
      <c r="BF46" s="87">
        <f>Pressure_1_R1!F154</f>
        <v>0</v>
      </c>
      <c r="BG46" s="87">
        <f>Pressure_1_R1!G154</f>
        <v>0</v>
      </c>
      <c r="BH46" s="87">
        <f>Pressure_1_R1!H154</f>
        <v>0</v>
      </c>
      <c r="BI46" s="87">
        <f>Pressure_1_R1!I154</f>
        <v>0</v>
      </c>
      <c r="BJ46" s="87">
        <f>Pressure_1_R1!J154</f>
        <v>0</v>
      </c>
      <c r="BK46" s="87">
        <f>Pressure_1_R1!K154</f>
        <v>0</v>
      </c>
      <c r="BL46" s="87">
        <f>Pressure_1_R1!L154</f>
        <v>0</v>
      </c>
      <c r="BM46" s="87">
        <f>Pressure_1_R1!M154</f>
        <v>0</v>
      </c>
      <c r="BN46" s="87">
        <f>Pressure_1_R1!N154</f>
        <v>0</v>
      </c>
      <c r="BO46" s="87">
        <f>Pressure_1_R1!O154</f>
        <v>0</v>
      </c>
      <c r="BP46" s="69">
        <f>Pressure_1_R1!P154</f>
        <v>0</v>
      </c>
    </row>
    <row r="47" spans="2:68" ht="15" customHeight="1">
      <c r="B47" s="438">
        <f>Pressure_1_R1!B29</f>
        <v>0</v>
      </c>
      <c r="C47" s="439">
        <f>Pressure_1_R1!D29</f>
        <v>0</v>
      </c>
      <c r="D47" s="445" t="str">
        <f t="shared" si="8"/>
        <v/>
      </c>
      <c r="E47" s="429" t="str">
        <f t="shared" si="42"/>
        <v>기체</v>
      </c>
      <c r="F47" s="387" t="e">
        <f t="shared" si="9"/>
        <v>#N/A</v>
      </c>
      <c r="G47" s="387" t="e">
        <f t="shared" si="10"/>
        <v>#N/A</v>
      </c>
      <c r="H47" s="437" t="e">
        <f t="shared" si="11"/>
        <v>#N/A</v>
      </c>
      <c r="I47" s="429">
        <f t="shared" si="43"/>
        <v>0</v>
      </c>
      <c r="J47" s="421"/>
      <c r="K47" s="423">
        <f t="shared" si="43"/>
        <v>0</v>
      </c>
      <c r="L47" s="428" t="e">
        <f t="shared" ca="1" si="44"/>
        <v>#N/A</v>
      </c>
      <c r="M47" s="429" t="e">
        <f t="shared" ca="1" si="45"/>
        <v>#VALUE!</v>
      </c>
      <c r="N47" s="428">
        <f t="shared" ca="1" si="46"/>
        <v>0</v>
      </c>
      <c r="O47" s="429" t="e">
        <f t="shared" ca="1" si="47"/>
        <v>#N/A</v>
      </c>
      <c r="P47" s="428">
        <f t="shared" ca="1" si="48"/>
        <v>0</v>
      </c>
      <c r="Q47" s="429" t="e">
        <f t="shared" ca="1" si="49"/>
        <v>#N/A</v>
      </c>
      <c r="R47" s="430">
        <f t="shared" ca="1" si="25"/>
        <v>0</v>
      </c>
      <c r="S47" s="427" t="e">
        <f t="shared" ca="1" si="26"/>
        <v>#N/A</v>
      </c>
      <c r="T47" s="387" t="e">
        <f t="shared" ca="1" si="12"/>
        <v>#N/A</v>
      </c>
      <c r="U47" s="440" t="e">
        <f ca="1">IF(S47="% of Reading",H47*R47%,IF(S47="% of F.S",MAX(G22:G81)*R47%,R47*T47))</f>
        <v>#N/A</v>
      </c>
      <c r="V47" s="429">
        <f t="shared" si="27"/>
        <v>0</v>
      </c>
      <c r="X47" s="428" t="e">
        <f t="shared" ca="1" si="50"/>
        <v>#N/A</v>
      </c>
      <c r="Y47" s="429" t="e">
        <f t="shared" ca="1" si="51"/>
        <v>#N/A</v>
      </c>
      <c r="Z47" s="428" t="e">
        <f t="shared" ca="1" si="28"/>
        <v>#N/A</v>
      </c>
      <c r="AA47" s="431" t="e">
        <f t="shared" ca="1" si="29"/>
        <v>#N/A</v>
      </c>
      <c r="AB47" s="442">
        <f t="shared" si="13"/>
        <v>0</v>
      </c>
      <c r="AC47" s="443">
        <f t="shared" si="14"/>
        <v>0</v>
      </c>
      <c r="AD47" s="453">
        <f t="shared" si="15"/>
        <v>0</v>
      </c>
      <c r="AE47" s="67"/>
      <c r="AF47" s="387">
        <f t="shared" si="16"/>
        <v>0</v>
      </c>
      <c r="AG47" s="451">
        <f t="shared" si="30"/>
        <v>9.7989820000000005</v>
      </c>
      <c r="AH47" s="451" t="e">
        <f t="shared" si="31"/>
        <v>#DIV/0!</v>
      </c>
      <c r="AI47" s="451">
        <f t="shared" si="32"/>
        <v>8000</v>
      </c>
      <c r="AJ47" s="451">
        <f t="shared" si="33"/>
        <v>1</v>
      </c>
      <c r="AK47" s="451">
        <f t="shared" si="34"/>
        <v>0</v>
      </c>
      <c r="AL47" s="451" t="e">
        <f t="shared" ca="1" si="35"/>
        <v>#N/A</v>
      </c>
      <c r="AM47" s="454" t="e">
        <f t="shared" ca="1" si="36"/>
        <v>#DIV/0!</v>
      </c>
      <c r="AN47" s="451" t="e">
        <f t="shared" ca="1" si="37"/>
        <v>#N/A</v>
      </c>
      <c r="AO47" s="451" t="e">
        <f t="shared" ca="1" si="53"/>
        <v>#N/A</v>
      </c>
      <c r="AP47" s="449" t="e">
        <f t="shared" ca="1" si="17"/>
        <v>#DIV/0!</v>
      </c>
      <c r="AQ47" s="451">
        <f t="shared" si="38"/>
        <v>9.0000000000000002E-6</v>
      </c>
      <c r="AR47" s="451" t="e">
        <f t="shared" ca="1" si="38"/>
        <v>#DIV/0!</v>
      </c>
      <c r="AS47" s="455" t="e">
        <f t="shared" ca="1" si="52"/>
        <v>#N/A</v>
      </c>
      <c r="AT47" s="456" t="e">
        <f t="shared" ca="1" si="18"/>
        <v>#DIV/0!</v>
      </c>
      <c r="AU47" s="451" t="e">
        <f t="shared" si="39"/>
        <v>#DIV/0!</v>
      </c>
      <c r="AV47" s="450" t="e">
        <f t="shared" ca="1" si="40"/>
        <v>#DIV/0!</v>
      </c>
      <c r="AW47" s="451">
        <f t="shared" si="41"/>
        <v>0.03</v>
      </c>
      <c r="AX47" s="446">
        <f t="shared" si="19"/>
        <v>0</v>
      </c>
      <c r="AY47" s="452" t="e">
        <f t="shared" ca="1" si="20"/>
        <v>#DIV/0!</v>
      </c>
      <c r="AZ47" s="67"/>
      <c r="BA47" s="70">
        <f>Pressure_1_R1!A155</f>
        <v>0</v>
      </c>
      <c r="BB47" s="86">
        <f>Pressure_1_R1!B155</f>
        <v>0</v>
      </c>
      <c r="BC47" s="86">
        <f>Pressure_1_R1!C155</f>
        <v>0</v>
      </c>
      <c r="BD47" s="86">
        <f>Pressure_1_R1!D155</f>
        <v>0</v>
      </c>
      <c r="BE47" s="86">
        <f>Pressure_1_R1!E155</f>
        <v>0</v>
      </c>
      <c r="BF47" s="86">
        <f>Pressure_1_R1!F155</f>
        <v>0</v>
      </c>
      <c r="BG47" s="86">
        <f>Pressure_1_R1!G155</f>
        <v>0</v>
      </c>
      <c r="BH47" s="86">
        <f>Pressure_1_R1!H155</f>
        <v>0</v>
      </c>
      <c r="BI47" s="86">
        <f>Pressure_1_R1!I155</f>
        <v>0</v>
      </c>
      <c r="BJ47" s="86">
        <f>Pressure_1_R1!J155</f>
        <v>0</v>
      </c>
      <c r="BK47" s="86">
        <f>Pressure_1_R1!K155</f>
        <v>0</v>
      </c>
      <c r="BL47" s="86">
        <f>Pressure_1_R1!L155</f>
        <v>0</v>
      </c>
      <c r="BM47" s="86">
        <f>Pressure_1_R1!M155</f>
        <v>0</v>
      </c>
      <c r="BN47" s="86">
        <f>Pressure_1_R1!N155</f>
        <v>0</v>
      </c>
      <c r="BO47" s="86">
        <f>Pressure_1_R1!O155</f>
        <v>0</v>
      </c>
      <c r="BP47" s="71">
        <f>Pressure_1_R1!P155</f>
        <v>0</v>
      </c>
    </row>
    <row r="48" spans="2:68" ht="15" customHeight="1">
      <c r="B48" s="438">
        <f>Pressure_1_R1!B30</f>
        <v>0</v>
      </c>
      <c r="C48" s="439">
        <f>Pressure_1_R1!D30</f>
        <v>0</v>
      </c>
      <c r="D48" s="445" t="str">
        <f t="shared" si="8"/>
        <v/>
      </c>
      <c r="E48" s="429" t="str">
        <f t="shared" si="42"/>
        <v>기체</v>
      </c>
      <c r="F48" s="387" t="e">
        <f t="shared" si="9"/>
        <v>#N/A</v>
      </c>
      <c r="G48" s="387" t="e">
        <f t="shared" si="10"/>
        <v>#N/A</v>
      </c>
      <c r="H48" s="437" t="e">
        <f t="shared" si="11"/>
        <v>#N/A</v>
      </c>
      <c r="I48" s="429">
        <f t="shared" si="43"/>
        <v>0</v>
      </c>
      <c r="J48" s="421"/>
      <c r="K48" s="423">
        <f t="shared" si="43"/>
        <v>0</v>
      </c>
      <c r="L48" s="428" t="e">
        <f t="shared" ca="1" si="44"/>
        <v>#N/A</v>
      </c>
      <c r="M48" s="429" t="e">
        <f t="shared" ca="1" si="45"/>
        <v>#VALUE!</v>
      </c>
      <c r="N48" s="428">
        <f t="shared" ca="1" si="46"/>
        <v>0</v>
      </c>
      <c r="O48" s="429" t="e">
        <f t="shared" ca="1" si="47"/>
        <v>#N/A</v>
      </c>
      <c r="P48" s="428">
        <f t="shared" ca="1" si="48"/>
        <v>0</v>
      </c>
      <c r="Q48" s="429" t="e">
        <f t="shared" ca="1" si="49"/>
        <v>#N/A</v>
      </c>
      <c r="R48" s="430">
        <f t="shared" ca="1" si="25"/>
        <v>0</v>
      </c>
      <c r="S48" s="427" t="e">
        <f t="shared" ca="1" si="26"/>
        <v>#N/A</v>
      </c>
      <c r="T48" s="387" t="e">
        <f t="shared" ca="1" si="12"/>
        <v>#N/A</v>
      </c>
      <c r="U48" s="440" t="e">
        <f ca="1">IF(S48="% of Reading",H48*R48%,IF(S48="% of F.S",MAX(G22:G81)*R48%,R48*T48))</f>
        <v>#N/A</v>
      </c>
      <c r="V48" s="429">
        <f t="shared" si="27"/>
        <v>0</v>
      </c>
      <c r="X48" s="428" t="e">
        <f t="shared" ca="1" si="50"/>
        <v>#N/A</v>
      </c>
      <c r="Y48" s="429" t="e">
        <f t="shared" ca="1" si="51"/>
        <v>#N/A</v>
      </c>
      <c r="Z48" s="428" t="e">
        <f t="shared" ca="1" si="28"/>
        <v>#N/A</v>
      </c>
      <c r="AA48" s="431" t="e">
        <f t="shared" ca="1" si="29"/>
        <v>#N/A</v>
      </c>
      <c r="AB48" s="442">
        <f t="shared" si="13"/>
        <v>0</v>
      </c>
      <c r="AC48" s="443">
        <f t="shared" si="14"/>
        <v>0</v>
      </c>
      <c r="AD48" s="453">
        <f t="shared" si="15"/>
        <v>0</v>
      </c>
      <c r="AE48" s="67"/>
      <c r="AF48" s="387">
        <f t="shared" si="16"/>
        <v>0</v>
      </c>
      <c r="AG48" s="451">
        <f t="shared" si="30"/>
        <v>9.7989820000000005</v>
      </c>
      <c r="AH48" s="451" t="e">
        <f t="shared" si="31"/>
        <v>#DIV/0!</v>
      </c>
      <c r="AI48" s="451">
        <f t="shared" si="32"/>
        <v>8000</v>
      </c>
      <c r="AJ48" s="451">
        <f t="shared" si="33"/>
        <v>1</v>
      </c>
      <c r="AK48" s="451">
        <f t="shared" si="34"/>
        <v>0</v>
      </c>
      <c r="AL48" s="451" t="e">
        <f t="shared" ca="1" si="35"/>
        <v>#N/A</v>
      </c>
      <c r="AM48" s="454" t="e">
        <f t="shared" ca="1" si="36"/>
        <v>#DIV/0!</v>
      </c>
      <c r="AN48" s="451" t="e">
        <f t="shared" ca="1" si="37"/>
        <v>#N/A</v>
      </c>
      <c r="AO48" s="451" t="e">
        <f t="shared" ca="1" si="53"/>
        <v>#N/A</v>
      </c>
      <c r="AP48" s="449" t="e">
        <f t="shared" ca="1" si="17"/>
        <v>#DIV/0!</v>
      </c>
      <c r="AQ48" s="451">
        <f t="shared" si="38"/>
        <v>9.0000000000000002E-6</v>
      </c>
      <c r="AR48" s="451" t="e">
        <f t="shared" ca="1" si="38"/>
        <v>#DIV/0!</v>
      </c>
      <c r="AS48" s="455" t="e">
        <f t="shared" ca="1" si="52"/>
        <v>#N/A</v>
      </c>
      <c r="AT48" s="456" t="e">
        <f t="shared" ca="1" si="18"/>
        <v>#DIV/0!</v>
      </c>
      <c r="AU48" s="451" t="e">
        <f t="shared" si="39"/>
        <v>#DIV/0!</v>
      </c>
      <c r="AV48" s="450" t="e">
        <f t="shared" ca="1" si="40"/>
        <v>#DIV/0!</v>
      </c>
      <c r="AW48" s="451">
        <f t="shared" si="41"/>
        <v>0.03</v>
      </c>
      <c r="AX48" s="446">
        <f t="shared" si="19"/>
        <v>0</v>
      </c>
      <c r="AY48" s="452" t="e">
        <f t="shared" ca="1" si="20"/>
        <v>#DIV/0!</v>
      </c>
      <c r="AZ48" s="67"/>
      <c r="BA48" s="68">
        <f>Pressure_1_R1!A156</f>
        <v>0</v>
      </c>
      <c r="BB48" s="87">
        <f>Pressure_1_R1!B156</f>
        <v>0</v>
      </c>
      <c r="BC48" s="87">
        <f>Pressure_1_R1!C156</f>
        <v>0</v>
      </c>
      <c r="BD48" s="87">
        <f>Pressure_1_R1!D156</f>
        <v>0</v>
      </c>
      <c r="BE48" s="87">
        <f>Pressure_1_R1!E156</f>
        <v>0</v>
      </c>
      <c r="BF48" s="87">
        <f>Pressure_1_R1!F156</f>
        <v>0</v>
      </c>
      <c r="BG48" s="87">
        <f>Pressure_1_R1!G156</f>
        <v>0</v>
      </c>
      <c r="BH48" s="87">
        <f>Pressure_1_R1!H156</f>
        <v>0</v>
      </c>
      <c r="BI48" s="87">
        <f>Pressure_1_R1!I156</f>
        <v>0</v>
      </c>
      <c r="BJ48" s="87">
        <f>Pressure_1_R1!J156</f>
        <v>0</v>
      </c>
      <c r="BK48" s="87">
        <f>Pressure_1_R1!K156</f>
        <v>0</v>
      </c>
      <c r="BL48" s="87">
        <f>Pressure_1_R1!L156</f>
        <v>0</v>
      </c>
      <c r="BM48" s="87">
        <f>Pressure_1_R1!M156</f>
        <v>0</v>
      </c>
      <c r="BN48" s="87">
        <f>Pressure_1_R1!N156</f>
        <v>0</v>
      </c>
      <c r="BO48" s="87">
        <f>Pressure_1_R1!O156</f>
        <v>0</v>
      </c>
      <c r="BP48" s="69">
        <f>Pressure_1_R1!P156</f>
        <v>0</v>
      </c>
    </row>
    <row r="49" spans="2:68" ht="15" customHeight="1">
      <c r="B49" s="438">
        <f>Pressure_1_R1!B31</f>
        <v>0</v>
      </c>
      <c r="C49" s="439">
        <f>Pressure_1_R1!D31</f>
        <v>0</v>
      </c>
      <c r="D49" s="445" t="str">
        <f t="shared" si="8"/>
        <v/>
      </c>
      <c r="E49" s="429" t="str">
        <f t="shared" si="42"/>
        <v>기체</v>
      </c>
      <c r="F49" s="387" t="e">
        <f t="shared" si="9"/>
        <v>#N/A</v>
      </c>
      <c r="G49" s="387" t="e">
        <f t="shared" si="10"/>
        <v>#N/A</v>
      </c>
      <c r="H49" s="437" t="e">
        <f t="shared" si="11"/>
        <v>#N/A</v>
      </c>
      <c r="I49" s="429">
        <f t="shared" si="43"/>
        <v>0</v>
      </c>
      <c r="J49" s="421"/>
      <c r="K49" s="423">
        <f t="shared" si="43"/>
        <v>0</v>
      </c>
      <c r="L49" s="428" t="e">
        <f t="shared" ca="1" si="44"/>
        <v>#N/A</v>
      </c>
      <c r="M49" s="429" t="e">
        <f t="shared" ca="1" si="45"/>
        <v>#VALUE!</v>
      </c>
      <c r="N49" s="428">
        <f t="shared" ca="1" si="46"/>
        <v>0</v>
      </c>
      <c r="O49" s="429" t="e">
        <f t="shared" ca="1" si="47"/>
        <v>#N/A</v>
      </c>
      <c r="P49" s="428">
        <f t="shared" ca="1" si="48"/>
        <v>0</v>
      </c>
      <c r="Q49" s="429" t="e">
        <f t="shared" ca="1" si="49"/>
        <v>#N/A</v>
      </c>
      <c r="R49" s="430">
        <f t="shared" ca="1" si="25"/>
        <v>0</v>
      </c>
      <c r="S49" s="427" t="e">
        <f t="shared" ca="1" si="26"/>
        <v>#N/A</v>
      </c>
      <c r="T49" s="387" t="e">
        <f t="shared" ca="1" si="12"/>
        <v>#N/A</v>
      </c>
      <c r="U49" s="440" t="e">
        <f ca="1">IF(S49="% of Reading",H49*R49%,IF(S49="% of F.S",MAX(G22:G81)*R49%,R49*T49))</f>
        <v>#N/A</v>
      </c>
      <c r="V49" s="429">
        <f t="shared" si="27"/>
        <v>0</v>
      </c>
      <c r="X49" s="428" t="e">
        <f t="shared" ca="1" si="50"/>
        <v>#N/A</v>
      </c>
      <c r="Y49" s="429" t="e">
        <f t="shared" ca="1" si="51"/>
        <v>#N/A</v>
      </c>
      <c r="Z49" s="428" t="e">
        <f t="shared" ca="1" si="28"/>
        <v>#N/A</v>
      </c>
      <c r="AA49" s="431" t="e">
        <f t="shared" ca="1" si="29"/>
        <v>#N/A</v>
      </c>
      <c r="AB49" s="442">
        <f t="shared" si="13"/>
        <v>0</v>
      </c>
      <c r="AC49" s="443">
        <f t="shared" si="14"/>
        <v>0</v>
      </c>
      <c r="AD49" s="453">
        <f t="shared" si="15"/>
        <v>0</v>
      </c>
      <c r="AE49" s="67"/>
      <c r="AF49" s="387">
        <f t="shared" si="16"/>
        <v>0</v>
      </c>
      <c r="AG49" s="451">
        <f t="shared" si="30"/>
        <v>9.7989820000000005</v>
      </c>
      <c r="AH49" s="451" t="e">
        <f t="shared" si="31"/>
        <v>#DIV/0!</v>
      </c>
      <c r="AI49" s="451">
        <f t="shared" si="32"/>
        <v>8000</v>
      </c>
      <c r="AJ49" s="451">
        <f t="shared" si="33"/>
        <v>1</v>
      </c>
      <c r="AK49" s="451">
        <f t="shared" si="34"/>
        <v>0</v>
      </c>
      <c r="AL49" s="451" t="e">
        <f t="shared" ca="1" si="35"/>
        <v>#N/A</v>
      </c>
      <c r="AM49" s="454" t="e">
        <f t="shared" ca="1" si="36"/>
        <v>#DIV/0!</v>
      </c>
      <c r="AN49" s="451" t="e">
        <f t="shared" ca="1" si="37"/>
        <v>#N/A</v>
      </c>
      <c r="AO49" s="451" t="e">
        <f t="shared" ca="1" si="53"/>
        <v>#N/A</v>
      </c>
      <c r="AP49" s="449" t="e">
        <f t="shared" ca="1" si="17"/>
        <v>#DIV/0!</v>
      </c>
      <c r="AQ49" s="451">
        <f t="shared" si="38"/>
        <v>9.0000000000000002E-6</v>
      </c>
      <c r="AR49" s="451" t="e">
        <f t="shared" ca="1" si="38"/>
        <v>#DIV/0!</v>
      </c>
      <c r="AS49" s="455" t="e">
        <f t="shared" ca="1" si="52"/>
        <v>#N/A</v>
      </c>
      <c r="AT49" s="456" t="e">
        <f t="shared" ca="1" si="18"/>
        <v>#DIV/0!</v>
      </c>
      <c r="AU49" s="451" t="e">
        <f t="shared" si="39"/>
        <v>#DIV/0!</v>
      </c>
      <c r="AV49" s="450" t="e">
        <f t="shared" ca="1" si="40"/>
        <v>#DIV/0!</v>
      </c>
      <c r="AW49" s="451">
        <f t="shared" si="41"/>
        <v>0.03</v>
      </c>
      <c r="AX49" s="446">
        <f t="shared" si="19"/>
        <v>0</v>
      </c>
      <c r="AY49" s="452" t="e">
        <f t="shared" ca="1" si="20"/>
        <v>#DIV/0!</v>
      </c>
      <c r="AZ49" s="67"/>
      <c r="BA49" s="70">
        <f>Pressure_1_R1!A157</f>
        <v>0</v>
      </c>
      <c r="BB49" s="86">
        <f>Pressure_1_R1!B157</f>
        <v>0</v>
      </c>
      <c r="BC49" s="86">
        <f>Pressure_1_R1!C157</f>
        <v>0</v>
      </c>
      <c r="BD49" s="86">
        <f>Pressure_1_R1!D157</f>
        <v>0</v>
      </c>
      <c r="BE49" s="86">
        <f>Pressure_1_R1!E157</f>
        <v>0</v>
      </c>
      <c r="BF49" s="86">
        <f>Pressure_1_R1!F157</f>
        <v>0</v>
      </c>
      <c r="BG49" s="86">
        <f>Pressure_1_R1!G157</f>
        <v>0</v>
      </c>
      <c r="BH49" s="86">
        <f>Pressure_1_R1!H157</f>
        <v>0</v>
      </c>
      <c r="BI49" s="86">
        <f>Pressure_1_R1!I157</f>
        <v>0</v>
      </c>
      <c r="BJ49" s="86">
        <f>Pressure_1_R1!J157</f>
        <v>0</v>
      </c>
      <c r="BK49" s="86">
        <f>Pressure_1_R1!K157</f>
        <v>0</v>
      </c>
      <c r="BL49" s="86">
        <f>Pressure_1_R1!L157</f>
        <v>0</v>
      </c>
      <c r="BM49" s="86">
        <f>Pressure_1_R1!M157</f>
        <v>0</v>
      </c>
      <c r="BN49" s="86">
        <f>Pressure_1_R1!N157</f>
        <v>0</v>
      </c>
      <c r="BO49" s="86">
        <f>Pressure_1_R1!O157</f>
        <v>0</v>
      </c>
      <c r="BP49" s="71">
        <f>Pressure_1_R1!P157</f>
        <v>0</v>
      </c>
    </row>
    <row r="50" spans="2:68" ht="15" customHeight="1">
      <c r="B50" s="438">
        <f>Pressure_1_R1!B32</f>
        <v>0</v>
      </c>
      <c r="C50" s="439">
        <f>Pressure_1_R1!D32</f>
        <v>0</v>
      </c>
      <c r="D50" s="445" t="str">
        <f t="shared" si="8"/>
        <v/>
      </c>
      <c r="E50" s="429" t="str">
        <f t="shared" si="42"/>
        <v>기체</v>
      </c>
      <c r="F50" s="387" t="e">
        <f t="shared" si="9"/>
        <v>#N/A</v>
      </c>
      <c r="G50" s="387" t="e">
        <f t="shared" si="10"/>
        <v>#N/A</v>
      </c>
      <c r="H50" s="437" t="e">
        <f t="shared" si="11"/>
        <v>#N/A</v>
      </c>
      <c r="I50" s="429">
        <f t="shared" si="43"/>
        <v>0</v>
      </c>
      <c r="J50" s="421"/>
      <c r="K50" s="423">
        <f t="shared" si="43"/>
        <v>0</v>
      </c>
      <c r="L50" s="428" t="e">
        <f t="shared" ca="1" si="44"/>
        <v>#N/A</v>
      </c>
      <c r="M50" s="429" t="e">
        <f t="shared" ca="1" si="45"/>
        <v>#VALUE!</v>
      </c>
      <c r="N50" s="428">
        <f t="shared" ca="1" si="46"/>
        <v>0</v>
      </c>
      <c r="O50" s="429" t="e">
        <f t="shared" ca="1" si="47"/>
        <v>#N/A</v>
      </c>
      <c r="P50" s="428">
        <f t="shared" ca="1" si="48"/>
        <v>0</v>
      </c>
      <c r="Q50" s="429" t="e">
        <f t="shared" ca="1" si="49"/>
        <v>#N/A</v>
      </c>
      <c r="R50" s="430">
        <f t="shared" ca="1" si="25"/>
        <v>0</v>
      </c>
      <c r="S50" s="427" t="e">
        <f t="shared" ca="1" si="26"/>
        <v>#N/A</v>
      </c>
      <c r="T50" s="387" t="e">
        <f t="shared" ca="1" si="12"/>
        <v>#N/A</v>
      </c>
      <c r="U50" s="440" t="e">
        <f ca="1">IF(S50="% of Reading",H50*R50%,IF(S50="% of F.S",MAX(G22:G81)*R50%,R50*T50))</f>
        <v>#N/A</v>
      </c>
      <c r="V50" s="429">
        <f t="shared" si="27"/>
        <v>0</v>
      </c>
      <c r="X50" s="428" t="e">
        <f t="shared" ca="1" si="50"/>
        <v>#N/A</v>
      </c>
      <c r="Y50" s="429" t="e">
        <f t="shared" ca="1" si="51"/>
        <v>#N/A</v>
      </c>
      <c r="Z50" s="428" t="e">
        <f t="shared" ca="1" si="28"/>
        <v>#N/A</v>
      </c>
      <c r="AA50" s="431" t="e">
        <f t="shared" ca="1" si="29"/>
        <v>#N/A</v>
      </c>
      <c r="AB50" s="442">
        <f t="shared" si="13"/>
        <v>0</v>
      </c>
      <c r="AC50" s="443">
        <f t="shared" si="14"/>
        <v>0</v>
      </c>
      <c r="AD50" s="453">
        <f t="shared" si="15"/>
        <v>0</v>
      </c>
      <c r="AE50" s="67"/>
      <c r="AF50" s="387">
        <f t="shared" si="16"/>
        <v>0</v>
      </c>
      <c r="AG50" s="451">
        <f t="shared" si="30"/>
        <v>9.7989820000000005</v>
      </c>
      <c r="AH50" s="451" t="e">
        <f t="shared" si="31"/>
        <v>#DIV/0!</v>
      </c>
      <c r="AI50" s="451">
        <f t="shared" si="32"/>
        <v>8000</v>
      </c>
      <c r="AJ50" s="451">
        <f t="shared" si="33"/>
        <v>1</v>
      </c>
      <c r="AK50" s="451">
        <f t="shared" si="34"/>
        <v>0</v>
      </c>
      <c r="AL50" s="451" t="e">
        <f t="shared" ca="1" si="35"/>
        <v>#N/A</v>
      </c>
      <c r="AM50" s="454" t="e">
        <f t="shared" ca="1" si="36"/>
        <v>#DIV/0!</v>
      </c>
      <c r="AN50" s="451" t="e">
        <f t="shared" ca="1" si="37"/>
        <v>#N/A</v>
      </c>
      <c r="AO50" s="451" t="e">
        <f t="shared" ca="1" si="53"/>
        <v>#N/A</v>
      </c>
      <c r="AP50" s="449" t="e">
        <f t="shared" ca="1" si="17"/>
        <v>#DIV/0!</v>
      </c>
      <c r="AQ50" s="451">
        <f t="shared" si="38"/>
        <v>9.0000000000000002E-6</v>
      </c>
      <c r="AR50" s="451" t="e">
        <f t="shared" ca="1" si="38"/>
        <v>#DIV/0!</v>
      </c>
      <c r="AS50" s="455" t="e">
        <f t="shared" ca="1" si="52"/>
        <v>#N/A</v>
      </c>
      <c r="AT50" s="456" t="e">
        <f t="shared" ca="1" si="18"/>
        <v>#DIV/0!</v>
      </c>
      <c r="AU50" s="451" t="e">
        <f t="shared" si="39"/>
        <v>#DIV/0!</v>
      </c>
      <c r="AV50" s="450" t="e">
        <f t="shared" ca="1" si="40"/>
        <v>#DIV/0!</v>
      </c>
      <c r="AW50" s="451">
        <f t="shared" si="41"/>
        <v>0.03</v>
      </c>
      <c r="AX50" s="446">
        <f t="shared" si="19"/>
        <v>0</v>
      </c>
      <c r="AY50" s="452" t="e">
        <f t="shared" ca="1" si="20"/>
        <v>#DIV/0!</v>
      </c>
      <c r="AZ50" s="67"/>
      <c r="BA50" s="68">
        <f>Pressure_1_R1!A158</f>
        <v>0</v>
      </c>
      <c r="BB50" s="87">
        <f>Pressure_1_R1!B158</f>
        <v>0</v>
      </c>
      <c r="BC50" s="87">
        <f>Pressure_1_R1!C158</f>
        <v>0</v>
      </c>
      <c r="BD50" s="87">
        <f>Pressure_1_R1!D158</f>
        <v>0</v>
      </c>
      <c r="BE50" s="87">
        <f>Pressure_1_R1!E158</f>
        <v>0</v>
      </c>
      <c r="BF50" s="87">
        <f>Pressure_1_R1!F158</f>
        <v>0</v>
      </c>
      <c r="BG50" s="87">
        <f>Pressure_1_R1!G158</f>
        <v>0</v>
      </c>
      <c r="BH50" s="87">
        <f>Pressure_1_R1!H158</f>
        <v>0</v>
      </c>
      <c r="BI50" s="87">
        <f>Pressure_1_R1!I158</f>
        <v>0</v>
      </c>
      <c r="BJ50" s="87">
        <f>Pressure_1_R1!J158</f>
        <v>0</v>
      </c>
      <c r="BK50" s="87">
        <f>Pressure_1_R1!K158</f>
        <v>0</v>
      </c>
      <c r="BL50" s="87">
        <f>Pressure_1_R1!L158</f>
        <v>0</v>
      </c>
      <c r="BM50" s="87">
        <f>Pressure_1_R1!M158</f>
        <v>0</v>
      </c>
      <c r="BN50" s="87">
        <f>Pressure_1_R1!N158</f>
        <v>0</v>
      </c>
      <c r="BO50" s="87">
        <f>Pressure_1_R1!O158</f>
        <v>0</v>
      </c>
      <c r="BP50" s="69">
        <f>Pressure_1_R1!P158</f>
        <v>0</v>
      </c>
    </row>
    <row r="51" spans="2:68" ht="15" customHeight="1">
      <c r="B51" s="438">
        <f>Pressure_1_R1!B33</f>
        <v>0</v>
      </c>
      <c r="C51" s="439">
        <f>Pressure_1_R1!D33</f>
        <v>0</v>
      </c>
      <c r="D51" s="445" t="str">
        <f t="shared" ref="D51:D80" si="54">IFERROR(B51*INDEX(C$3:J$10,MATCH(C51,B$3:B$10,0),4),"")</f>
        <v/>
      </c>
      <c r="E51" s="429" t="str">
        <f t="shared" si="42"/>
        <v>기체</v>
      </c>
      <c r="F51" s="387" t="e">
        <f t="shared" ref="F51:F80" si="55">INDEX(C$3:J$10,MATCH(C51,B$3:B$10,0),MATCH(I51,C$2:J$2,0))</f>
        <v>#N/A</v>
      </c>
      <c r="G51" s="387" t="e">
        <f t="shared" ref="G51:G80" si="56">B51*F51</f>
        <v>#N/A</v>
      </c>
      <c r="H51" s="437" t="e">
        <f t="shared" ref="H51:H80" si="57">IF(TYPE(AD51)=16,AY51,AD51)*F51</f>
        <v>#N/A</v>
      </c>
      <c r="I51" s="429">
        <f t="shared" ref="I51" si="58">I50</f>
        <v>0</v>
      </c>
      <c r="J51" s="421"/>
      <c r="K51" s="423">
        <f t="shared" ref="K51" si="59">K50</f>
        <v>0</v>
      </c>
      <c r="L51" s="428" t="e">
        <f t="shared" ca="1" si="44"/>
        <v>#N/A</v>
      </c>
      <c r="M51" s="429" t="e">
        <f t="shared" ca="1" si="45"/>
        <v>#VALUE!</v>
      </c>
      <c r="N51" s="428">
        <f t="shared" ca="1" si="46"/>
        <v>0</v>
      </c>
      <c r="O51" s="429" t="e">
        <f t="shared" ca="1" si="47"/>
        <v>#N/A</v>
      </c>
      <c r="P51" s="428">
        <f t="shared" ca="1" si="48"/>
        <v>0</v>
      </c>
      <c r="Q51" s="429" t="e">
        <f t="shared" ca="1" si="49"/>
        <v>#N/A</v>
      </c>
      <c r="R51" s="430">
        <f t="shared" ref="R51:R80" ca="1" si="60">IF(OR(K51="20409-0",IF(K51="20413-0",SIGN(B51)&gt;0,SIGN(B51)&gt;=0)),IF(TYPE(L51)=16,N51,ROUND(L51,M51)),P51)</f>
        <v>0</v>
      </c>
      <c r="S51" s="427" t="e">
        <f t="shared" ref="S51:S80" ca="1" si="61">IF(OR(K51="20409-0",IF(K51="20413-0",SIGN(B51)&gt;0,SIGN(B51)&gt;=0)),IF(TYPE(L51)=16,O51,"% of Reading"),Q51)</f>
        <v>#N/A</v>
      </c>
      <c r="T51" s="387" t="e">
        <f t="shared" ref="T51:T80" ca="1" si="62">IF(OR(S51="% of Reading",S51="% of F.S"),1,INDEX(C$3:J$10,MATCH(S51,B$3:B$10,0),MATCH(V51,C$2:J$2,0)))</f>
        <v>#N/A</v>
      </c>
      <c r="U51" s="440" t="e">
        <f t="shared" ref="U51:U80" ca="1" si="63">IF(S51="% of Reading",H51*R51%,IF(S51="% of F.S",MAX(G23:G82)*R51%,R51*T51))</f>
        <v>#N/A</v>
      </c>
      <c r="V51" s="429">
        <f t="shared" si="27"/>
        <v>0</v>
      </c>
      <c r="X51" s="428" t="e">
        <f t="shared" ca="1" si="50"/>
        <v>#N/A</v>
      </c>
      <c r="Y51" s="429" t="e">
        <f t="shared" ca="1" si="51"/>
        <v>#N/A</v>
      </c>
      <c r="Z51" s="428" t="e">
        <f t="shared" ca="1" si="28"/>
        <v>#N/A</v>
      </c>
      <c r="AA51" s="431" t="e">
        <f t="shared" ca="1" si="29"/>
        <v>#N/A</v>
      </c>
      <c r="AB51" s="442">
        <f t="shared" ref="AB51:AB80" si="64">IF(B51=0,0,IF(B51&lt;0,IF(K51="20409-0",X51,Z51),X51))</f>
        <v>0</v>
      </c>
      <c r="AC51" s="443">
        <f t="shared" ref="AC51:AC80" si="65">IF(B51=0,0,IF(B51&lt;0,IF(K51="20409-0",Y51,AA51),Y51))</f>
        <v>0</v>
      </c>
      <c r="AD51" s="453">
        <f t="shared" ref="AD51:AD80" si="66">IF(K51="20409-0",(AB51*ABS(B51)+AC51)*SIGN(B51),AB51*B51+AC51)</f>
        <v>0</v>
      </c>
      <c r="AE51" s="67"/>
      <c r="AF51" s="387">
        <f t="shared" ref="AF51:AF80" si="67">SUM(BA51:BP51)</f>
        <v>0</v>
      </c>
      <c r="AG51" s="451">
        <f t="shared" si="30"/>
        <v>9.7989820000000005</v>
      </c>
      <c r="AH51" s="451" t="e">
        <f t="shared" si="31"/>
        <v>#DIV/0!</v>
      </c>
      <c r="AI51" s="451">
        <f t="shared" si="32"/>
        <v>8000</v>
      </c>
      <c r="AJ51" s="451">
        <f t="shared" si="33"/>
        <v>1</v>
      </c>
      <c r="AK51" s="451">
        <f t="shared" si="34"/>
        <v>0</v>
      </c>
      <c r="AL51" s="451" t="e">
        <f t="shared" ca="1" si="35"/>
        <v>#N/A</v>
      </c>
      <c r="AM51" s="454" t="e">
        <f t="shared" ref="AM51:AM80" ca="1" si="68">AF51*AG51*(1-AH51/AI51)*AJ51+AK51*AL51</f>
        <v>#DIV/0!</v>
      </c>
      <c r="AN51" s="451" t="e">
        <f t="shared" ca="1" si="37"/>
        <v>#N/A</v>
      </c>
      <c r="AO51" s="451" t="e">
        <f t="shared" ca="1" si="53"/>
        <v>#N/A</v>
      </c>
      <c r="AP51" s="449" t="e">
        <f t="shared" ref="AP51:AP80" ca="1" si="69">AM51/AN51/10^6</f>
        <v>#DIV/0!</v>
      </c>
      <c r="AQ51" s="451">
        <f t="shared" si="38"/>
        <v>9.0000000000000002E-6</v>
      </c>
      <c r="AR51" s="451" t="e">
        <f t="shared" ca="1" si="38"/>
        <v>#DIV/0!</v>
      </c>
      <c r="AS51" s="455" t="e">
        <f t="shared" ref="AS51:AS80" ca="1" si="70">AN51*(1+AO51*AP51)*(1+(AQ51*AR51))</f>
        <v>#N/A</v>
      </c>
      <c r="AT51" s="456" t="e">
        <f t="shared" ref="AT51:AT80" ca="1" si="71">AM51/AS51/10^6</f>
        <v>#DIV/0!</v>
      </c>
      <c r="AU51" s="451" t="e">
        <f t="shared" si="39"/>
        <v>#DIV/0!</v>
      </c>
      <c r="AV51" s="450" t="e">
        <f t="shared" ref="AV51:AV80" ca="1" si="72">IF(E51="기체",(3.3694*10^-3*AT51)/(273.15+AU51),912.7+0.752*AT51-1.645*10^-3*AT51^2+1.456*10^-6*AT51^3)</f>
        <v>#DIV/0!</v>
      </c>
      <c r="AW51" s="451">
        <f t="shared" si="41"/>
        <v>0.03</v>
      </c>
      <c r="AX51" s="446">
        <f t="shared" ref="AX51:AX80" si="73">IF(B51=0,0,(AV51-AH51)*AG51*AW51)</f>
        <v>0</v>
      </c>
      <c r="AY51" s="452" t="e">
        <f t="shared" ref="AY51:AY80" ca="1" si="74">AT51+AX51/10^6</f>
        <v>#DIV/0!</v>
      </c>
      <c r="AZ51" s="67"/>
      <c r="BA51" s="68">
        <f>Pressure_1_R1!A159</f>
        <v>0</v>
      </c>
      <c r="BB51" s="87">
        <f>Pressure_1_R1!B159</f>
        <v>0</v>
      </c>
      <c r="BC51" s="87">
        <f>Pressure_1_R1!C159</f>
        <v>0</v>
      </c>
      <c r="BD51" s="87">
        <f>Pressure_1_R1!D159</f>
        <v>0</v>
      </c>
      <c r="BE51" s="87">
        <f>Pressure_1_R1!E159</f>
        <v>0</v>
      </c>
      <c r="BF51" s="87">
        <f>Pressure_1_R1!F159</f>
        <v>0</v>
      </c>
      <c r="BG51" s="87">
        <f>Pressure_1_R1!G159</f>
        <v>0</v>
      </c>
      <c r="BH51" s="87">
        <f>Pressure_1_R1!H159</f>
        <v>0</v>
      </c>
      <c r="BI51" s="87">
        <f>Pressure_1_R1!I159</f>
        <v>0</v>
      </c>
      <c r="BJ51" s="87">
        <f>Pressure_1_R1!J159</f>
        <v>0</v>
      </c>
      <c r="BK51" s="87">
        <f>Pressure_1_R1!K159</f>
        <v>0</v>
      </c>
      <c r="BL51" s="87">
        <f>Pressure_1_R1!L159</f>
        <v>0</v>
      </c>
      <c r="BM51" s="87">
        <f>Pressure_1_R1!M159</f>
        <v>0</v>
      </c>
      <c r="BN51" s="87">
        <f>Pressure_1_R1!N159</f>
        <v>0</v>
      </c>
      <c r="BO51" s="87">
        <f>Pressure_1_R1!O159</f>
        <v>0</v>
      </c>
      <c r="BP51" s="69">
        <f>Pressure_1_R1!P159</f>
        <v>0</v>
      </c>
    </row>
    <row r="52" spans="2:68" ht="15" customHeight="1">
      <c r="B52" s="438">
        <f>Pressure_1_R1!B34</f>
        <v>0</v>
      </c>
      <c r="C52" s="439">
        <f>Pressure_1_R1!D34</f>
        <v>0</v>
      </c>
      <c r="D52" s="445" t="str">
        <f t="shared" si="54"/>
        <v/>
      </c>
      <c r="E52" s="429" t="str">
        <f t="shared" si="42"/>
        <v>기체</v>
      </c>
      <c r="F52" s="387" t="e">
        <f t="shared" si="55"/>
        <v>#N/A</v>
      </c>
      <c r="G52" s="387" t="e">
        <f t="shared" si="56"/>
        <v>#N/A</v>
      </c>
      <c r="H52" s="437" t="e">
        <f t="shared" si="57"/>
        <v>#N/A</v>
      </c>
      <c r="I52" s="429">
        <f t="shared" ref="I52" si="75">I51</f>
        <v>0</v>
      </c>
      <c r="J52" s="421"/>
      <c r="K52" s="423">
        <f t="shared" ref="K52" si="76">K51</f>
        <v>0</v>
      </c>
      <c r="L52" s="428" t="e">
        <f t="shared" ca="1" si="44"/>
        <v>#N/A</v>
      </c>
      <c r="M52" s="429" t="e">
        <f t="shared" ca="1" si="45"/>
        <v>#VALUE!</v>
      </c>
      <c r="N52" s="428">
        <f t="shared" ca="1" si="46"/>
        <v>0</v>
      </c>
      <c r="O52" s="429" t="e">
        <f t="shared" ca="1" si="47"/>
        <v>#N/A</v>
      </c>
      <c r="P52" s="428">
        <f t="shared" ca="1" si="48"/>
        <v>0</v>
      </c>
      <c r="Q52" s="429" t="e">
        <f t="shared" ca="1" si="49"/>
        <v>#N/A</v>
      </c>
      <c r="R52" s="430">
        <f t="shared" ca="1" si="60"/>
        <v>0</v>
      </c>
      <c r="S52" s="427" t="e">
        <f t="shared" ca="1" si="61"/>
        <v>#N/A</v>
      </c>
      <c r="T52" s="387" t="e">
        <f t="shared" ca="1" si="62"/>
        <v>#N/A</v>
      </c>
      <c r="U52" s="440" t="e">
        <f t="shared" ca="1" si="63"/>
        <v>#N/A</v>
      </c>
      <c r="V52" s="429">
        <f t="shared" si="27"/>
        <v>0</v>
      </c>
      <c r="X52" s="428" t="e">
        <f t="shared" ca="1" si="50"/>
        <v>#N/A</v>
      </c>
      <c r="Y52" s="429" t="e">
        <f t="shared" ca="1" si="51"/>
        <v>#N/A</v>
      </c>
      <c r="Z52" s="428" t="e">
        <f t="shared" ca="1" si="28"/>
        <v>#N/A</v>
      </c>
      <c r="AA52" s="431" t="e">
        <f t="shared" ca="1" si="29"/>
        <v>#N/A</v>
      </c>
      <c r="AB52" s="442">
        <f t="shared" si="64"/>
        <v>0</v>
      </c>
      <c r="AC52" s="443">
        <f t="shared" si="65"/>
        <v>0</v>
      </c>
      <c r="AD52" s="453">
        <f t="shared" si="66"/>
        <v>0</v>
      </c>
      <c r="AE52" s="67"/>
      <c r="AF52" s="387">
        <f t="shared" si="67"/>
        <v>0</v>
      </c>
      <c r="AG52" s="451">
        <f t="shared" si="30"/>
        <v>9.7989820000000005</v>
      </c>
      <c r="AH52" s="451" t="e">
        <f t="shared" si="31"/>
        <v>#DIV/0!</v>
      </c>
      <c r="AI52" s="451">
        <f t="shared" si="32"/>
        <v>8000</v>
      </c>
      <c r="AJ52" s="451">
        <f t="shared" si="33"/>
        <v>1</v>
      </c>
      <c r="AK52" s="451">
        <f t="shared" si="34"/>
        <v>0</v>
      </c>
      <c r="AL52" s="451" t="e">
        <f t="shared" ca="1" si="35"/>
        <v>#N/A</v>
      </c>
      <c r="AM52" s="454" t="e">
        <f t="shared" ca="1" si="68"/>
        <v>#DIV/0!</v>
      </c>
      <c r="AN52" s="451" t="e">
        <f t="shared" ca="1" si="37"/>
        <v>#N/A</v>
      </c>
      <c r="AO52" s="451" t="e">
        <f t="shared" ca="1" si="53"/>
        <v>#N/A</v>
      </c>
      <c r="AP52" s="449" t="e">
        <f t="shared" ca="1" si="69"/>
        <v>#DIV/0!</v>
      </c>
      <c r="AQ52" s="451">
        <f t="shared" si="38"/>
        <v>9.0000000000000002E-6</v>
      </c>
      <c r="AR52" s="451" t="e">
        <f t="shared" ca="1" si="38"/>
        <v>#DIV/0!</v>
      </c>
      <c r="AS52" s="455" t="e">
        <f t="shared" ca="1" si="70"/>
        <v>#N/A</v>
      </c>
      <c r="AT52" s="456" t="e">
        <f t="shared" ca="1" si="71"/>
        <v>#DIV/0!</v>
      </c>
      <c r="AU52" s="451" t="e">
        <f t="shared" si="39"/>
        <v>#DIV/0!</v>
      </c>
      <c r="AV52" s="450" t="e">
        <f t="shared" ca="1" si="72"/>
        <v>#DIV/0!</v>
      </c>
      <c r="AW52" s="451">
        <f t="shared" si="41"/>
        <v>0.03</v>
      </c>
      <c r="AX52" s="446">
        <f t="shared" si="73"/>
        <v>0</v>
      </c>
      <c r="AY52" s="452" t="e">
        <f t="shared" ca="1" si="74"/>
        <v>#DIV/0!</v>
      </c>
      <c r="AZ52" s="67"/>
      <c r="BA52" s="68">
        <f>Pressure_1_R1!A160</f>
        <v>0</v>
      </c>
      <c r="BB52" s="87">
        <f>Pressure_1_R1!B160</f>
        <v>0</v>
      </c>
      <c r="BC52" s="87">
        <f>Pressure_1_R1!C160</f>
        <v>0</v>
      </c>
      <c r="BD52" s="87">
        <f>Pressure_1_R1!D160</f>
        <v>0</v>
      </c>
      <c r="BE52" s="87">
        <f>Pressure_1_R1!E160</f>
        <v>0</v>
      </c>
      <c r="BF52" s="87">
        <f>Pressure_1_R1!F160</f>
        <v>0</v>
      </c>
      <c r="BG52" s="87">
        <f>Pressure_1_R1!G160</f>
        <v>0</v>
      </c>
      <c r="BH52" s="87">
        <f>Pressure_1_R1!H160</f>
        <v>0</v>
      </c>
      <c r="BI52" s="87">
        <f>Pressure_1_R1!I160</f>
        <v>0</v>
      </c>
      <c r="BJ52" s="87">
        <f>Pressure_1_R1!J160</f>
        <v>0</v>
      </c>
      <c r="BK52" s="87">
        <f>Pressure_1_R1!K160</f>
        <v>0</v>
      </c>
      <c r="BL52" s="87">
        <f>Pressure_1_R1!L160</f>
        <v>0</v>
      </c>
      <c r="BM52" s="87">
        <f>Pressure_1_R1!M160</f>
        <v>0</v>
      </c>
      <c r="BN52" s="87">
        <f>Pressure_1_R1!N160</f>
        <v>0</v>
      </c>
      <c r="BO52" s="87">
        <f>Pressure_1_R1!O160</f>
        <v>0</v>
      </c>
      <c r="BP52" s="69">
        <f>Pressure_1_R1!P160</f>
        <v>0</v>
      </c>
    </row>
    <row r="53" spans="2:68" ht="15" customHeight="1">
      <c r="B53" s="438">
        <f>Pressure_1_R1!B35</f>
        <v>0</v>
      </c>
      <c r="C53" s="439">
        <f>Pressure_1_R1!D35</f>
        <v>0</v>
      </c>
      <c r="D53" s="445" t="str">
        <f t="shared" si="54"/>
        <v/>
      </c>
      <c r="E53" s="429" t="str">
        <f t="shared" si="42"/>
        <v>기체</v>
      </c>
      <c r="F53" s="387" t="e">
        <f t="shared" si="55"/>
        <v>#N/A</v>
      </c>
      <c r="G53" s="387" t="e">
        <f t="shared" si="56"/>
        <v>#N/A</v>
      </c>
      <c r="H53" s="437" t="e">
        <f t="shared" si="57"/>
        <v>#N/A</v>
      </c>
      <c r="I53" s="429">
        <f t="shared" ref="I53" si="77">I52</f>
        <v>0</v>
      </c>
      <c r="J53" s="421"/>
      <c r="K53" s="423">
        <f t="shared" ref="K53" si="78">K52</f>
        <v>0</v>
      </c>
      <c r="L53" s="428" t="e">
        <f t="shared" ca="1" si="44"/>
        <v>#N/A</v>
      </c>
      <c r="M53" s="429" t="e">
        <f t="shared" ca="1" si="45"/>
        <v>#VALUE!</v>
      </c>
      <c r="N53" s="428">
        <f t="shared" ca="1" si="46"/>
        <v>0</v>
      </c>
      <c r="O53" s="429" t="e">
        <f t="shared" ca="1" si="47"/>
        <v>#N/A</v>
      </c>
      <c r="P53" s="428">
        <f t="shared" ca="1" si="48"/>
        <v>0</v>
      </c>
      <c r="Q53" s="429" t="e">
        <f t="shared" ca="1" si="49"/>
        <v>#N/A</v>
      </c>
      <c r="R53" s="430">
        <f t="shared" ca="1" si="60"/>
        <v>0</v>
      </c>
      <c r="S53" s="427" t="e">
        <f t="shared" ca="1" si="61"/>
        <v>#N/A</v>
      </c>
      <c r="T53" s="387" t="e">
        <f t="shared" ca="1" si="62"/>
        <v>#N/A</v>
      </c>
      <c r="U53" s="440" t="e">
        <f t="shared" ca="1" si="63"/>
        <v>#N/A</v>
      </c>
      <c r="V53" s="429">
        <f t="shared" si="27"/>
        <v>0</v>
      </c>
      <c r="X53" s="428" t="e">
        <f t="shared" ca="1" si="50"/>
        <v>#N/A</v>
      </c>
      <c r="Y53" s="429" t="e">
        <f t="shared" ca="1" si="51"/>
        <v>#N/A</v>
      </c>
      <c r="Z53" s="428" t="e">
        <f t="shared" ca="1" si="28"/>
        <v>#N/A</v>
      </c>
      <c r="AA53" s="431" t="e">
        <f t="shared" ca="1" si="29"/>
        <v>#N/A</v>
      </c>
      <c r="AB53" s="442">
        <f t="shared" si="64"/>
        <v>0</v>
      </c>
      <c r="AC53" s="443">
        <f t="shared" si="65"/>
        <v>0</v>
      </c>
      <c r="AD53" s="453">
        <f t="shared" si="66"/>
        <v>0</v>
      </c>
      <c r="AE53" s="67"/>
      <c r="AF53" s="387">
        <f t="shared" si="67"/>
        <v>0</v>
      </c>
      <c r="AG53" s="451">
        <f t="shared" si="30"/>
        <v>9.7989820000000005</v>
      </c>
      <c r="AH53" s="451" t="e">
        <f t="shared" si="31"/>
        <v>#DIV/0!</v>
      </c>
      <c r="AI53" s="451">
        <f t="shared" si="32"/>
        <v>8000</v>
      </c>
      <c r="AJ53" s="451">
        <f t="shared" si="33"/>
        <v>1</v>
      </c>
      <c r="AK53" s="451">
        <f t="shared" si="34"/>
        <v>0</v>
      </c>
      <c r="AL53" s="451" t="e">
        <f t="shared" ca="1" si="35"/>
        <v>#N/A</v>
      </c>
      <c r="AM53" s="454" t="e">
        <f t="shared" ca="1" si="68"/>
        <v>#DIV/0!</v>
      </c>
      <c r="AN53" s="451" t="e">
        <f t="shared" ca="1" si="37"/>
        <v>#N/A</v>
      </c>
      <c r="AO53" s="451" t="e">
        <f t="shared" ca="1" si="53"/>
        <v>#N/A</v>
      </c>
      <c r="AP53" s="449" t="e">
        <f t="shared" ca="1" si="69"/>
        <v>#DIV/0!</v>
      </c>
      <c r="AQ53" s="451">
        <f t="shared" si="38"/>
        <v>9.0000000000000002E-6</v>
      </c>
      <c r="AR53" s="451" t="e">
        <f t="shared" ca="1" si="38"/>
        <v>#DIV/0!</v>
      </c>
      <c r="AS53" s="455" t="e">
        <f t="shared" ca="1" si="70"/>
        <v>#N/A</v>
      </c>
      <c r="AT53" s="456" t="e">
        <f t="shared" ca="1" si="71"/>
        <v>#DIV/0!</v>
      </c>
      <c r="AU53" s="451" t="e">
        <f t="shared" si="39"/>
        <v>#DIV/0!</v>
      </c>
      <c r="AV53" s="450" t="e">
        <f t="shared" ca="1" si="72"/>
        <v>#DIV/0!</v>
      </c>
      <c r="AW53" s="451">
        <f t="shared" si="41"/>
        <v>0.03</v>
      </c>
      <c r="AX53" s="446">
        <f t="shared" si="73"/>
        <v>0</v>
      </c>
      <c r="AY53" s="452" t="e">
        <f t="shared" ca="1" si="74"/>
        <v>#DIV/0!</v>
      </c>
      <c r="AZ53" s="67"/>
      <c r="BA53" s="68">
        <f>Pressure_1_R1!A161</f>
        <v>0</v>
      </c>
      <c r="BB53" s="87">
        <f>Pressure_1_R1!B161</f>
        <v>0</v>
      </c>
      <c r="BC53" s="87">
        <f>Pressure_1_R1!C161</f>
        <v>0</v>
      </c>
      <c r="BD53" s="87">
        <f>Pressure_1_R1!D161</f>
        <v>0</v>
      </c>
      <c r="BE53" s="87">
        <f>Pressure_1_R1!E161</f>
        <v>0</v>
      </c>
      <c r="BF53" s="87">
        <f>Pressure_1_R1!F161</f>
        <v>0</v>
      </c>
      <c r="BG53" s="87">
        <f>Pressure_1_R1!G161</f>
        <v>0</v>
      </c>
      <c r="BH53" s="87">
        <f>Pressure_1_R1!H161</f>
        <v>0</v>
      </c>
      <c r="BI53" s="87">
        <f>Pressure_1_R1!I161</f>
        <v>0</v>
      </c>
      <c r="BJ53" s="87">
        <f>Pressure_1_R1!J161</f>
        <v>0</v>
      </c>
      <c r="BK53" s="87">
        <f>Pressure_1_R1!K161</f>
        <v>0</v>
      </c>
      <c r="BL53" s="87">
        <f>Pressure_1_R1!L161</f>
        <v>0</v>
      </c>
      <c r="BM53" s="87">
        <f>Pressure_1_R1!M161</f>
        <v>0</v>
      </c>
      <c r="BN53" s="87">
        <f>Pressure_1_R1!N161</f>
        <v>0</v>
      </c>
      <c r="BO53" s="87">
        <f>Pressure_1_R1!O161</f>
        <v>0</v>
      </c>
      <c r="BP53" s="69">
        <f>Pressure_1_R1!P161</f>
        <v>0</v>
      </c>
    </row>
    <row r="54" spans="2:68" ht="15" customHeight="1">
      <c r="B54" s="438">
        <f>Pressure_1_R1!B36</f>
        <v>0</v>
      </c>
      <c r="C54" s="439">
        <f>Pressure_1_R1!D36</f>
        <v>0</v>
      </c>
      <c r="D54" s="445" t="str">
        <f t="shared" si="54"/>
        <v/>
      </c>
      <c r="E54" s="429" t="str">
        <f t="shared" si="42"/>
        <v>기체</v>
      </c>
      <c r="F54" s="387" t="e">
        <f t="shared" si="55"/>
        <v>#N/A</v>
      </c>
      <c r="G54" s="387" t="e">
        <f t="shared" si="56"/>
        <v>#N/A</v>
      </c>
      <c r="H54" s="437" t="e">
        <f t="shared" si="57"/>
        <v>#N/A</v>
      </c>
      <c r="I54" s="429">
        <f t="shared" ref="I54" si="79">I53</f>
        <v>0</v>
      </c>
      <c r="J54" s="421"/>
      <c r="K54" s="423">
        <f t="shared" ref="K54" si="80">K53</f>
        <v>0</v>
      </c>
      <c r="L54" s="428" t="e">
        <f t="shared" ca="1" si="44"/>
        <v>#N/A</v>
      </c>
      <c r="M54" s="429" t="e">
        <f t="shared" ca="1" si="45"/>
        <v>#VALUE!</v>
      </c>
      <c r="N54" s="428">
        <f t="shared" ca="1" si="46"/>
        <v>0</v>
      </c>
      <c r="O54" s="429" t="e">
        <f t="shared" ca="1" si="47"/>
        <v>#N/A</v>
      </c>
      <c r="P54" s="428">
        <f t="shared" ca="1" si="48"/>
        <v>0</v>
      </c>
      <c r="Q54" s="429" t="e">
        <f t="shared" ca="1" si="49"/>
        <v>#N/A</v>
      </c>
      <c r="R54" s="430">
        <f t="shared" ca="1" si="60"/>
        <v>0</v>
      </c>
      <c r="S54" s="427" t="e">
        <f t="shared" ca="1" si="61"/>
        <v>#N/A</v>
      </c>
      <c r="T54" s="387" t="e">
        <f t="shared" ca="1" si="62"/>
        <v>#N/A</v>
      </c>
      <c r="U54" s="440" t="e">
        <f t="shared" ca="1" si="63"/>
        <v>#N/A</v>
      </c>
      <c r="V54" s="429">
        <f t="shared" si="27"/>
        <v>0</v>
      </c>
      <c r="X54" s="428" t="e">
        <f t="shared" ca="1" si="50"/>
        <v>#N/A</v>
      </c>
      <c r="Y54" s="429" t="e">
        <f t="shared" ca="1" si="51"/>
        <v>#N/A</v>
      </c>
      <c r="Z54" s="428" t="e">
        <f t="shared" ca="1" si="28"/>
        <v>#N/A</v>
      </c>
      <c r="AA54" s="431" t="e">
        <f t="shared" ca="1" si="29"/>
        <v>#N/A</v>
      </c>
      <c r="AB54" s="442">
        <f t="shared" si="64"/>
        <v>0</v>
      </c>
      <c r="AC54" s="443">
        <f t="shared" si="65"/>
        <v>0</v>
      </c>
      <c r="AD54" s="453">
        <f t="shared" si="66"/>
        <v>0</v>
      </c>
      <c r="AE54" s="67"/>
      <c r="AF54" s="387">
        <f t="shared" si="67"/>
        <v>0</v>
      </c>
      <c r="AG54" s="451">
        <f t="shared" si="30"/>
        <v>9.7989820000000005</v>
      </c>
      <c r="AH54" s="451" t="e">
        <f t="shared" si="31"/>
        <v>#DIV/0!</v>
      </c>
      <c r="AI54" s="451">
        <f t="shared" si="32"/>
        <v>8000</v>
      </c>
      <c r="AJ54" s="451">
        <f t="shared" si="33"/>
        <v>1</v>
      </c>
      <c r="AK54" s="451">
        <f t="shared" si="34"/>
        <v>0</v>
      </c>
      <c r="AL54" s="451" t="e">
        <f t="shared" ca="1" si="35"/>
        <v>#N/A</v>
      </c>
      <c r="AM54" s="454" t="e">
        <f t="shared" ca="1" si="68"/>
        <v>#DIV/0!</v>
      </c>
      <c r="AN54" s="451" t="e">
        <f t="shared" ca="1" si="37"/>
        <v>#N/A</v>
      </c>
      <c r="AO54" s="451" t="e">
        <f t="shared" ca="1" si="53"/>
        <v>#N/A</v>
      </c>
      <c r="AP54" s="449" t="e">
        <f t="shared" ca="1" si="69"/>
        <v>#DIV/0!</v>
      </c>
      <c r="AQ54" s="451">
        <f t="shared" si="38"/>
        <v>9.0000000000000002E-6</v>
      </c>
      <c r="AR54" s="451" t="e">
        <f t="shared" ca="1" si="38"/>
        <v>#DIV/0!</v>
      </c>
      <c r="AS54" s="455" t="e">
        <f t="shared" ca="1" si="70"/>
        <v>#N/A</v>
      </c>
      <c r="AT54" s="456" t="e">
        <f t="shared" ca="1" si="71"/>
        <v>#DIV/0!</v>
      </c>
      <c r="AU54" s="451" t="e">
        <f t="shared" si="39"/>
        <v>#DIV/0!</v>
      </c>
      <c r="AV54" s="450" t="e">
        <f t="shared" ca="1" si="72"/>
        <v>#DIV/0!</v>
      </c>
      <c r="AW54" s="451">
        <f t="shared" si="41"/>
        <v>0.03</v>
      </c>
      <c r="AX54" s="446">
        <f t="shared" si="73"/>
        <v>0</v>
      </c>
      <c r="AY54" s="452" t="e">
        <f t="shared" ca="1" si="74"/>
        <v>#DIV/0!</v>
      </c>
      <c r="AZ54" s="67"/>
      <c r="BA54" s="68">
        <f>Pressure_1_R1!A162</f>
        <v>0</v>
      </c>
      <c r="BB54" s="87">
        <f>Pressure_1_R1!B162</f>
        <v>0</v>
      </c>
      <c r="BC54" s="87">
        <f>Pressure_1_R1!C162</f>
        <v>0</v>
      </c>
      <c r="BD54" s="87">
        <f>Pressure_1_R1!D162</f>
        <v>0</v>
      </c>
      <c r="BE54" s="87">
        <f>Pressure_1_R1!E162</f>
        <v>0</v>
      </c>
      <c r="BF54" s="87">
        <f>Pressure_1_R1!F162</f>
        <v>0</v>
      </c>
      <c r="BG54" s="87">
        <f>Pressure_1_R1!G162</f>
        <v>0</v>
      </c>
      <c r="BH54" s="87">
        <f>Pressure_1_R1!H162</f>
        <v>0</v>
      </c>
      <c r="BI54" s="87">
        <f>Pressure_1_R1!I162</f>
        <v>0</v>
      </c>
      <c r="BJ54" s="87">
        <f>Pressure_1_R1!J162</f>
        <v>0</v>
      </c>
      <c r="BK54" s="87">
        <f>Pressure_1_R1!K162</f>
        <v>0</v>
      </c>
      <c r="BL54" s="87">
        <f>Pressure_1_R1!L162</f>
        <v>0</v>
      </c>
      <c r="BM54" s="87">
        <f>Pressure_1_R1!M162</f>
        <v>0</v>
      </c>
      <c r="BN54" s="87">
        <f>Pressure_1_R1!N162</f>
        <v>0</v>
      </c>
      <c r="BO54" s="87">
        <f>Pressure_1_R1!O162</f>
        <v>0</v>
      </c>
      <c r="BP54" s="69">
        <f>Pressure_1_R1!P162</f>
        <v>0</v>
      </c>
    </row>
    <row r="55" spans="2:68" ht="15" customHeight="1">
      <c r="B55" s="438">
        <f>Pressure_1_R1!B37</f>
        <v>0</v>
      </c>
      <c r="C55" s="439">
        <f>Pressure_1_R1!D37</f>
        <v>0</v>
      </c>
      <c r="D55" s="445" t="str">
        <f t="shared" si="54"/>
        <v/>
      </c>
      <c r="E55" s="429" t="str">
        <f t="shared" si="42"/>
        <v>기체</v>
      </c>
      <c r="F55" s="387" t="e">
        <f t="shared" si="55"/>
        <v>#N/A</v>
      </c>
      <c r="G55" s="387" t="e">
        <f t="shared" si="56"/>
        <v>#N/A</v>
      </c>
      <c r="H55" s="437" t="e">
        <f t="shared" si="57"/>
        <v>#N/A</v>
      </c>
      <c r="I55" s="429">
        <f t="shared" ref="I55" si="81">I54</f>
        <v>0</v>
      </c>
      <c r="J55" s="421"/>
      <c r="K55" s="423">
        <f t="shared" ref="K55" si="82">K54</f>
        <v>0</v>
      </c>
      <c r="L55" s="428" t="e">
        <f t="shared" ca="1" si="44"/>
        <v>#N/A</v>
      </c>
      <c r="M55" s="429" t="e">
        <f t="shared" ca="1" si="45"/>
        <v>#VALUE!</v>
      </c>
      <c r="N55" s="428">
        <f t="shared" ca="1" si="46"/>
        <v>0</v>
      </c>
      <c r="O55" s="429" t="e">
        <f t="shared" ca="1" si="47"/>
        <v>#N/A</v>
      </c>
      <c r="P55" s="428">
        <f t="shared" ca="1" si="48"/>
        <v>0</v>
      </c>
      <c r="Q55" s="429" t="e">
        <f t="shared" ca="1" si="49"/>
        <v>#N/A</v>
      </c>
      <c r="R55" s="430">
        <f t="shared" ca="1" si="60"/>
        <v>0</v>
      </c>
      <c r="S55" s="427" t="e">
        <f t="shared" ca="1" si="61"/>
        <v>#N/A</v>
      </c>
      <c r="T55" s="387" t="e">
        <f t="shared" ca="1" si="62"/>
        <v>#N/A</v>
      </c>
      <c r="U55" s="440" t="e">
        <f t="shared" ca="1" si="63"/>
        <v>#N/A</v>
      </c>
      <c r="V55" s="429">
        <f t="shared" si="27"/>
        <v>0</v>
      </c>
      <c r="X55" s="428" t="e">
        <f t="shared" ca="1" si="50"/>
        <v>#N/A</v>
      </c>
      <c r="Y55" s="429" t="e">
        <f t="shared" ca="1" si="51"/>
        <v>#N/A</v>
      </c>
      <c r="Z55" s="428" t="e">
        <f t="shared" ca="1" si="28"/>
        <v>#N/A</v>
      </c>
      <c r="AA55" s="431" t="e">
        <f t="shared" ca="1" si="29"/>
        <v>#N/A</v>
      </c>
      <c r="AB55" s="442">
        <f t="shared" si="64"/>
        <v>0</v>
      </c>
      <c r="AC55" s="443">
        <f t="shared" si="65"/>
        <v>0</v>
      </c>
      <c r="AD55" s="453">
        <f t="shared" si="66"/>
        <v>0</v>
      </c>
      <c r="AE55" s="67"/>
      <c r="AF55" s="387">
        <f t="shared" si="67"/>
        <v>0</v>
      </c>
      <c r="AG55" s="451">
        <f t="shared" si="30"/>
        <v>9.7989820000000005</v>
      </c>
      <c r="AH55" s="451" t="e">
        <f t="shared" si="31"/>
        <v>#DIV/0!</v>
      </c>
      <c r="AI55" s="451">
        <f t="shared" si="32"/>
        <v>8000</v>
      </c>
      <c r="AJ55" s="451">
        <f t="shared" si="33"/>
        <v>1</v>
      </c>
      <c r="AK55" s="451">
        <f t="shared" si="34"/>
        <v>0</v>
      </c>
      <c r="AL55" s="451" t="e">
        <f t="shared" ca="1" si="35"/>
        <v>#N/A</v>
      </c>
      <c r="AM55" s="454" t="e">
        <f t="shared" ca="1" si="68"/>
        <v>#DIV/0!</v>
      </c>
      <c r="AN55" s="451" t="e">
        <f t="shared" ca="1" si="37"/>
        <v>#N/A</v>
      </c>
      <c r="AO55" s="451" t="e">
        <f t="shared" ca="1" si="53"/>
        <v>#N/A</v>
      </c>
      <c r="AP55" s="449" t="e">
        <f t="shared" ca="1" si="69"/>
        <v>#DIV/0!</v>
      </c>
      <c r="AQ55" s="451">
        <f t="shared" si="38"/>
        <v>9.0000000000000002E-6</v>
      </c>
      <c r="AR55" s="451" t="e">
        <f t="shared" ca="1" si="38"/>
        <v>#DIV/0!</v>
      </c>
      <c r="AS55" s="455" t="e">
        <f t="shared" ca="1" si="70"/>
        <v>#N/A</v>
      </c>
      <c r="AT55" s="456" t="e">
        <f t="shared" ca="1" si="71"/>
        <v>#DIV/0!</v>
      </c>
      <c r="AU55" s="451" t="e">
        <f t="shared" si="39"/>
        <v>#DIV/0!</v>
      </c>
      <c r="AV55" s="450" t="e">
        <f t="shared" ca="1" si="72"/>
        <v>#DIV/0!</v>
      </c>
      <c r="AW55" s="451">
        <f t="shared" si="41"/>
        <v>0.03</v>
      </c>
      <c r="AX55" s="446">
        <f t="shared" si="73"/>
        <v>0</v>
      </c>
      <c r="AY55" s="452" t="e">
        <f t="shared" ca="1" si="74"/>
        <v>#DIV/0!</v>
      </c>
      <c r="AZ55" s="67"/>
      <c r="BA55" s="68">
        <f>Pressure_1_R1!A163</f>
        <v>0</v>
      </c>
      <c r="BB55" s="87">
        <f>Pressure_1_R1!B163</f>
        <v>0</v>
      </c>
      <c r="BC55" s="87">
        <f>Pressure_1_R1!C163</f>
        <v>0</v>
      </c>
      <c r="BD55" s="87">
        <f>Pressure_1_R1!D163</f>
        <v>0</v>
      </c>
      <c r="BE55" s="87">
        <f>Pressure_1_R1!E163</f>
        <v>0</v>
      </c>
      <c r="BF55" s="87">
        <f>Pressure_1_R1!F163</f>
        <v>0</v>
      </c>
      <c r="BG55" s="87">
        <f>Pressure_1_R1!G163</f>
        <v>0</v>
      </c>
      <c r="BH55" s="87">
        <f>Pressure_1_R1!H163</f>
        <v>0</v>
      </c>
      <c r="BI55" s="87">
        <f>Pressure_1_R1!I163</f>
        <v>0</v>
      </c>
      <c r="BJ55" s="87">
        <f>Pressure_1_R1!J163</f>
        <v>0</v>
      </c>
      <c r="BK55" s="87">
        <f>Pressure_1_R1!K163</f>
        <v>0</v>
      </c>
      <c r="BL55" s="87">
        <f>Pressure_1_R1!L163</f>
        <v>0</v>
      </c>
      <c r="BM55" s="87">
        <f>Pressure_1_R1!M163</f>
        <v>0</v>
      </c>
      <c r="BN55" s="87">
        <f>Pressure_1_R1!N163</f>
        <v>0</v>
      </c>
      <c r="BO55" s="87">
        <f>Pressure_1_R1!O163</f>
        <v>0</v>
      </c>
      <c r="BP55" s="69">
        <f>Pressure_1_R1!P163</f>
        <v>0</v>
      </c>
    </row>
    <row r="56" spans="2:68" ht="15" customHeight="1">
      <c r="B56" s="438">
        <f>Pressure_1_R1!B38</f>
        <v>0</v>
      </c>
      <c r="C56" s="439">
        <f>Pressure_1_R1!D38</f>
        <v>0</v>
      </c>
      <c r="D56" s="445" t="str">
        <f t="shared" si="54"/>
        <v/>
      </c>
      <c r="E56" s="429" t="str">
        <f t="shared" si="42"/>
        <v>기체</v>
      </c>
      <c r="F56" s="387" t="e">
        <f t="shared" si="55"/>
        <v>#N/A</v>
      </c>
      <c r="G56" s="387" t="e">
        <f t="shared" si="56"/>
        <v>#N/A</v>
      </c>
      <c r="H56" s="437" t="e">
        <f t="shared" si="57"/>
        <v>#N/A</v>
      </c>
      <c r="I56" s="429">
        <f t="shared" ref="I56" si="83">I55</f>
        <v>0</v>
      </c>
      <c r="J56" s="421"/>
      <c r="K56" s="423">
        <f t="shared" ref="K56" si="84">K55</f>
        <v>0</v>
      </c>
      <c r="L56" s="428" t="e">
        <f t="shared" ca="1" si="44"/>
        <v>#N/A</v>
      </c>
      <c r="M56" s="429" t="e">
        <f t="shared" ca="1" si="45"/>
        <v>#VALUE!</v>
      </c>
      <c r="N56" s="428">
        <f t="shared" ca="1" si="46"/>
        <v>0</v>
      </c>
      <c r="O56" s="429" t="e">
        <f t="shared" ca="1" si="47"/>
        <v>#N/A</v>
      </c>
      <c r="P56" s="428">
        <f t="shared" ca="1" si="48"/>
        <v>0</v>
      </c>
      <c r="Q56" s="429" t="e">
        <f t="shared" ca="1" si="49"/>
        <v>#N/A</v>
      </c>
      <c r="R56" s="430">
        <f t="shared" ca="1" si="60"/>
        <v>0</v>
      </c>
      <c r="S56" s="427" t="e">
        <f t="shared" ca="1" si="61"/>
        <v>#N/A</v>
      </c>
      <c r="T56" s="387" t="e">
        <f t="shared" ca="1" si="62"/>
        <v>#N/A</v>
      </c>
      <c r="U56" s="440" t="e">
        <f t="shared" ca="1" si="63"/>
        <v>#N/A</v>
      </c>
      <c r="V56" s="429">
        <f t="shared" si="27"/>
        <v>0</v>
      </c>
      <c r="X56" s="428" t="e">
        <f t="shared" ca="1" si="50"/>
        <v>#N/A</v>
      </c>
      <c r="Y56" s="429" t="e">
        <f t="shared" ca="1" si="51"/>
        <v>#N/A</v>
      </c>
      <c r="Z56" s="428" t="e">
        <f t="shared" ca="1" si="28"/>
        <v>#N/A</v>
      </c>
      <c r="AA56" s="431" t="e">
        <f t="shared" ca="1" si="29"/>
        <v>#N/A</v>
      </c>
      <c r="AB56" s="442">
        <f t="shared" si="64"/>
        <v>0</v>
      </c>
      <c r="AC56" s="443">
        <f t="shared" si="65"/>
        <v>0</v>
      </c>
      <c r="AD56" s="453">
        <f t="shared" si="66"/>
        <v>0</v>
      </c>
      <c r="AE56" s="67"/>
      <c r="AF56" s="387">
        <f t="shared" si="67"/>
        <v>0</v>
      </c>
      <c r="AG56" s="451">
        <f t="shared" si="30"/>
        <v>9.7989820000000005</v>
      </c>
      <c r="AH56" s="451" t="e">
        <f t="shared" si="31"/>
        <v>#DIV/0!</v>
      </c>
      <c r="AI56" s="451">
        <f t="shared" si="32"/>
        <v>8000</v>
      </c>
      <c r="AJ56" s="451">
        <f t="shared" si="33"/>
        <v>1</v>
      </c>
      <c r="AK56" s="451">
        <f t="shared" si="34"/>
        <v>0</v>
      </c>
      <c r="AL56" s="451" t="e">
        <f t="shared" ca="1" si="35"/>
        <v>#N/A</v>
      </c>
      <c r="AM56" s="454" t="e">
        <f t="shared" ca="1" si="68"/>
        <v>#DIV/0!</v>
      </c>
      <c r="AN56" s="451" t="e">
        <f t="shared" ca="1" si="37"/>
        <v>#N/A</v>
      </c>
      <c r="AO56" s="451" t="e">
        <f t="shared" ca="1" si="53"/>
        <v>#N/A</v>
      </c>
      <c r="AP56" s="449" t="e">
        <f t="shared" ca="1" si="69"/>
        <v>#DIV/0!</v>
      </c>
      <c r="AQ56" s="451">
        <f t="shared" si="38"/>
        <v>9.0000000000000002E-6</v>
      </c>
      <c r="AR56" s="451" t="e">
        <f t="shared" ca="1" si="38"/>
        <v>#DIV/0!</v>
      </c>
      <c r="AS56" s="455" t="e">
        <f t="shared" ca="1" si="70"/>
        <v>#N/A</v>
      </c>
      <c r="AT56" s="456" t="e">
        <f t="shared" ca="1" si="71"/>
        <v>#DIV/0!</v>
      </c>
      <c r="AU56" s="451" t="e">
        <f t="shared" si="39"/>
        <v>#DIV/0!</v>
      </c>
      <c r="AV56" s="450" t="e">
        <f t="shared" ca="1" si="72"/>
        <v>#DIV/0!</v>
      </c>
      <c r="AW56" s="451">
        <f t="shared" si="41"/>
        <v>0.03</v>
      </c>
      <c r="AX56" s="446">
        <f t="shared" si="73"/>
        <v>0</v>
      </c>
      <c r="AY56" s="452" t="e">
        <f t="shared" ca="1" si="74"/>
        <v>#DIV/0!</v>
      </c>
      <c r="AZ56" s="67"/>
      <c r="BA56" s="68">
        <f>Pressure_1_R1!A164</f>
        <v>0</v>
      </c>
      <c r="BB56" s="87">
        <f>Pressure_1_R1!B164</f>
        <v>0</v>
      </c>
      <c r="BC56" s="87">
        <f>Pressure_1_R1!C164</f>
        <v>0</v>
      </c>
      <c r="BD56" s="87">
        <f>Pressure_1_R1!D164</f>
        <v>0</v>
      </c>
      <c r="BE56" s="87">
        <f>Pressure_1_R1!E164</f>
        <v>0</v>
      </c>
      <c r="BF56" s="87">
        <f>Pressure_1_R1!F164</f>
        <v>0</v>
      </c>
      <c r="BG56" s="87">
        <f>Pressure_1_R1!G164</f>
        <v>0</v>
      </c>
      <c r="BH56" s="87">
        <f>Pressure_1_R1!H164</f>
        <v>0</v>
      </c>
      <c r="BI56" s="87">
        <f>Pressure_1_R1!I164</f>
        <v>0</v>
      </c>
      <c r="BJ56" s="87">
        <f>Pressure_1_R1!J164</f>
        <v>0</v>
      </c>
      <c r="BK56" s="87">
        <f>Pressure_1_R1!K164</f>
        <v>0</v>
      </c>
      <c r="BL56" s="87">
        <f>Pressure_1_R1!L164</f>
        <v>0</v>
      </c>
      <c r="BM56" s="87">
        <f>Pressure_1_R1!M164</f>
        <v>0</v>
      </c>
      <c r="BN56" s="87">
        <f>Pressure_1_R1!N164</f>
        <v>0</v>
      </c>
      <c r="BO56" s="87">
        <f>Pressure_1_R1!O164</f>
        <v>0</v>
      </c>
      <c r="BP56" s="69">
        <f>Pressure_1_R1!P164</f>
        <v>0</v>
      </c>
    </row>
    <row r="57" spans="2:68" ht="15" customHeight="1">
      <c r="B57" s="438">
        <f>Pressure_1_R1!B39</f>
        <v>0</v>
      </c>
      <c r="C57" s="439">
        <f>Pressure_1_R1!D39</f>
        <v>0</v>
      </c>
      <c r="D57" s="445" t="str">
        <f t="shared" si="54"/>
        <v/>
      </c>
      <c r="E57" s="429" t="str">
        <f t="shared" si="42"/>
        <v>기체</v>
      </c>
      <c r="F57" s="387" t="e">
        <f t="shared" si="55"/>
        <v>#N/A</v>
      </c>
      <c r="G57" s="387" t="e">
        <f t="shared" si="56"/>
        <v>#N/A</v>
      </c>
      <c r="H57" s="437" t="e">
        <f t="shared" si="57"/>
        <v>#N/A</v>
      </c>
      <c r="I57" s="429">
        <f t="shared" ref="I57" si="85">I56</f>
        <v>0</v>
      </c>
      <c r="J57" s="421"/>
      <c r="K57" s="423">
        <f t="shared" ref="K57" si="86">K56</f>
        <v>0</v>
      </c>
      <c r="L57" s="428" t="e">
        <f t="shared" ca="1" si="44"/>
        <v>#N/A</v>
      </c>
      <c r="M57" s="429" t="e">
        <f t="shared" ca="1" si="45"/>
        <v>#VALUE!</v>
      </c>
      <c r="N57" s="428">
        <f t="shared" ca="1" si="46"/>
        <v>0</v>
      </c>
      <c r="O57" s="429" t="e">
        <f t="shared" ca="1" si="47"/>
        <v>#N/A</v>
      </c>
      <c r="P57" s="428">
        <f t="shared" ca="1" si="48"/>
        <v>0</v>
      </c>
      <c r="Q57" s="429" t="e">
        <f t="shared" ca="1" si="49"/>
        <v>#N/A</v>
      </c>
      <c r="R57" s="430">
        <f t="shared" ca="1" si="60"/>
        <v>0</v>
      </c>
      <c r="S57" s="427" t="e">
        <f t="shared" ca="1" si="61"/>
        <v>#N/A</v>
      </c>
      <c r="T57" s="387" t="e">
        <f t="shared" ca="1" si="62"/>
        <v>#N/A</v>
      </c>
      <c r="U57" s="440" t="e">
        <f t="shared" ca="1" si="63"/>
        <v>#N/A</v>
      </c>
      <c r="V57" s="429">
        <f t="shared" si="27"/>
        <v>0</v>
      </c>
      <c r="X57" s="428" t="e">
        <f t="shared" ca="1" si="50"/>
        <v>#N/A</v>
      </c>
      <c r="Y57" s="429" t="e">
        <f t="shared" ca="1" si="51"/>
        <v>#N/A</v>
      </c>
      <c r="Z57" s="428" t="e">
        <f t="shared" ca="1" si="28"/>
        <v>#N/A</v>
      </c>
      <c r="AA57" s="431" t="e">
        <f t="shared" ca="1" si="29"/>
        <v>#N/A</v>
      </c>
      <c r="AB57" s="442">
        <f t="shared" si="64"/>
        <v>0</v>
      </c>
      <c r="AC57" s="443">
        <f t="shared" si="65"/>
        <v>0</v>
      </c>
      <c r="AD57" s="453">
        <f t="shared" si="66"/>
        <v>0</v>
      </c>
      <c r="AE57" s="67"/>
      <c r="AF57" s="387">
        <f t="shared" si="67"/>
        <v>0</v>
      </c>
      <c r="AG57" s="451">
        <f t="shared" si="30"/>
        <v>9.7989820000000005</v>
      </c>
      <c r="AH57" s="451" t="e">
        <f t="shared" si="31"/>
        <v>#DIV/0!</v>
      </c>
      <c r="AI57" s="451">
        <f t="shared" si="32"/>
        <v>8000</v>
      </c>
      <c r="AJ57" s="451">
        <f t="shared" si="33"/>
        <v>1</v>
      </c>
      <c r="AK57" s="451">
        <f t="shared" si="34"/>
        <v>0</v>
      </c>
      <c r="AL57" s="451" t="e">
        <f t="shared" ca="1" si="35"/>
        <v>#N/A</v>
      </c>
      <c r="AM57" s="454" t="e">
        <f t="shared" ca="1" si="68"/>
        <v>#DIV/0!</v>
      </c>
      <c r="AN57" s="451" t="e">
        <f t="shared" ca="1" si="37"/>
        <v>#N/A</v>
      </c>
      <c r="AO57" s="451" t="e">
        <f t="shared" ca="1" si="53"/>
        <v>#N/A</v>
      </c>
      <c r="AP57" s="449" t="e">
        <f t="shared" ca="1" si="69"/>
        <v>#DIV/0!</v>
      </c>
      <c r="AQ57" s="451">
        <f t="shared" si="38"/>
        <v>9.0000000000000002E-6</v>
      </c>
      <c r="AR57" s="451" t="e">
        <f t="shared" ca="1" si="38"/>
        <v>#DIV/0!</v>
      </c>
      <c r="AS57" s="455" t="e">
        <f t="shared" ca="1" si="70"/>
        <v>#N/A</v>
      </c>
      <c r="AT57" s="456" t="e">
        <f t="shared" ca="1" si="71"/>
        <v>#DIV/0!</v>
      </c>
      <c r="AU57" s="451" t="e">
        <f t="shared" si="39"/>
        <v>#DIV/0!</v>
      </c>
      <c r="AV57" s="450" t="e">
        <f t="shared" ca="1" si="72"/>
        <v>#DIV/0!</v>
      </c>
      <c r="AW57" s="451">
        <f t="shared" si="41"/>
        <v>0.03</v>
      </c>
      <c r="AX57" s="446">
        <f t="shared" si="73"/>
        <v>0</v>
      </c>
      <c r="AY57" s="452" t="e">
        <f t="shared" ca="1" si="74"/>
        <v>#DIV/0!</v>
      </c>
      <c r="AZ57" s="67"/>
      <c r="BA57" s="68">
        <f>Pressure_1_R1!A165</f>
        <v>0</v>
      </c>
      <c r="BB57" s="87">
        <f>Pressure_1_R1!B165</f>
        <v>0</v>
      </c>
      <c r="BC57" s="87">
        <f>Pressure_1_R1!C165</f>
        <v>0</v>
      </c>
      <c r="BD57" s="87">
        <f>Pressure_1_R1!D165</f>
        <v>0</v>
      </c>
      <c r="BE57" s="87">
        <f>Pressure_1_R1!E165</f>
        <v>0</v>
      </c>
      <c r="BF57" s="87">
        <f>Pressure_1_R1!F165</f>
        <v>0</v>
      </c>
      <c r="BG57" s="87">
        <f>Pressure_1_R1!G165</f>
        <v>0</v>
      </c>
      <c r="BH57" s="87">
        <f>Pressure_1_R1!H165</f>
        <v>0</v>
      </c>
      <c r="BI57" s="87">
        <f>Pressure_1_R1!I165</f>
        <v>0</v>
      </c>
      <c r="BJ57" s="87">
        <f>Pressure_1_R1!J165</f>
        <v>0</v>
      </c>
      <c r="BK57" s="87">
        <f>Pressure_1_R1!K165</f>
        <v>0</v>
      </c>
      <c r="BL57" s="87">
        <f>Pressure_1_R1!L165</f>
        <v>0</v>
      </c>
      <c r="BM57" s="87">
        <f>Pressure_1_R1!M165</f>
        <v>0</v>
      </c>
      <c r="BN57" s="87">
        <f>Pressure_1_R1!N165</f>
        <v>0</v>
      </c>
      <c r="BO57" s="87">
        <f>Pressure_1_R1!O165</f>
        <v>0</v>
      </c>
      <c r="BP57" s="69">
        <f>Pressure_1_R1!P165</f>
        <v>0</v>
      </c>
    </row>
    <row r="58" spans="2:68" ht="15" customHeight="1">
      <c r="B58" s="438">
        <f>Pressure_1_R1!B40</f>
        <v>0</v>
      </c>
      <c r="C58" s="439">
        <f>Pressure_1_R1!D40</f>
        <v>0</v>
      </c>
      <c r="D58" s="445" t="str">
        <f t="shared" si="54"/>
        <v/>
      </c>
      <c r="E58" s="429" t="str">
        <f t="shared" si="42"/>
        <v>기체</v>
      </c>
      <c r="F58" s="387" t="e">
        <f t="shared" si="55"/>
        <v>#N/A</v>
      </c>
      <c r="G58" s="387" t="e">
        <f t="shared" si="56"/>
        <v>#N/A</v>
      </c>
      <c r="H58" s="437" t="e">
        <f t="shared" si="57"/>
        <v>#N/A</v>
      </c>
      <c r="I58" s="429">
        <f t="shared" ref="I58" si="87">I57</f>
        <v>0</v>
      </c>
      <c r="J58" s="421"/>
      <c r="K58" s="423">
        <f t="shared" ref="K58" si="88">K57</f>
        <v>0</v>
      </c>
      <c r="L58" s="428" t="e">
        <f t="shared" ca="1" si="44"/>
        <v>#N/A</v>
      </c>
      <c r="M58" s="429" t="e">
        <f t="shared" ca="1" si="45"/>
        <v>#VALUE!</v>
      </c>
      <c r="N58" s="428">
        <f t="shared" ca="1" si="46"/>
        <v>0</v>
      </c>
      <c r="O58" s="429" t="e">
        <f t="shared" ca="1" si="47"/>
        <v>#N/A</v>
      </c>
      <c r="P58" s="428">
        <f t="shared" ca="1" si="48"/>
        <v>0</v>
      </c>
      <c r="Q58" s="429" t="e">
        <f t="shared" ca="1" si="49"/>
        <v>#N/A</v>
      </c>
      <c r="R58" s="430">
        <f t="shared" ca="1" si="60"/>
        <v>0</v>
      </c>
      <c r="S58" s="427" t="e">
        <f t="shared" ca="1" si="61"/>
        <v>#N/A</v>
      </c>
      <c r="T58" s="387" t="e">
        <f t="shared" ca="1" si="62"/>
        <v>#N/A</v>
      </c>
      <c r="U58" s="440" t="e">
        <f t="shared" ca="1" si="63"/>
        <v>#N/A</v>
      </c>
      <c r="V58" s="429">
        <f t="shared" si="27"/>
        <v>0</v>
      </c>
      <c r="X58" s="428" t="e">
        <f t="shared" ca="1" si="50"/>
        <v>#N/A</v>
      </c>
      <c r="Y58" s="429" t="e">
        <f t="shared" ca="1" si="51"/>
        <v>#N/A</v>
      </c>
      <c r="Z58" s="428" t="e">
        <f t="shared" ca="1" si="28"/>
        <v>#N/A</v>
      </c>
      <c r="AA58" s="431" t="e">
        <f t="shared" ca="1" si="29"/>
        <v>#N/A</v>
      </c>
      <c r="AB58" s="442">
        <f t="shared" si="64"/>
        <v>0</v>
      </c>
      <c r="AC58" s="443">
        <f t="shared" si="65"/>
        <v>0</v>
      </c>
      <c r="AD58" s="453">
        <f t="shared" si="66"/>
        <v>0</v>
      </c>
      <c r="AE58" s="67"/>
      <c r="AF58" s="387">
        <f t="shared" si="67"/>
        <v>0</v>
      </c>
      <c r="AG58" s="451">
        <f t="shared" si="30"/>
        <v>9.7989820000000005</v>
      </c>
      <c r="AH58" s="451" t="e">
        <f t="shared" si="31"/>
        <v>#DIV/0!</v>
      </c>
      <c r="AI58" s="451">
        <f t="shared" si="32"/>
        <v>8000</v>
      </c>
      <c r="AJ58" s="451">
        <f t="shared" si="33"/>
        <v>1</v>
      </c>
      <c r="AK58" s="451">
        <f t="shared" si="34"/>
        <v>0</v>
      </c>
      <c r="AL58" s="451" t="e">
        <f t="shared" ca="1" si="35"/>
        <v>#N/A</v>
      </c>
      <c r="AM58" s="454" t="e">
        <f t="shared" ca="1" si="68"/>
        <v>#DIV/0!</v>
      </c>
      <c r="AN58" s="451" t="e">
        <f t="shared" ca="1" si="37"/>
        <v>#N/A</v>
      </c>
      <c r="AO58" s="451" t="e">
        <f t="shared" ca="1" si="53"/>
        <v>#N/A</v>
      </c>
      <c r="AP58" s="449" t="e">
        <f t="shared" ca="1" si="69"/>
        <v>#DIV/0!</v>
      </c>
      <c r="AQ58" s="451">
        <f t="shared" si="38"/>
        <v>9.0000000000000002E-6</v>
      </c>
      <c r="AR58" s="451" t="e">
        <f t="shared" ca="1" si="38"/>
        <v>#DIV/0!</v>
      </c>
      <c r="AS58" s="455" t="e">
        <f t="shared" ca="1" si="70"/>
        <v>#N/A</v>
      </c>
      <c r="AT58" s="456" t="e">
        <f t="shared" ca="1" si="71"/>
        <v>#DIV/0!</v>
      </c>
      <c r="AU58" s="451" t="e">
        <f t="shared" si="39"/>
        <v>#DIV/0!</v>
      </c>
      <c r="AV58" s="450" t="e">
        <f t="shared" ca="1" si="72"/>
        <v>#DIV/0!</v>
      </c>
      <c r="AW58" s="451">
        <f t="shared" si="41"/>
        <v>0.03</v>
      </c>
      <c r="AX58" s="446">
        <f t="shared" si="73"/>
        <v>0</v>
      </c>
      <c r="AY58" s="452" t="e">
        <f t="shared" ca="1" si="74"/>
        <v>#DIV/0!</v>
      </c>
      <c r="AZ58" s="67"/>
      <c r="BA58" s="68">
        <f>Pressure_1_R1!A166</f>
        <v>0</v>
      </c>
      <c r="BB58" s="87">
        <f>Pressure_1_R1!B166</f>
        <v>0</v>
      </c>
      <c r="BC58" s="87">
        <f>Pressure_1_R1!C166</f>
        <v>0</v>
      </c>
      <c r="BD58" s="87">
        <f>Pressure_1_R1!D166</f>
        <v>0</v>
      </c>
      <c r="BE58" s="87">
        <f>Pressure_1_R1!E166</f>
        <v>0</v>
      </c>
      <c r="BF58" s="87">
        <f>Pressure_1_R1!F166</f>
        <v>0</v>
      </c>
      <c r="BG58" s="87">
        <f>Pressure_1_R1!G166</f>
        <v>0</v>
      </c>
      <c r="BH58" s="87">
        <f>Pressure_1_R1!H166</f>
        <v>0</v>
      </c>
      <c r="BI58" s="87">
        <f>Pressure_1_R1!I166</f>
        <v>0</v>
      </c>
      <c r="BJ58" s="87">
        <f>Pressure_1_R1!J166</f>
        <v>0</v>
      </c>
      <c r="BK58" s="87">
        <f>Pressure_1_R1!K166</f>
        <v>0</v>
      </c>
      <c r="BL58" s="87">
        <f>Pressure_1_R1!L166</f>
        <v>0</v>
      </c>
      <c r="BM58" s="87">
        <f>Pressure_1_R1!M166</f>
        <v>0</v>
      </c>
      <c r="BN58" s="87">
        <f>Pressure_1_R1!N166</f>
        <v>0</v>
      </c>
      <c r="BO58" s="87">
        <f>Pressure_1_R1!O166</f>
        <v>0</v>
      </c>
      <c r="BP58" s="69">
        <f>Pressure_1_R1!P166</f>
        <v>0</v>
      </c>
    </row>
    <row r="59" spans="2:68" ht="15" customHeight="1">
      <c r="B59" s="438">
        <f>Pressure_1_R1!B41</f>
        <v>0</v>
      </c>
      <c r="C59" s="439">
        <f>Pressure_1_R1!D41</f>
        <v>0</v>
      </c>
      <c r="D59" s="445" t="str">
        <f t="shared" si="54"/>
        <v/>
      </c>
      <c r="E59" s="429" t="str">
        <f t="shared" si="42"/>
        <v>기체</v>
      </c>
      <c r="F59" s="387" t="e">
        <f t="shared" si="55"/>
        <v>#N/A</v>
      </c>
      <c r="G59" s="387" t="e">
        <f t="shared" si="56"/>
        <v>#N/A</v>
      </c>
      <c r="H59" s="437" t="e">
        <f t="shared" si="57"/>
        <v>#N/A</v>
      </c>
      <c r="I59" s="429">
        <f t="shared" ref="I59" si="89">I58</f>
        <v>0</v>
      </c>
      <c r="J59" s="421"/>
      <c r="K59" s="423">
        <f t="shared" ref="K59" si="90">K58</f>
        <v>0</v>
      </c>
      <c r="L59" s="428" t="e">
        <f t="shared" ca="1" si="44"/>
        <v>#N/A</v>
      </c>
      <c r="M59" s="429" t="e">
        <f t="shared" ca="1" si="45"/>
        <v>#VALUE!</v>
      </c>
      <c r="N59" s="428">
        <f t="shared" ca="1" si="46"/>
        <v>0</v>
      </c>
      <c r="O59" s="429" t="e">
        <f t="shared" ca="1" si="47"/>
        <v>#N/A</v>
      </c>
      <c r="P59" s="428">
        <f t="shared" ca="1" si="48"/>
        <v>0</v>
      </c>
      <c r="Q59" s="429" t="e">
        <f t="shared" ca="1" si="49"/>
        <v>#N/A</v>
      </c>
      <c r="R59" s="430">
        <f t="shared" ca="1" si="60"/>
        <v>0</v>
      </c>
      <c r="S59" s="427" t="e">
        <f t="shared" ca="1" si="61"/>
        <v>#N/A</v>
      </c>
      <c r="T59" s="387" t="e">
        <f t="shared" ca="1" si="62"/>
        <v>#N/A</v>
      </c>
      <c r="U59" s="440" t="e">
        <f t="shared" ca="1" si="63"/>
        <v>#N/A</v>
      </c>
      <c r="V59" s="429">
        <f t="shared" si="27"/>
        <v>0</v>
      </c>
      <c r="X59" s="428" t="e">
        <f t="shared" ca="1" si="50"/>
        <v>#N/A</v>
      </c>
      <c r="Y59" s="429" t="e">
        <f t="shared" ca="1" si="51"/>
        <v>#N/A</v>
      </c>
      <c r="Z59" s="428" t="e">
        <f t="shared" ca="1" si="28"/>
        <v>#N/A</v>
      </c>
      <c r="AA59" s="431" t="e">
        <f t="shared" ca="1" si="29"/>
        <v>#N/A</v>
      </c>
      <c r="AB59" s="442">
        <f t="shared" si="64"/>
        <v>0</v>
      </c>
      <c r="AC59" s="443">
        <f t="shared" si="65"/>
        <v>0</v>
      </c>
      <c r="AD59" s="453">
        <f t="shared" si="66"/>
        <v>0</v>
      </c>
      <c r="AE59" s="67"/>
      <c r="AF59" s="387">
        <f t="shared" si="67"/>
        <v>0</v>
      </c>
      <c r="AG59" s="451">
        <f t="shared" si="30"/>
        <v>9.7989820000000005</v>
      </c>
      <c r="AH59" s="451" t="e">
        <f t="shared" si="31"/>
        <v>#DIV/0!</v>
      </c>
      <c r="AI59" s="451">
        <f t="shared" si="32"/>
        <v>8000</v>
      </c>
      <c r="AJ59" s="451">
        <f t="shared" si="33"/>
        <v>1</v>
      </c>
      <c r="AK59" s="451">
        <f t="shared" si="34"/>
        <v>0</v>
      </c>
      <c r="AL59" s="451" t="e">
        <f t="shared" ca="1" si="35"/>
        <v>#N/A</v>
      </c>
      <c r="AM59" s="454" t="e">
        <f t="shared" ca="1" si="68"/>
        <v>#DIV/0!</v>
      </c>
      <c r="AN59" s="451" t="e">
        <f t="shared" ca="1" si="37"/>
        <v>#N/A</v>
      </c>
      <c r="AO59" s="451" t="e">
        <f t="shared" ca="1" si="53"/>
        <v>#N/A</v>
      </c>
      <c r="AP59" s="449" t="e">
        <f t="shared" ca="1" si="69"/>
        <v>#DIV/0!</v>
      </c>
      <c r="AQ59" s="451">
        <f t="shared" si="38"/>
        <v>9.0000000000000002E-6</v>
      </c>
      <c r="AR59" s="451" t="e">
        <f t="shared" ca="1" si="38"/>
        <v>#DIV/0!</v>
      </c>
      <c r="AS59" s="455" t="e">
        <f t="shared" ca="1" si="70"/>
        <v>#N/A</v>
      </c>
      <c r="AT59" s="456" t="e">
        <f t="shared" ca="1" si="71"/>
        <v>#DIV/0!</v>
      </c>
      <c r="AU59" s="451" t="e">
        <f t="shared" si="39"/>
        <v>#DIV/0!</v>
      </c>
      <c r="AV59" s="450" t="e">
        <f t="shared" ca="1" si="72"/>
        <v>#DIV/0!</v>
      </c>
      <c r="AW59" s="451">
        <f t="shared" si="41"/>
        <v>0.03</v>
      </c>
      <c r="AX59" s="446">
        <f t="shared" si="73"/>
        <v>0</v>
      </c>
      <c r="AY59" s="452" t="e">
        <f t="shared" ca="1" si="74"/>
        <v>#DIV/0!</v>
      </c>
      <c r="AZ59" s="67"/>
      <c r="BA59" s="68">
        <f>Pressure_1_R1!A167</f>
        <v>0</v>
      </c>
      <c r="BB59" s="87">
        <f>Pressure_1_R1!B167</f>
        <v>0</v>
      </c>
      <c r="BC59" s="87">
        <f>Pressure_1_R1!C167</f>
        <v>0</v>
      </c>
      <c r="BD59" s="87">
        <f>Pressure_1_R1!D167</f>
        <v>0</v>
      </c>
      <c r="BE59" s="87">
        <f>Pressure_1_R1!E167</f>
        <v>0</v>
      </c>
      <c r="BF59" s="87">
        <f>Pressure_1_R1!F167</f>
        <v>0</v>
      </c>
      <c r="BG59" s="87">
        <f>Pressure_1_R1!G167</f>
        <v>0</v>
      </c>
      <c r="BH59" s="87">
        <f>Pressure_1_R1!H167</f>
        <v>0</v>
      </c>
      <c r="BI59" s="87">
        <f>Pressure_1_R1!I167</f>
        <v>0</v>
      </c>
      <c r="BJ59" s="87">
        <f>Pressure_1_R1!J167</f>
        <v>0</v>
      </c>
      <c r="BK59" s="87">
        <f>Pressure_1_R1!K167</f>
        <v>0</v>
      </c>
      <c r="BL59" s="87">
        <f>Pressure_1_R1!L167</f>
        <v>0</v>
      </c>
      <c r="BM59" s="87">
        <f>Pressure_1_R1!M167</f>
        <v>0</v>
      </c>
      <c r="BN59" s="87">
        <f>Pressure_1_R1!N167</f>
        <v>0</v>
      </c>
      <c r="BO59" s="87">
        <f>Pressure_1_R1!O167</f>
        <v>0</v>
      </c>
      <c r="BP59" s="69">
        <f>Pressure_1_R1!P167</f>
        <v>0</v>
      </c>
    </row>
    <row r="60" spans="2:68" ht="15" customHeight="1">
      <c r="B60" s="438">
        <f>Pressure_1_R1!B42</f>
        <v>0</v>
      </c>
      <c r="C60" s="439">
        <f>Pressure_1_R1!D42</f>
        <v>0</v>
      </c>
      <c r="D60" s="445" t="str">
        <f t="shared" si="54"/>
        <v/>
      </c>
      <c r="E60" s="429" t="str">
        <f t="shared" si="42"/>
        <v>기체</v>
      </c>
      <c r="F60" s="387" t="e">
        <f t="shared" si="55"/>
        <v>#N/A</v>
      </c>
      <c r="G60" s="387" t="e">
        <f t="shared" si="56"/>
        <v>#N/A</v>
      </c>
      <c r="H60" s="437" t="e">
        <f t="shared" si="57"/>
        <v>#N/A</v>
      </c>
      <c r="I60" s="429">
        <f t="shared" ref="I60" si="91">I59</f>
        <v>0</v>
      </c>
      <c r="J60" s="421"/>
      <c r="K60" s="423">
        <f t="shared" ref="K60" si="92">K59</f>
        <v>0</v>
      </c>
      <c r="L60" s="428" t="e">
        <f t="shared" ca="1" si="44"/>
        <v>#N/A</v>
      </c>
      <c r="M60" s="429" t="e">
        <f t="shared" ca="1" si="45"/>
        <v>#VALUE!</v>
      </c>
      <c r="N60" s="428">
        <f t="shared" ca="1" si="46"/>
        <v>0</v>
      </c>
      <c r="O60" s="429" t="e">
        <f t="shared" ca="1" si="47"/>
        <v>#N/A</v>
      </c>
      <c r="P60" s="428">
        <f t="shared" ca="1" si="48"/>
        <v>0</v>
      </c>
      <c r="Q60" s="429" t="e">
        <f t="shared" ca="1" si="49"/>
        <v>#N/A</v>
      </c>
      <c r="R60" s="430">
        <f t="shared" ca="1" si="60"/>
        <v>0</v>
      </c>
      <c r="S60" s="427" t="e">
        <f t="shared" ca="1" si="61"/>
        <v>#N/A</v>
      </c>
      <c r="T60" s="387" t="e">
        <f t="shared" ca="1" si="62"/>
        <v>#N/A</v>
      </c>
      <c r="U60" s="440" t="e">
        <f t="shared" ca="1" si="63"/>
        <v>#N/A</v>
      </c>
      <c r="V60" s="429">
        <f t="shared" si="27"/>
        <v>0</v>
      </c>
      <c r="X60" s="428" t="e">
        <f t="shared" ca="1" si="50"/>
        <v>#N/A</v>
      </c>
      <c r="Y60" s="429" t="e">
        <f t="shared" ca="1" si="51"/>
        <v>#N/A</v>
      </c>
      <c r="Z60" s="428" t="e">
        <f t="shared" ca="1" si="28"/>
        <v>#N/A</v>
      </c>
      <c r="AA60" s="431" t="e">
        <f t="shared" ca="1" si="29"/>
        <v>#N/A</v>
      </c>
      <c r="AB60" s="442">
        <f t="shared" si="64"/>
        <v>0</v>
      </c>
      <c r="AC60" s="443">
        <f t="shared" si="65"/>
        <v>0</v>
      </c>
      <c r="AD60" s="453">
        <f t="shared" si="66"/>
        <v>0</v>
      </c>
      <c r="AE60" s="67"/>
      <c r="AF60" s="387">
        <f t="shared" si="67"/>
        <v>0</v>
      </c>
      <c r="AG60" s="451">
        <f t="shared" si="30"/>
        <v>9.7989820000000005</v>
      </c>
      <c r="AH60" s="451" t="e">
        <f t="shared" si="31"/>
        <v>#DIV/0!</v>
      </c>
      <c r="AI60" s="451">
        <f t="shared" si="32"/>
        <v>8000</v>
      </c>
      <c r="AJ60" s="451">
        <f t="shared" si="33"/>
        <v>1</v>
      </c>
      <c r="AK60" s="451">
        <f t="shared" si="34"/>
        <v>0</v>
      </c>
      <c r="AL60" s="451" t="e">
        <f t="shared" ca="1" si="35"/>
        <v>#N/A</v>
      </c>
      <c r="AM60" s="454" t="e">
        <f t="shared" ca="1" si="68"/>
        <v>#DIV/0!</v>
      </c>
      <c r="AN60" s="451" t="e">
        <f t="shared" ca="1" si="37"/>
        <v>#N/A</v>
      </c>
      <c r="AO60" s="451" t="e">
        <f t="shared" ca="1" si="53"/>
        <v>#N/A</v>
      </c>
      <c r="AP60" s="449" t="e">
        <f t="shared" ca="1" si="69"/>
        <v>#DIV/0!</v>
      </c>
      <c r="AQ60" s="451">
        <f t="shared" si="38"/>
        <v>9.0000000000000002E-6</v>
      </c>
      <c r="AR60" s="451" t="e">
        <f t="shared" ca="1" si="38"/>
        <v>#DIV/0!</v>
      </c>
      <c r="AS60" s="455" t="e">
        <f t="shared" ca="1" si="70"/>
        <v>#N/A</v>
      </c>
      <c r="AT60" s="456" t="e">
        <f t="shared" ca="1" si="71"/>
        <v>#DIV/0!</v>
      </c>
      <c r="AU60" s="451" t="e">
        <f t="shared" si="39"/>
        <v>#DIV/0!</v>
      </c>
      <c r="AV60" s="450" t="e">
        <f t="shared" ca="1" si="72"/>
        <v>#DIV/0!</v>
      </c>
      <c r="AW60" s="451">
        <f t="shared" si="41"/>
        <v>0.03</v>
      </c>
      <c r="AX60" s="446">
        <f t="shared" si="73"/>
        <v>0</v>
      </c>
      <c r="AY60" s="452" t="e">
        <f t="shared" ca="1" si="74"/>
        <v>#DIV/0!</v>
      </c>
      <c r="AZ60" s="67"/>
      <c r="BA60" s="68">
        <f>Pressure_1_R1!A168</f>
        <v>0</v>
      </c>
      <c r="BB60" s="87">
        <f>Pressure_1_R1!B168</f>
        <v>0</v>
      </c>
      <c r="BC60" s="87">
        <f>Pressure_1_R1!C168</f>
        <v>0</v>
      </c>
      <c r="BD60" s="87">
        <f>Pressure_1_R1!D168</f>
        <v>0</v>
      </c>
      <c r="BE60" s="87">
        <f>Pressure_1_R1!E168</f>
        <v>0</v>
      </c>
      <c r="BF60" s="87">
        <f>Pressure_1_R1!F168</f>
        <v>0</v>
      </c>
      <c r="BG60" s="87">
        <f>Pressure_1_R1!G168</f>
        <v>0</v>
      </c>
      <c r="BH60" s="87">
        <f>Pressure_1_R1!H168</f>
        <v>0</v>
      </c>
      <c r="BI60" s="87">
        <f>Pressure_1_R1!I168</f>
        <v>0</v>
      </c>
      <c r="BJ60" s="87">
        <f>Pressure_1_R1!J168</f>
        <v>0</v>
      </c>
      <c r="BK60" s="87">
        <f>Pressure_1_R1!K168</f>
        <v>0</v>
      </c>
      <c r="BL60" s="87">
        <f>Pressure_1_R1!L168</f>
        <v>0</v>
      </c>
      <c r="BM60" s="87">
        <f>Pressure_1_R1!M168</f>
        <v>0</v>
      </c>
      <c r="BN60" s="87">
        <f>Pressure_1_R1!N168</f>
        <v>0</v>
      </c>
      <c r="BO60" s="87">
        <f>Pressure_1_R1!O168</f>
        <v>0</v>
      </c>
      <c r="BP60" s="69">
        <f>Pressure_1_R1!P168</f>
        <v>0</v>
      </c>
    </row>
    <row r="61" spans="2:68" ht="15" customHeight="1">
      <c r="B61" s="438">
        <f>Pressure_1_R1!B43</f>
        <v>0</v>
      </c>
      <c r="C61" s="439">
        <f>Pressure_1_R1!D43</f>
        <v>0</v>
      </c>
      <c r="D61" s="445" t="str">
        <f t="shared" si="54"/>
        <v/>
      </c>
      <c r="E61" s="429" t="str">
        <f t="shared" si="42"/>
        <v>기체</v>
      </c>
      <c r="F61" s="387" t="e">
        <f t="shared" si="55"/>
        <v>#N/A</v>
      </c>
      <c r="G61" s="387" t="e">
        <f t="shared" si="56"/>
        <v>#N/A</v>
      </c>
      <c r="H61" s="437" t="e">
        <f t="shared" si="57"/>
        <v>#N/A</v>
      </c>
      <c r="I61" s="429">
        <f t="shared" ref="I61" si="93">I60</f>
        <v>0</v>
      </c>
      <c r="J61" s="421"/>
      <c r="K61" s="423">
        <f t="shared" ref="K61" si="94">K60</f>
        <v>0</v>
      </c>
      <c r="L61" s="428" t="e">
        <f t="shared" ca="1" si="44"/>
        <v>#N/A</v>
      </c>
      <c r="M61" s="429" t="e">
        <f t="shared" ca="1" si="45"/>
        <v>#VALUE!</v>
      </c>
      <c r="N61" s="428">
        <f t="shared" ca="1" si="46"/>
        <v>0</v>
      </c>
      <c r="O61" s="429" t="e">
        <f t="shared" ca="1" si="47"/>
        <v>#N/A</v>
      </c>
      <c r="P61" s="428">
        <f t="shared" ca="1" si="48"/>
        <v>0</v>
      </c>
      <c r="Q61" s="429" t="e">
        <f t="shared" ca="1" si="49"/>
        <v>#N/A</v>
      </c>
      <c r="R61" s="430">
        <f t="shared" ca="1" si="60"/>
        <v>0</v>
      </c>
      <c r="S61" s="427" t="e">
        <f t="shared" ca="1" si="61"/>
        <v>#N/A</v>
      </c>
      <c r="T61" s="387" t="e">
        <f t="shared" ca="1" si="62"/>
        <v>#N/A</v>
      </c>
      <c r="U61" s="440" t="e">
        <f t="shared" ca="1" si="63"/>
        <v>#N/A</v>
      </c>
      <c r="V61" s="429">
        <f t="shared" si="27"/>
        <v>0</v>
      </c>
      <c r="X61" s="428" t="e">
        <f t="shared" ca="1" si="50"/>
        <v>#N/A</v>
      </c>
      <c r="Y61" s="429" t="e">
        <f t="shared" ca="1" si="51"/>
        <v>#N/A</v>
      </c>
      <c r="Z61" s="428" t="e">
        <f t="shared" ca="1" si="28"/>
        <v>#N/A</v>
      </c>
      <c r="AA61" s="431" t="e">
        <f t="shared" ca="1" si="29"/>
        <v>#N/A</v>
      </c>
      <c r="AB61" s="442">
        <f t="shared" si="64"/>
        <v>0</v>
      </c>
      <c r="AC61" s="443">
        <f t="shared" si="65"/>
        <v>0</v>
      </c>
      <c r="AD61" s="453">
        <f t="shared" si="66"/>
        <v>0</v>
      </c>
      <c r="AE61" s="67"/>
      <c r="AF61" s="387">
        <f t="shared" si="67"/>
        <v>0</v>
      </c>
      <c r="AG61" s="451">
        <f t="shared" si="30"/>
        <v>9.7989820000000005</v>
      </c>
      <c r="AH61" s="451" t="e">
        <f t="shared" si="31"/>
        <v>#DIV/0!</v>
      </c>
      <c r="AI61" s="451">
        <f t="shared" si="32"/>
        <v>8000</v>
      </c>
      <c r="AJ61" s="451">
        <f t="shared" si="33"/>
        <v>1</v>
      </c>
      <c r="AK61" s="451">
        <f t="shared" si="34"/>
        <v>0</v>
      </c>
      <c r="AL61" s="451" t="e">
        <f t="shared" ca="1" si="35"/>
        <v>#N/A</v>
      </c>
      <c r="AM61" s="454" t="e">
        <f t="shared" ca="1" si="68"/>
        <v>#DIV/0!</v>
      </c>
      <c r="AN61" s="451" t="e">
        <f t="shared" ca="1" si="37"/>
        <v>#N/A</v>
      </c>
      <c r="AO61" s="451" t="e">
        <f t="shared" ca="1" si="53"/>
        <v>#N/A</v>
      </c>
      <c r="AP61" s="449" t="e">
        <f t="shared" ca="1" si="69"/>
        <v>#DIV/0!</v>
      </c>
      <c r="AQ61" s="451">
        <f t="shared" si="38"/>
        <v>9.0000000000000002E-6</v>
      </c>
      <c r="AR61" s="451" t="e">
        <f t="shared" ca="1" si="38"/>
        <v>#DIV/0!</v>
      </c>
      <c r="AS61" s="455" t="e">
        <f t="shared" ca="1" si="70"/>
        <v>#N/A</v>
      </c>
      <c r="AT61" s="456" t="e">
        <f t="shared" ca="1" si="71"/>
        <v>#DIV/0!</v>
      </c>
      <c r="AU61" s="451" t="e">
        <f t="shared" si="39"/>
        <v>#DIV/0!</v>
      </c>
      <c r="AV61" s="450" t="e">
        <f t="shared" ca="1" si="72"/>
        <v>#DIV/0!</v>
      </c>
      <c r="AW61" s="451">
        <f t="shared" si="41"/>
        <v>0.03</v>
      </c>
      <c r="AX61" s="446">
        <f t="shared" si="73"/>
        <v>0</v>
      </c>
      <c r="AY61" s="452" t="e">
        <f t="shared" ca="1" si="74"/>
        <v>#DIV/0!</v>
      </c>
      <c r="AZ61" s="67"/>
      <c r="BA61" s="68">
        <f>Pressure_1_R1!A169</f>
        <v>0</v>
      </c>
      <c r="BB61" s="87">
        <f>Pressure_1_R1!B169</f>
        <v>0</v>
      </c>
      <c r="BC61" s="87">
        <f>Pressure_1_R1!C169</f>
        <v>0</v>
      </c>
      <c r="BD61" s="87">
        <f>Pressure_1_R1!D169</f>
        <v>0</v>
      </c>
      <c r="BE61" s="87">
        <f>Pressure_1_R1!E169</f>
        <v>0</v>
      </c>
      <c r="BF61" s="87">
        <f>Pressure_1_R1!F169</f>
        <v>0</v>
      </c>
      <c r="BG61" s="87">
        <f>Pressure_1_R1!G169</f>
        <v>0</v>
      </c>
      <c r="BH61" s="87">
        <f>Pressure_1_R1!H169</f>
        <v>0</v>
      </c>
      <c r="BI61" s="87">
        <f>Pressure_1_R1!I169</f>
        <v>0</v>
      </c>
      <c r="BJ61" s="87">
        <f>Pressure_1_R1!J169</f>
        <v>0</v>
      </c>
      <c r="BK61" s="87">
        <f>Pressure_1_R1!K169</f>
        <v>0</v>
      </c>
      <c r="BL61" s="87">
        <f>Pressure_1_R1!L169</f>
        <v>0</v>
      </c>
      <c r="BM61" s="87">
        <f>Pressure_1_R1!M169</f>
        <v>0</v>
      </c>
      <c r="BN61" s="87">
        <f>Pressure_1_R1!N169</f>
        <v>0</v>
      </c>
      <c r="BO61" s="87">
        <f>Pressure_1_R1!O169</f>
        <v>0</v>
      </c>
      <c r="BP61" s="69">
        <f>Pressure_1_R1!P169</f>
        <v>0</v>
      </c>
    </row>
    <row r="62" spans="2:68" ht="15" customHeight="1">
      <c r="B62" s="438">
        <f>Pressure_1_R1!B44</f>
        <v>0</v>
      </c>
      <c r="C62" s="439">
        <f>Pressure_1_R1!D44</f>
        <v>0</v>
      </c>
      <c r="D62" s="445" t="str">
        <f t="shared" si="54"/>
        <v/>
      </c>
      <c r="E62" s="429" t="str">
        <f t="shared" si="42"/>
        <v>기체</v>
      </c>
      <c r="F62" s="387" t="e">
        <f t="shared" si="55"/>
        <v>#N/A</v>
      </c>
      <c r="G62" s="387" t="e">
        <f t="shared" si="56"/>
        <v>#N/A</v>
      </c>
      <c r="H62" s="437" t="e">
        <f t="shared" si="57"/>
        <v>#N/A</v>
      </c>
      <c r="I62" s="429">
        <f t="shared" ref="I62" si="95">I61</f>
        <v>0</v>
      </c>
      <c r="J62" s="421"/>
      <c r="K62" s="423">
        <f t="shared" ref="K62" si="96">K61</f>
        <v>0</v>
      </c>
      <c r="L62" s="428" t="e">
        <f t="shared" ca="1" si="44"/>
        <v>#N/A</v>
      </c>
      <c r="M62" s="429" t="e">
        <f t="shared" ca="1" si="45"/>
        <v>#VALUE!</v>
      </c>
      <c r="N62" s="428">
        <f t="shared" ca="1" si="46"/>
        <v>0</v>
      </c>
      <c r="O62" s="429" t="e">
        <f t="shared" ca="1" si="47"/>
        <v>#N/A</v>
      </c>
      <c r="P62" s="428">
        <f t="shared" ca="1" si="48"/>
        <v>0</v>
      </c>
      <c r="Q62" s="429" t="e">
        <f t="shared" ca="1" si="49"/>
        <v>#N/A</v>
      </c>
      <c r="R62" s="430">
        <f t="shared" ca="1" si="60"/>
        <v>0</v>
      </c>
      <c r="S62" s="427" t="e">
        <f t="shared" ca="1" si="61"/>
        <v>#N/A</v>
      </c>
      <c r="T62" s="387" t="e">
        <f t="shared" ca="1" si="62"/>
        <v>#N/A</v>
      </c>
      <c r="U62" s="440" t="e">
        <f t="shared" ca="1" si="63"/>
        <v>#N/A</v>
      </c>
      <c r="V62" s="429">
        <f t="shared" si="27"/>
        <v>0</v>
      </c>
      <c r="X62" s="428" t="e">
        <f t="shared" ca="1" si="50"/>
        <v>#N/A</v>
      </c>
      <c r="Y62" s="429" t="e">
        <f t="shared" ca="1" si="51"/>
        <v>#N/A</v>
      </c>
      <c r="Z62" s="428" t="e">
        <f t="shared" ca="1" si="28"/>
        <v>#N/A</v>
      </c>
      <c r="AA62" s="431" t="e">
        <f t="shared" ca="1" si="29"/>
        <v>#N/A</v>
      </c>
      <c r="AB62" s="442">
        <f t="shared" si="64"/>
        <v>0</v>
      </c>
      <c r="AC62" s="443">
        <f t="shared" si="65"/>
        <v>0</v>
      </c>
      <c r="AD62" s="453">
        <f t="shared" si="66"/>
        <v>0</v>
      </c>
      <c r="AE62" s="67"/>
      <c r="AF62" s="387">
        <f t="shared" si="67"/>
        <v>0</v>
      </c>
      <c r="AG62" s="451">
        <f t="shared" si="30"/>
        <v>9.7989820000000005</v>
      </c>
      <c r="AH62" s="451" t="e">
        <f t="shared" si="31"/>
        <v>#DIV/0!</v>
      </c>
      <c r="AI62" s="451">
        <f t="shared" si="32"/>
        <v>8000</v>
      </c>
      <c r="AJ62" s="451">
        <f t="shared" si="33"/>
        <v>1</v>
      </c>
      <c r="AK62" s="451">
        <f t="shared" si="34"/>
        <v>0</v>
      </c>
      <c r="AL62" s="451" t="e">
        <f t="shared" ca="1" si="35"/>
        <v>#N/A</v>
      </c>
      <c r="AM62" s="454" t="e">
        <f t="shared" ca="1" si="68"/>
        <v>#DIV/0!</v>
      </c>
      <c r="AN62" s="451" t="e">
        <f t="shared" ca="1" si="37"/>
        <v>#N/A</v>
      </c>
      <c r="AO62" s="451" t="e">
        <f t="shared" ca="1" si="53"/>
        <v>#N/A</v>
      </c>
      <c r="AP62" s="449" t="e">
        <f t="shared" ca="1" si="69"/>
        <v>#DIV/0!</v>
      </c>
      <c r="AQ62" s="451">
        <f t="shared" si="38"/>
        <v>9.0000000000000002E-6</v>
      </c>
      <c r="AR62" s="451" t="e">
        <f t="shared" ca="1" si="38"/>
        <v>#DIV/0!</v>
      </c>
      <c r="AS62" s="455" t="e">
        <f t="shared" ca="1" si="70"/>
        <v>#N/A</v>
      </c>
      <c r="AT62" s="456" t="e">
        <f t="shared" ca="1" si="71"/>
        <v>#DIV/0!</v>
      </c>
      <c r="AU62" s="451" t="e">
        <f t="shared" si="39"/>
        <v>#DIV/0!</v>
      </c>
      <c r="AV62" s="450" t="e">
        <f t="shared" ca="1" si="72"/>
        <v>#DIV/0!</v>
      </c>
      <c r="AW62" s="451">
        <f t="shared" si="41"/>
        <v>0.03</v>
      </c>
      <c r="AX62" s="446">
        <f t="shared" si="73"/>
        <v>0</v>
      </c>
      <c r="AY62" s="452" t="e">
        <f t="shared" ca="1" si="74"/>
        <v>#DIV/0!</v>
      </c>
      <c r="AZ62" s="67"/>
      <c r="BA62" s="68">
        <f>Pressure_1_R1!A170</f>
        <v>0</v>
      </c>
      <c r="BB62" s="87">
        <f>Pressure_1_R1!B170</f>
        <v>0</v>
      </c>
      <c r="BC62" s="87">
        <f>Pressure_1_R1!C170</f>
        <v>0</v>
      </c>
      <c r="BD62" s="87">
        <f>Pressure_1_R1!D170</f>
        <v>0</v>
      </c>
      <c r="BE62" s="87">
        <f>Pressure_1_R1!E170</f>
        <v>0</v>
      </c>
      <c r="BF62" s="87">
        <f>Pressure_1_R1!F170</f>
        <v>0</v>
      </c>
      <c r="BG62" s="87">
        <f>Pressure_1_R1!G170</f>
        <v>0</v>
      </c>
      <c r="BH62" s="87">
        <f>Pressure_1_R1!H170</f>
        <v>0</v>
      </c>
      <c r="BI62" s="87">
        <f>Pressure_1_R1!I170</f>
        <v>0</v>
      </c>
      <c r="BJ62" s="87">
        <f>Pressure_1_R1!J170</f>
        <v>0</v>
      </c>
      <c r="BK62" s="87">
        <f>Pressure_1_R1!K170</f>
        <v>0</v>
      </c>
      <c r="BL62" s="87">
        <f>Pressure_1_R1!L170</f>
        <v>0</v>
      </c>
      <c r="BM62" s="87">
        <f>Pressure_1_R1!M170</f>
        <v>0</v>
      </c>
      <c r="BN62" s="87">
        <f>Pressure_1_R1!N170</f>
        <v>0</v>
      </c>
      <c r="BO62" s="87">
        <f>Pressure_1_R1!O170</f>
        <v>0</v>
      </c>
      <c r="BP62" s="69">
        <f>Pressure_1_R1!P170</f>
        <v>0</v>
      </c>
    </row>
    <row r="63" spans="2:68" ht="15" customHeight="1">
      <c r="B63" s="438">
        <f>Pressure_1_R1!B45</f>
        <v>0</v>
      </c>
      <c r="C63" s="439">
        <f>Pressure_1_R1!D45</f>
        <v>0</v>
      </c>
      <c r="D63" s="445" t="str">
        <f t="shared" si="54"/>
        <v/>
      </c>
      <c r="E63" s="429" t="str">
        <f t="shared" si="42"/>
        <v>기체</v>
      </c>
      <c r="F63" s="387" t="e">
        <f t="shared" si="55"/>
        <v>#N/A</v>
      </c>
      <c r="G63" s="387" t="e">
        <f t="shared" si="56"/>
        <v>#N/A</v>
      </c>
      <c r="H63" s="437" t="e">
        <f t="shared" si="57"/>
        <v>#N/A</v>
      </c>
      <c r="I63" s="429">
        <f t="shared" ref="I63" si="97">I62</f>
        <v>0</v>
      </c>
      <c r="J63" s="421"/>
      <c r="K63" s="423">
        <f t="shared" ref="K63" si="98">K62</f>
        <v>0</v>
      </c>
      <c r="L63" s="428" t="e">
        <f t="shared" ca="1" si="44"/>
        <v>#N/A</v>
      </c>
      <c r="M63" s="429" t="e">
        <f t="shared" ca="1" si="45"/>
        <v>#VALUE!</v>
      </c>
      <c r="N63" s="428">
        <f t="shared" ca="1" si="46"/>
        <v>0</v>
      </c>
      <c r="O63" s="429" t="e">
        <f t="shared" ca="1" si="47"/>
        <v>#N/A</v>
      </c>
      <c r="P63" s="428">
        <f t="shared" ca="1" si="48"/>
        <v>0</v>
      </c>
      <c r="Q63" s="429" t="e">
        <f t="shared" ca="1" si="49"/>
        <v>#N/A</v>
      </c>
      <c r="R63" s="430">
        <f t="shared" ca="1" si="60"/>
        <v>0</v>
      </c>
      <c r="S63" s="427" t="e">
        <f t="shared" ca="1" si="61"/>
        <v>#N/A</v>
      </c>
      <c r="T63" s="387" t="e">
        <f t="shared" ca="1" si="62"/>
        <v>#N/A</v>
      </c>
      <c r="U63" s="440" t="e">
        <f t="shared" ca="1" si="63"/>
        <v>#N/A</v>
      </c>
      <c r="V63" s="429">
        <f t="shared" si="27"/>
        <v>0</v>
      </c>
      <c r="X63" s="428" t="e">
        <f t="shared" ca="1" si="50"/>
        <v>#N/A</v>
      </c>
      <c r="Y63" s="429" t="e">
        <f t="shared" ca="1" si="51"/>
        <v>#N/A</v>
      </c>
      <c r="Z63" s="428" t="e">
        <f t="shared" ca="1" si="28"/>
        <v>#N/A</v>
      </c>
      <c r="AA63" s="431" t="e">
        <f t="shared" ca="1" si="29"/>
        <v>#N/A</v>
      </c>
      <c r="AB63" s="442">
        <f t="shared" si="64"/>
        <v>0</v>
      </c>
      <c r="AC63" s="443">
        <f t="shared" si="65"/>
        <v>0</v>
      </c>
      <c r="AD63" s="453">
        <f t="shared" si="66"/>
        <v>0</v>
      </c>
      <c r="AE63" s="67"/>
      <c r="AF63" s="387">
        <f t="shared" si="67"/>
        <v>0</v>
      </c>
      <c r="AG63" s="451">
        <f t="shared" si="30"/>
        <v>9.7989820000000005</v>
      </c>
      <c r="AH63" s="451" t="e">
        <f t="shared" si="31"/>
        <v>#DIV/0!</v>
      </c>
      <c r="AI63" s="451">
        <f t="shared" si="32"/>
        <v>8000</v>
      </c>
      <c r="AJ63" s="451">
        <f t="shared" si="33"/>
        <v>1</v>
      </c>
      <c r="AK63" s="451">
        <f t="shared" si="34"/>
        <v>0</v>
      </c>
      <c r="AL63" s="451" t="e">
        <f t="shared" ca="1" si="35"/>
        <v>#N/A</v>
      </c>
      <c r="AM63" s="454" t="e">
        <f t="shared" ca="1" si="68"/>
        <v>#DIV/0!</v>
      </c>
      <c r="AN63" s="451" t="e">
        <f t="shared" ca="1" si="37"/>
        <v>#N/A</v>
      </c>
      <c r="AO63" s="451" t="e">
        <f t="shared" ca="1" si="53"/>
        <v>#N/A</v>
      </c>
      <c r="AP63" s="449" t="e">
        <f t="shared" ca="1" si="69"/>
        <v>#DIV/0!</v>
      </c>
      <c r="AQ63" s="451">
        <f t="shared" si="38"/>
        <v>9.0000000000000002E-6</v>
      </c>
      <c r="AR63" s="451" t="e">
        <f t="shared" ca="1" si="38"/>
        <v>#DIV/0!</v>
      </c>
      <c r="AS63" s="455" t="e">
        <f t="shared" ca="1" si="70"/>
        <v>#N/A</v>
      </c>
      <c r="AT63" s="456" t="e">
        <f t="shared" ca="1" si="71"/>
        <v>#DIV/0!</v>
      </c>
      <c r="AU63" s="451" t="e">
        <f t="shared" si="39"/>
        <v>#DIV/0!</v>
      </c>
      <c r="AV63" s="450" t="e">
        <f t="shared" ca="1" si="72"/>
        <v>#DIV/0!</v>
      </c>
      <c r="AW63" s="451">
        <f t="shared" si="41"/>
        <v>0.03</v>
      </c>
      <c r="AX63" s="446">
        <f t="shared" si="73"/>
        <v>0</v>
      </c>
      <c r="AY63" s="452" t="e">
        <f t="shared" ca="1" si="74"/>
        <v>#DIV/0!</v>
      </c>
      <c r="AZ63" s="67"/>
      <c r="BA63" s="68">
        <f>Pressure_1_R1!A171</f>
        <v>0</v>
      </c>
      <c r="BB63" s="87">
        <f>Pressure_1_R1!B171</f>
        <v>0</v>
      </c>
      <c r="BC63" s="87">
        <f>Pressure_1_R1!C171</f>
        <v>0</v>
      </c>
      <c r="BD63" s="87">
        <f>Pressure_1_R1!D171</f>
        <v>0</v>
      </c>
      <c r="BE63" s="87">
        <f>Pressure_1_R1!E171</f>
        <v>0</v>
      </c>
      <c r="BF63" s="87">
        <f>Pressure_1_R1!F171</f>
        <v>0</v>
      </c>
      <c r="BG63" s="87">
        <f>Pressure_1_R1!G171</f>
        <v>0</v>
      </c>
      <c r="BH63" s="87">
        <f>Pressure_1_R1!H171</f>
        <v>0</v>
      </c>
      <c r="BI63" s="87">
        <f>Pressure_1_R1!I171</f>
        <v>0</v>
      </c>
      <c r="BJ63" s="87">
        <f>Pressure_1_R1!J171</f>
        <v>0</v>
      </c>
      <c r="BK63" s="87">
        <f>Pressure_1_R1!K171</f>
        <v>0</v>
      </c>
      <c r="BL63" s="87">
        <f>Pressure_1_R1!L171</f>
        <v>0</v>
      </c>
      <c r="BM63" s="87">
        <f>Pressure_1_R1!M171</f>
        <v>0</v>
      </c>
      <c r="BN63" s="87">
        <f>Pressure_1_R1!N171</f>
        <v>0</v>
      </c>
      <c r="BO63" s="87">
        <f>Pressure_1_R1!O171</f>
        <v>0</v>
      </c>
      <c r="BP63" s="69">
        <f>Pressure_1_R1!P171</f>
        <v>0</v>
      </c>
    </row>
    <row r="64" spans="2:68" ht="15" customHeight="1">
      <c r="B64" s="438">
        <f>Pressure_1_R1!B46</f>
        <v>0</v>
      </c>
      <c r="C64" s="439">
        <f>Pressure_1_R1!D46</f>
        <v>0</v>
      </c>
      <c r="D64" s="445" t="str">
        <f t="shared" si="54"/>
        <v/>
      </c>
      <c r="E64" s="429" t="str">
        <f t="shared" si="42"/>
        <v>기체</v>
      </c>
      <c r="F64" s="387" t="e">
        <f t="shared" si="55"/>
        <v>#N/A</v>
      </c>
      <c r="G64" s="387" t="e">
        <f t="shared" si="56"/>
        <v>#N/A</v>
      </c>
      <c r="H64" s="437" t="e">
        <f t="shared" si="57"/>
        <v>#N/A</v>
      </c>
      <c r="I64" s="429">
        <f t="shared" ref="I64" si="99">I63</f>
        <v>0</v>
      </c>
      <c r="J64" s="421"/>
      <c r="K64" s="423">
        <f t="shared" ref="K64" si="100">K63</f>
        <v>0</v>
      </c>
      <c r="L64" s="428" t="e">
        <f t="shared" ca="1" si="44"/>
        <v>#N/A</v>
      </c>
      <c r="M64" s="429" t="e">
        <f t="shared" ca="1" si="45"/>
        <v>#VALUE!</v>
      </c>
      <c r="N64" s="428">
        <f t="shared" ca="1" si="46"/>
        <v>0</v>
      </c>
      <c r="O64" s="429" t="e">
        <f t="shared" ca="1" si="47"/>
        <v>#N/A</v>
      </c>
      <c r="P64" s="428">
        <f t="shared" ca="1" si="48"/>
        <v>0</v>
      </c>
      <c r="Q64" s="429" t="e">
        <f t="shared" ca="1" si="49"/>
        <v>#N/A</v>
      </c>
      <c r="R64" s="430">
        <f t="shared" ca="1" si="60"/>
        <v>0</v>
      </c>
      <c r="S64" s="427" t="e">
        <f t="shared" ca="1" si="61"/>
        <v>#N/A</v>
      </c>
      <c r="T64" s="387" t="e">
        <f t="shared" ca="1" si="62"/>
        <v>#N/A</v>
      </c>
      <c r="U64" s="440" t="e">
        <f t="shared" ca="1" si="63"/>
        <v>#N/A</v>
      </c>
      <c r="V64" s="429">
        <f t="shared" si="27"/>
        <v>0</v>
      </c>
      <c r="X64" s="428" t="e">
        <f t="shared" ca="1" si="50"/>
        <v>#N/A</v>
      </c>
      <c r="Y64" s="429" t="e">
        <f t="shared" ca="1" si="51"/>
        <v>#N/A</v>
      </c>
      <c r="Z64" s="428" t="e">
        <f t="shared" ca="1" si="28"/>
        <v>#N/A</v>
      </c>
      <c r="AA64" s="431" t="e">
        <f t="shared" ca="1" si="29"/>
        <v>#N/A</v>
      </c>
      <c r="AB64" s="442">
        <f t="shared" si="64"/>
        <v>0</v>
      </c>
      <c r="AC64" s="443">
        <f t="shared" si="65"/>
        <v>0</v>
      </c>
      <c r="AD64" s="453">
        <f t="shared" si="66"/>
        <v>0</v>
      </c>
      <c r="AE64" s="67"/>
      <c r="AF64" s="387">
        <f t="shared" si="67"/>
        <v>0</v>
      </c>
      <c r="AG64" s="451">
        <f t="shared" si="30"/>
        <v>9.7989820000000005</v>
      </c>
      <c r="AH64" s="451" t="e">
        <f t="shared" si="31"/>
        <v>#DIV/0!</v>
      </c>
      <c r="AI64" s="451">
        <f t="shared" si="32"/>
        <v>8000</v>
      </c>
      <c r="AJ64" s="451">
        <f t="shared" si="33"/>
        <v>1</v>
      </c>
      <c r="AK64" s="451">
        <f t="shared" si="34"/>
        <v>0</v>
      </c>
      <c r="AL64" s="451" t="e">
        <f t="shared" ca="1" si="35"/>
        <v>#N/A</v>
      </c>
      <c r="AM64" s="454" t="e">
        <f t="shared" ca="1" si="68"/>
        <v>#DIV/0!</v>
      </c>
      <c r="AN64" s="451" t="e">
        <f t="shared" ca="1" si="37"/>
        <v>#N/A</v>
      </c>
      <c r="AO64" s="451" t="e">
        <f t="shared" ca="1" si="53"/>
        <v>#N/A</v>
      </c>
      <c r="AP64" s="449" t="e">
        <f t="shared" ca="1" si="69"/>
        <v>#DIV/0!</v>
      </c>
      <c r="AQ64" s="451">
        <f t="shared" si="38"/>
        <v>9.0000000000000002E-6</v>
      </c>
      <c r="AR64" s="451" t="e">
        <f t="shared" ca="1" si="38"/>
        <v>#DIV/0!</v>
      </c>
      <c r="AS64" s="455" t="e">
        <f t="shared" ca="1" si="70"/>
        <v>#N/A</v>
      </c>
      <c r="AT64" s="456" t="e">
        <f t="shared" ca="1" si="71"/>
        <v>#DIV/0!</v>
      </c>
      <c r="AU64" s="451" t="e">
        <f t="shared" si="39"/>
        <v>#DIV/0!</v>
      </c>
      <c r="AV64" s="450" t="e">
        <f t="shared" ca="1" si="72"/>
        <v>#DIV/0!</v>
      </c>
      <c r="AW64" s="451">
        <f t="shared" si="41"/>
        <v>0.03</v>
      </c>
      <c r="AX64" s="446">
        <f t="shared" si="73"/>
        <v>0</v>
      </c>
      <c r="AY64" s="452" t="e">
        <f t="shared" ca="1" si="74"/>
        <v>#DIV/0!</v>
      </c>
      <c r="AZ64" s="67"/>
      <c r="BA64" s="68">
        <f>Pressure_1_R1!A172</f>
        <v>0</v>
      </c>
      <c r="BB64" s="87">
        <f>Pressure_1_R1!B172</f>
        <v>0</v>
      </c>
      <c r="BC64" s="87">
        <f>Pressure_1_R1!C172</f>
        <v>0</v>
      </c>
      <c r="BD64" s="87">
        <f>Pressure_1_R1!D172</f>
        <v>0</v>
      </c>
      <c r="BE64" s="87">
        <f>Pressure_1_R1!E172</f>
        <v>0</v>
      </c>
      <c r="BF64" s="87">
        <f>Pressure_1_R1!F172</f>
        <v>0</v>
      </c>
      <c r="BG64" s="87">
        <f>Pressure_1_R1!G172</f>
        <v>0</v>
      </c>
      <c r="BH64" s="87">
        <f>Pressure_1_R1!H172</f>
        <v>0</v>
      </c>
      <c r="BI64" s="87">
        <f>Pressure_1_R1!I172</f>
        <v>0</v>
      </c>
      <c r="BJ64" s="87">
        <f>Pressure_1_R1!J172</f>
        <v>0</v>
      </c>
      <c r="BK64" s="87">
        <f>Pressure_1_R1!K172</f>
        <v>0</v>
      </c>
      <c r="BL64" s="87">
        <f>Pressure_1_R1!L172</f>
        <v>0</v>
      </c>
      <c r="BM64" s="87">
        <f>Pressure_1_R1!M172</f>
        <v>0</v>
      </c>
      <c r="BN64" s="87">
        <f>Pressure_1_R1!N172</f>
        <v>0</v>
      </c>
      <c r="BO64" s="87">
        <f>Pressure_1_R1!O172</f>
        <v>0</v>
      </c>
      <c r="BP64" s="69">
        <f>Pressure_1_R1!P172</f>
        <v>0</v>
      </c>
    </row>
    <row r="65" spans="2:68" ht="15" customHeight="1">
      <c r="B65" s="438">
        <f>Pressure_1_R1!B47</f>
        <v>0</v>
      </c>
      <c r="C65" s="439">
        <f>Pressure_1_R1!D47</f>
        <v>0</v>
      </c>
      <c r="D65" s="445" t="str">
        <f t="shared" si="54"/>
        <v/>
      </c>
      <c r="E65" s="429" t="str">
        <f t="shared" si="42"/>
        <v>기체</v>
      </c>
      <c r="F65" s="387" t="e">
        <f t="shared" si="55"/>
        <v>#N/A</v>
      </c>
      <c r="G65" s="387" t="e">
        <f t="shared" si="56"/>
        <v>#N/A</v>
      </c>
      <c r="H65" s="437" t="e">
        <f t="shared" si="57"/>
        <v>#N/A</v>
      </c>
      <c r="I65" s="429">
        <f t="shared" ref="I65" si="101">I64</f>
        <v>0</v>
      </c>
      <c r="J65" s="421"/>
      <c r="K65" s="423">
        <f t="shared" ref="K65" si="102">K64</f>
        <v>0</v>
      </c>
      <c r="L65" s="428" t="e">
        <f t="shared" ca="1" si="44"/>
        <v>#N/A</v>
      </c>
      <c r="M65" s="429" t="e">
        <f t="shared" ca="1" si="45"/>
        <v>#VALUE!</v>
      </c>
      <c r="N65" s="428">
        <f t="shared" ca="1" si="46"/>
        <v>0</v>
      </c>
      <c r="O65" s="429" t="e">
        <f t="shared" ca="1" si="47"/>
        <v>#N/A</v>
      </c>
      <c r="P65" s="428">
        <f t="shared" ca="1" si="48"/>
        <v>0</v>
      </c>
      <c r="Q65" s="429" t="e">
        <f t="shared" ca="1" si="49"/>
        <v>#N/A</v>
      </c>
      <c r="R65" s="430">
        <f t="shared" ca="1" si="60"/>
        <v>0</v>
      </c>
      <c r="S65" s="427" t="e">
        <f t="shared" ca="1" si="61"/>
        <v>#N/A</v>
      </c>
      <c r="T65" s="387" t="e">
        <f t="shared" ca="1" si="62"/>
        <v>#N/A</v>
      </c>
      <c r="U65" s="440" t="e">
        <f t="shared" ca="1" si="63"/>
        <v>#N/A</v>
      </c>
      <c r="V65" s="429">
        <f t="shared" si="27"/>
        <v>0</v>
      </c>
      <c r="X65" s="428" t="e">
        <f t="shared" ca="1" si="50"/>
        <v>#N/A</v>
      </c>
      <c r="Y65" s="429" t="e">
        <f t="shared" ca="1" si="51"/>
        <v>#N/A</v>
      </c>
      <c r="Z65" s="428" t="e">
        <f t="shared" ca="1" si="28"/>
        <v>#N/A</v>
      </c>
      <c r="AA65" s="431" t="e">
        <f t="shared" ca="1" si="29"/>
        <v>#N/A</v>
      </c>
      <c r="AB65" s="442">
        <f t="shared" si="64"/>
        <v>0</v>
      </c>
      <c r="AC65" s="443">
        <f t="shared" si="65"/>
        <v>0</v>
      </c>
      <c r="AD65" s="453">
        <f t="shared" si="66"/>
        <v>0</v>
      </c>
      <c r="AE65" s="67"/>
      <c r="AF65" s="387">
        <f t="shared" si="67"/>
        <v>0</v>
      </c>
      <c r="AG65" s="451">
        <f t="shared" si="30"/>
        <v>9.7989820000000005</v>
      </c>
      <c r="AH65" s="451" t="e">
        <f t="shared" si="31"/>
        <v>#DIV/0!</v>
      </c>
      <c r="AI65" s="451">
        <f t="shared" si="32"/>
        <v>8000</v>
      </c>
      <c r="AJ65" s="451">
        <f t="shared" si="33"/>
        <v>1</v>
      </c>
      <c r="AK65" s="451">
        <f t="shared" si="34"/>
        <v>0</v>
      </c>
      <c r="AL65" s="451" t="e">
        <f t="shared" ca="1" si="35"/>
        <v>#N/A</v>
      </c>
      <c r="AM65" s="454" t="e">
        <f t="shared" ca="1" si="68"/>
        <v>#DIV/0!</v>
      </c>
      <c r="AN65" s="451" t="e">
        <f t="shared" ca="1" si="37"/>
        <v>#N/A</v>
      </c>
      <c r="AO65" s="451" t="e">
        <f t="shared" ca="1" si="53"/>
        <v>#N/A</v>
      </c>
      <c r="AP65" s="449" t="e">
        <f t="shared" ca="1" si="69"/>
        <v>#DIV/0!</v>
      </c>
      <c r="AQ65" s="451">
        <f t="shared" si="38"/>
        <v>9.0000000000000002E-6</v>
      </c>
      <c r="AR65" s="451" t="e">
        <f t="shared" ca="1" si="38"/>
        <v>#DIV/0!</v>
      </c>
      <c r="AS65" s="455" t="e">
        <f t="shared" ca="1" si="70"/>
        <v>#N/A</v>
      </c>
      <c r="AT65" s="456" t="e">
        <f t="shared" ca="1" si="71"/>
        <v>#DIV/0!</v>
      </c>
      <c r="AU65" s="451" t="e">
        <f t="shared" si="39"/>
        <v>#DIV/0!</v>
      </c>
      <c r="AV65" s="450" t="e">
        <f t="shared" ca="1" si="72"/>
        <v>#DIV/0!</v>
      </c>
      <c r="AW65" s="451">
        <f t="shared" si="41"/>
        <v>0.03</v>
      </c>
      <c r="AX65" s="446">
        <f t="shared" si="73"/>
        <v>0</v>
      </c>
      <c r="AY65" s="452" t="e">
        <f t="shared" ca="1" si="74"/>
        <v>#DIV/0!</v>
      </c>
      <c r="AZ65" s="67"/>
      <c r="BA65" s="68">
        <f>Pressure_1_R1!A173</f>
        <v>0</v>
      </c>
      <c r="BB65" s="87">
        <f>Pressure_1_R1!B173</f>
        <v>0</v>
      </c>
      <c r="BC65" s="87">
        <f>Pressure_1_R1!C173</f>
        <v>0</v>
      </c>
      <c r="BD65" s="87">
        <f>Pressure_1_R1!D173</f>
        <v>0</v>
      </c>
      <c r="BE65" s="87">
        <f>Pressure_1_R1!E173</f>
        <v>0</v>
      </c>
      <c r="BF65" s="87">
        <f>Pressure_1_R1!F173</f>
        <v>0</v>
      </c>
      <c r="BG65" s="87">
        <f>Pressure_1_R1!G173</f>
        <v>0</v>
      </c>
      <c r="BH65" s="87">
        <f>Pressure_1_R1!H173</f>
        <v>0</v>
      </c>
      <c r="BI65" s="87">
        <f>Pressure_1_R1!I173</f>
        <v>0</v>
      </c>
      <c r="BJ65" s="87">
        <f>Pressure_1_R1!J173</f>
        <v>0</v>
      </c>
      <c r="BK65" s="87">
        <f>Pressure_1_R1!K173</f>
        <v>0</v>
      </c>
      <c r="BL65" s="87">
        <f>Pressure_1_R1!L173</f>
        <v>0</v>
      </c>
      <c r="BM65" s="87">
        <f>Pressure_1_R1!M173</f>
        <v>0</v>
      </c>
      <c r="BN65" s="87">
        <f>Pressure_1_R1!N173</f>
        <v>0</v>
      </c>
      <c r="BO65" s="87">
        <f>Pressure_1_R1!O173</f>
        <v>0</v>
      </c>
      <c r="BP65" s="69">
        <f>Pressure_1_R1!P173</f>
        <v>0</v>
      </c>
    </row>
    <row r="66" spans="2:68" ht="15" customHeight="1">
      <c r="B66" s="438">
        <f>Pressure_1_R1!B48</f>
        <v>0</v>
      </c>
      <c r="C66" s="439">
        <f>Pressure_1_R1!D48</f>
        <v>0</v>
      </c>
      <c r="D66" s="445" t="str">
        <f t="shared" si="54"/>
        <v/>
      </c>
      <c r="E66" s="429" t="str">
        <f t="shared" si="42"/>
        <v>기체</v>
      </c>
      <c r="F66" s="387" t="e">
        <f t="shared" si="55"/>
        <v>#N/A</v>
      </c>
      <c r="G66" s="387" t="e">
        <f t="shared" si="56"/>
        <v>#N/A</v>
      </c>
      <c r="H66" s="437" t="e">
        <f t="shared" si="57"/>
        <v>#N/A</v>
      </c>
      <c r="I66" s="429">
        <f t="shared" ref="I66" si="103">I65</f>
        <v>0</v>
      </c>
      <c r="J66" s="421"/>
      <c r="K66" s="423">
        <f t="shared" ref="K66" si="104">K65</f>
        <v>0</v>
      </c>
      <c r="L66" s="428" t="e">
        <f t="shared" ca="1" si="44"/>
        <v>#N/A</v>
      </c>
      <c r="M66" s="429" t="e">
        <f t="shared" ca="1" si="45"/>
        <v>#VALUE!</v>
      </c>
      <c r="N66" s="428">
        <f t="shared" ca="1" si="46"/>
        <v>0</v>
      </c>
      <c r="O66" s="429" t="e">
        <f t="shared" ca="1" si="47"/>
        <v>#N/A</v>
      </c>
      <c r="P66" s="428">
        <f t="shared" ca="1" si="48"/>
        <v>0</v>
      </c>
      <c r="Q66" s="429" t="e">
        <f t="shared" ca="1" si="49"/>
        <v>#N/A</v>
      </c>
      <c r="R66" s="430">
        <f t="shared" ca="1" si="60"/>
        <v>0</v>
      </c>
      <c r="S66" s="427" t="e">
        <f t="shared" ca="1" si="61"/>
        <v>#N/A</v>
      </c>
      <c r="T66" s="387" t="e">
        <f t="shared" ca="1" si="62"/>
        <v>#N/A</v>
      </c>
      <c r="U66" s="440" t="e">
        <f t="shared" ca="1" si="63"/>
        <v>#N/A</v>
      </c>
      <c r="V66" s="429">
        <f t="shared" si="27"/>
        <v>0</v>
      </c>
      <c r="X66" s="428" t="e">
        <f t="shared" ca="1" si="50"/>
        <v>#N/A</v>
      </c>
      <c r="Y66" s="429" t="e">
        <f t="shared" ca="1" si="51"/>
        <v>#N/A</v>
      </c>
      <c r="Z66" s="428" t="e">
        <f t="shared" ca="1" si="28"/>
        <v>#N/A</v>
      </c>
      <c r="AA66" s="431" t="e">
        <f t="shared" ca="1" si="29"/>
        <v>#N/A</v>
      </c>
      <c r="AB66" s="442">
        <f t="shared" si="64"/>
        <v>0</v>
      </c>
      <c r="AC66" s="443">
        <f t="shared" si="65"/>
        <v>0</v>
      </c>
      <c r="AD66" s="453">
        <f t="shared" si="66"/>
        <v>0</v>
      </c>
      <c r="AE66" s="67"/>
      <c r="AF66" s="387">
        <f t="shared" si="67"/>
        <v>0</v>
      </c>
      <c r="AG66" s="451">
        <f t="shared" si="30"/>
        <v>9.7989820000000005</v>
      </c>
      <c r="AH66" s="451" t="e">
        <f t="shared" si="31"/>
        <v>#DIV/0!</v>
      </c>
      <c r="AI66" s="451">
        <f t="shared" si="32"/>
        <v>8000</v>
      </c>
      <c r="AJ66" s="451">
        <f t="shared" si="33"/>
        <v>1</v>
      </c>
      <c r="AK66" s="451">
        <f t="shared" si="34"/>
        <v>0</v>
      </c>
      <c r="AL66" s="451" t="e">
        <f t="shared" ca="1" si="35"/>
        <v>#N/A</v>
      </c>
      <c r="AM66" s="454" t="e">
        <f t="shared" ca="1" si="68"/>
        <v>#DIV/0!</v>
      </c>
      <c r="AN66" s="451" t="e">
        <f t="shared" ca="1" si="37"/>
        <v>#N/A</v>
      </c>
      <c r="AO66" s="451" t="e">
        <f t="shared" ca="1" si="53"/>
        <v>#N/A</v>
      </c>
      <c r="AP66" s="449" t="e">
        <f t="shared" ca="1" si="69"/>
        <v>#DIV/0!</v>
      </c>
      <c r="AQ66" s="451">
        <f t="shared" si="38"/>
        <v>9.0000000000000002E-6</v>
      </c>
      <c r="AR66" s="451" t="e">
        <f t="shared" ca="1" si="38"/>
        <v>#DIV/0!</v>
      </c>
      <c r="AS66" s="455" t="e">
        <f t="shared" ca="1" si="70"/>
        <v>#N/A</v>
      </c>
      <c r="AT66" s="456" t="e">
        <f t="shared" ca="1" si="71"/>
        <v>#DIV/0!</v>
      </c>
      <c r="AU66" s="451" t="e">
        <f t="shared" si="39"/>
        <v>#DIV/0!</v>
      </c>
      <c r="AV66" s="450" t="e">
        <f t="shared" ca="1" si="72"/>
        <v>#DIV/0!</v>
      </c>
      <c r="AW66" s="451">
        <f t="shared" si="41"/>
        <v>0.03</v>
      </c>
      <c r="AX66" s="446">
        <f t="shared" si="73"/>
        <v>0</v>
      </c>
      <c r="AY66" s="452" t="e">
        <f t="shared" ca="1" si="74"/>
        <v>#DIV/0!</v>
      </c>
      <c r="AZ66" s="67"/>
      <c r="BA66" s="68">
        <f>Pressure_1_R1!A174</f>
        <v>0</v>
      </c>
      <c r="BB66" s="87">
        <f>Pressure_1_R1!B174</f>
        <v>0</v>
      </c>
      <c r="BC66" s="87">
        <f>Pressure_1_R1!C174</f>
        <v>0</v>
      </c>
      <c r="BD66" s="87">
        <f>Pressure_1_R1!D174</f>
        <v>0</v>
      </c>
      <c r="BE66" s="87">
        <f>Pressure_1_R1!E174</f>
        <v>0</v>
      </c>
      <c r="BF66" s="87">
        <f>Pressure_1_R1!F174</f>
        <v>0</v>
      </c>
      <c r="BG66" s="87">
        <f>Pressure_1_R1!G174</f>
        <v>0</v>
      </c>
      <c r="BH66" s="87">
        <f>Pressure_1_R1!H174</f>
        <v>0</v>
      </c>
      <c r="BI66" s="87">
        <f>Pressure_1_R1!I174</f>
        <v>0</v>
      </c>
      <c r="BJ66" s="87">
        <f>Pressure_1_R1!J174</f>
        <v>0</v>
      </c>
      <c r="BK66" s="87">
        <f>Pressure_1_R1!K174</f>
        <v>0</v>
      </c>
      <c r="BL66" s="87">
        <f>Pressure_1_R1!L174</f>
        <v>0</v>
      </c>
      <c r="BM66" s="87">
        <f>Pressure_1_R1!M174</f>
        <v>0</v>
      </c>
      <c r="BN66" s="87">
        <f>Pressure_1_R1!N174</f>
        <v>0</v>
      </c>
      <c r="BO66" s="87">
        <f>Pressure_1_R1!O174</f>
        <v>0</v>
      </c>
      <c r="BP66" s="69">
        <f>Pressure_1_R1!P174</f>
        <v>0</v>
      </c>
    </row>
    <row r="67" spans="2:68" ht="15" customHeight="1">
      <c r="B67" s="438">
        <f>Pressure_1_R1!B49</f>
        <v>0</v>
      </c>
      <c r="C67" s="439">
        <f>Pressure_1_R1!D49</f>
        <v>0</v>
      </c>
      <c r="D67" s="445" t="str">
        <f t="shared" si="54"/>
        <v/>
      </c>
      <c r="E67" s="429" t="str">
        <f t="shared" si="42"/>
        <v>기체</v>
      </c>
      <c r="F67" s="387" t="e">
        <f t="shared" si="55"/>
        <v>#N/A</v>
      </c>
      <c r="G67" s="387" t="e">
        <f t="shared" si="56"/>
        <v>#N/A</v>
      </c>
      <c r="H67" s="437" t="e">
        <f t="shared" si="57"/>
        <v>#N/A</v>
      </c>
      <c r="I67" s="429">
        <f t="shared" ref="I67" si="105">I66</f>
        <v>0</v>
      </c>
      <c r="J67" s="421"/>
      <c r="K67" s="423">
        <f t="shared" ref="K67" si="106">K66</f>
        <v>0</v>
      </c>
      <c r="L67" s="428" t="e">
        <f t="shared" ca="1" si="44"/>
        <v>#N/A</v>
      </c>
      <c r="M67" s="429" t="e">
        <f t="shared" ca="1" si="45"/>
        <v>#VALUE!</v>
      </c>
      <c r="N67" s="428">
        <f t="shared" ca="1" si="46"/>
        <v>0</v>
      </c>
      <c r="O67" s="429" t="e">
        <f t="shared" ca="1" si="47"/>
        <v>#N/A</v>
      </c>
      <c r="P67" s="428">
        <f t="shared" ca="1" si="48"/>
        <v>0</v>
      </c>
      <c r="Q67" s="429" t="e">
        <f t="shared" ca="1" si="49"/>
        <v>#N/A</v>
      </c>
      <c r="R67" s="430">
        <f t="shared" ca="1" si="60"/>
        <v>0</v>
      </c>
      <c r="S67" s="427" t="e">
        <f t="shared" ca="1" si="61"/>
        <v>#N/A</v>
      </c>
      <c r="T67" s="387" t="e">
        <f t="shared" ca="1" si="62"/>
        <v>#N/A</v>
      </c>
      <c r="U67" s="440" t="e">
        <f t="shared" ca="1" si="63"/>
        <v>#N/A</v>
      </c>
      <c r="V67" s="429">
        <f t="shared" si="27"/>
        <v>0</v>
      </c>
      <c r="X67" s="428" t="e">
        <f t="shared" ca="1" si="50"/>
        <v>#N/A</v>
      </c>
      <c r="Y67" s="429" t="e">
        <f t="shared" ca="1" si="51"/>
        <v>#N/A</v>
      </c>
      <c r="Z67" s="428" t="e">
        <f t="shared" ca="1" si="28"/>
        <v>#N/A</v>
      </c>
      <c r="AA67" s="431" t="e">
        <f t="shared" ca="1" si="29"/>
        <v>#N/A</v>
      </c>
      <c r="AB67" s="442">
        <f t="shared" si="64"/>
        <v>0</v>
      </c>
      <c r="AC67" s="443">
        <f t="shared" si="65"/>
        <v>0</v>
      </c>
      <c r="AD67" s="453">
        <f t="shared" si="66"/>
        <v>0</v>
      </c>
      <c r="AE67" s="67"/>
      <c r="AF67" s="387">
        <f t="shared" si="67"/>
        <v>0</v>
      </c>
      <c r="AG67" s="451">
        <f t="shared" si="30"/>
        <v>9.7989820000000005</v>
      </c>
      <c r="AH67" s="451" t="e">
        <f t="shared" si="31"/>
        <v>#DIV/0!</v>
      </c>
      <c r="AI67" s="451">
        <f t="shared" si="32"/>
        <v>8000</v>
      </c>
      <c r="AJ67" s="451">
        <f t="shared" si="33"/>
        <v>1</v>
      </c>
      <c r="AK67" s="451">
        <f t="shared" si="34"/>
        <v>0</v>
      </c>
      <c r="AL67" s="451" t="e">
        <f t="shared" ca="1" si="35"/>
        <v>#N/A</v>
      </c>
      <c r="AM67" s="454" t="e">
        <f t="shared" ca="1" si="68"/>
        <v>#DIV/0!</v>
      </c>
      <c r="AN67" s="451" t="e">
        <f t="shared" ca="1" si="37"/>
        <v>#N/A</v>
      </c>
      <c r="AO67" s="451" t="e">
        <f t="shared" ca="1" si="53"/>
        <v>#N/A</v>
      </c>
      <c r="AP67" s="449" t="e">
        <f t="shared" ca="1" si="69"/>
        <v>#DIV/0!</v>
      </c>
      <c r="AQ67" s="451">
        <f t="shared" si="38"/>
        <v>9.0000000000000002E-6</v>
      </c>
      <c r="AR67" s="451" t="e">
        <f t="shared" ca="1" si="38"/>
        <v>#DIV/0!</v>
      </c>
      <c r="AS67" s="455" t="e">
        <f t="shared" ca="1" si="70"/>
        <v>#N/A</v>
      </c>
      <c r="AT67" s="456" t="e">
        <f t="shared" ca="1" si="71"/>
        <v>#DIV/0!</v>
      </c>
      <c r="AU67" s="451" t="e">
        <f t="shared" si="39"/>
        <v>#DIV/0!</v>
      </c>
      <c r="AV67" s="450" t="e">
        <f t="shared" ca="1" si="72"/>
        <v>#DIV/0!</v>
      </c>
      <c r="AW67" s="451">
        <f t="shared" si="41"/>
        <v>0.03</v>
      </c>
      <c r="AX67" s="446">
        <f t="shared" si="73"/>
        <v>0</v>
      </c>
      <c r="AY67" s="452" t="e">
        <f t="shared" ca="1" si="74"/>
        <v>#DIV/0!</v>
      </c>
      <c r="AZ67" s="67"/>
      <c r="BA67" s="68">
        <f>Pressure_1_R1!A175</f>
        <v>0</v>
      </c>
      <c r="BB67" s="87">
        <f>Pressure_1_R1!B175</f>
        <v>0</v>
      </c>
      <c r="BC67" s="87">
        <f>Pressure_1_R1!C175</f>
        <v>0</v>
      </c>
      <c r="BD67" s="87">
        <f>Pressure_1_R1!D175</f>
        <v>0</v>
      </c>
      <c r="BE67" s="87">
        <f>Pressure_1_R1!E175</f>
        <v>0</v>
      </c>
      <c r="BF67" s="87">
        <f>Pressure_1_R1!F175</f>
        <v>0</v>
      </c>
      <c r="BG67" s="87">
        <f>Pressure_1_R1!G175</f>
        <v>0</v>
      </c>
      <c r="BH67" s="87">
        <f>Pressure_1_R1!H175</f>
        <v>0</v>
      </c>
      <c r="BI67" s="87">
        <f>Pressure_1_R1!I175</f>
        <v>0</v>
      </c>
      <c r="BJ67" s="87">
        <f>Pressure_1_R1!J175</f>
        <v>0</v>
      </c>
      <c r="BK67" s="87">
        <f>Pressure_1_R1!K175</f>
        <v>0</v>
      </c>
      <c r="BL67" s="87">
        <f>Pressure_1_R1!L175</f>
        <v>0</v>
      </c>
      <c r="BM67" s="87">
        <f>Pressure_1_R1!M175</f>
        <v>0</v>
      </c>
      <c r="BN67" s="87">
        <f>Pressure_1_R1!N175</f>
        <v>0</v>
      </c>
      <c r="BO67" s="87">
        <f>Pressure_1_R1!O175</f>
        <v>0</v>
      </c>
      <c r="BP67" s="69">
        <f>Pressure_1_R1!P175</f>
        <v>0</v>
      </c>
    </row>
    <row r="68" spans="2:68" ht="15" customHeight="1">
      <c r="B68" s="438">
        <f>Pressure_1_R1!B50</f>
        <v>0</v>
      </c>
      <c r="C68" s="439">
        <f>Pressure_1_R1!D50</f>
        <v>0</v>
      </c>
      <c r="D68" s="445" t="str">
        <f t="shared" si="54"/>
        <v/>
      </c>
      <c r="E68" s="429" t="str">
        <f t="shared" si="42"/>
        <v>기체</v>
      </c>
      <c r="F68" s="387" t="e">
        <f t="shared" si="55"/>
        <v>#N/A</v>
      </c>
      <c r="G68" s="387" t="e">
        <f t="shared" si="56"/>
        <v>#N/A</v>
      </c>
      <c r="H68" s="437" t="e">
        <f t="shared" si="57"/>
        <v>#N/A</v>
      </c>
      <c r="I68" s="429">
        <f t="shared" ref="I68" si="107">I67</f>
        <v>0</v>
      </c>
      <c r="J68" s="421"/>
      <c r="K68" s="423">
        <f t="shared" ref="K68" si="108">K67</f>
        <v>0</v>
      </c>
      <c r="L68" s="428" t="e">
        <f t="shared" ca="1" si="44"/>
        <v>#N/A</v>
      </c>
      <c r="M68" s="429" t="e">
        <f t="shared" ca="1" si="45"/>
        <v>#VALUE!</v>
      </c>
      <c r="N68" s="428">
        <f t="shared" ca="1" si="46"/>
        <v>0</v>
      </c>
      <c r="O68" s="429" t="e">
        <f t="shared" ca="1" si="47"/>
        <v>#N/A</v>
      </c>
      <c r="P68" s="428">
        <f t="shared" ca="1" si="48"/>
        <v>0</v>
      </c>
      <c r="Q68" s="429" t="e">
        <f t="shared" ca="1" si="49"/>
        <v>#N/A</v>
      </c>
      <c r="R68" s="430">
        <f t="shared" ca="1" si="60"/>
        <v>0</v>
      </c>
      <c r="S68" s="427" t="e">
        <f t="shared" ca="1" si="61"/>
        <v>#N/A</v>
      </c>
      <c r="T68" s="387" t="e">
        <f t="shared" ca="1" si="62"/>
        <v>#N/A</v>
      </c>
      <c r="U68" s="440" t="e">
        <f t="shared" ca="1" si="63"/>
        <v>#N/A</v>
      </c>
      <c r="V68" s="429">
        <f t="shared" si="27"/>
        <v>0</v>
      </c>
      <c r="X68" s="428" t="e">
        <f t="shared" ca="1" si="50"/>
        <v>#N/A</v>
      </c>
      <c r="Y68" s="429" t="e">
        <f t="shared" ca="1" si="51"/>
        <v>#N/A</v>
      </c>
      <c r="Z68" s="428" t="e">
        <f t="shared" ca="1" si="28"/>
        <v>#N/A</v>
      </c>
      <c r="AA68" s="431" t="e">
        <f t="shared" ca="1" si="29"/>
        <v>#N/A</v>
      </c>
      <c r="AB68" s="442">
        <f t="shared" si="64"/>
        <v>0</v>
      </c>
      <c r="AC68" s="443">
        <f t="shared" si="65"/>
        <v>0</v>
      </c>
      <c r="AD68" s="453">
        <f t="shared" si="66"/>
        <v>0</v>
      </c>
      <c r="AE68" s="67"/>
      <c r="AF68" s="387">
        <f t="shared" si="67"/>
        <v>0</v>
      </c>
      <c r="AG68" s="451">
        <f t="shared" si="30"/>
        <v>9.7989820000000005</v>
      </c>
      <c r="AH68" s="451" t="e">
        <f t="shared" si="31"/>
        <v>#DIV/0!</v>
      </c>
      <c r="AI68" s="451">
        <f t="shared" si="32"/>
        <v>8000</v>
      </c>
      <c r="AJ68" s="451">
        <f t="shared" si="33"/>
        <v>1</v>
      </c>
      <c r="AK68" s="451">
        <f t="shared" si="34"/>
        <v>0</v>
      </c>
      <c r="AL68" s="451" t="e">
        <f t="shared" ca="1" si="35"/>
        <v>#N/A</v>
      </c>
      <c r="AM68" s="454" t="e">
        <f t="shared" ca="1" si="68"/>
        <v>#DIV/0!</v>
      </c>
      <c r="AN68" s="451" t="e">
        <f t="shared" ca="1" si="37"/>
        <v>#N/A</v>
      </c>
      <c r="AO68" s="451" t="e">
        <f t="shared" ca="1" si="53"/>
        <v>#N/A</v>
      </c>
      <c r="AP68" s="449" t="e">
        <f t="shared" ca="1" si="69"/>
        <v>#DIV/0!</v>
      </c>
      <c r="AQ68" s="451">
        <f t="shared" si="38"/>
        <v>9.0000000000000002E-6</v>
      </c>
      <c r="AR68" s="451" t="e">
        <f t="shared" ca="1" si="38"/>
        <v>#DIV/0!</v>
      </c>
      <c r="AS68" s="455" t="e">
        <f t="shared" ca="1" si="70"/>
        <v>#N/A</v>
      </c>
      <c r="AT68" s="456" t="e">
        <f t="shared" ca="1" si="71"/>
        <v>#DIV/0!</v>
      </c>
      <c r="AU68" s="451" t="e">
        <f t="shared" si="39"/>
        <v>#DIV/0!</v>
      </c>
      <c r="AV68" s="450" t="e">
        <f t="shared" ca="1" si="72"/>
        <v>#DIV/0!</v>
      </c>
      <c r="AW68" s="451">
        <f t="shared" si="41"/>
        <v>0.03</v>
      </c>
      <c r="AX68" s="446">
        <f t="shared" si="73"/>
        <v>0</v>
      </c>
      <c r="AY68" s="452" t="e">
        <f t="shared" ca="1" si="74"/>
        <v>#DIV/0!</v>
      </c>
      <c r="AZ68" s="67"/>
      <c r="BA68" s="68">
        <f>Pressure_1_R1!A176</f>
        <v>0</v>
      </c>
      <c r="BB68" s="87">
        <f>Pressure_1_R1!B176</f>
        <v>0</v>
      </c>
      <c r="BC68" s="87">
        <f>Pressure_1_R1!C176</f>
        <v>0</v>
      </c>
      <c r="BD68" s="87">
        <f>Pressure_1_R1!D176</f>
        <v>0</v>
      </c>
      <c r="BE68" s="87">
        <f>Pressure_1_R1!E176</f>
        <v>0</v>
      </c>
      <c r="BF68" s="87">
        <f>Pressure_1_R1!F176</f>
        <v>0</v>
      </c>
      <c r="BG68" s="87">
        <f>Pressure_1_R1!G176</f>
        <v>0</v>
      </c>
      <c r="BH68" s="87">
        <f>Pressure_1_R1!H176</f>
        <v>0</v>
      </c>
      <c r="BI68" s="87">
        <f>Pressure_1_R1!I176</f>
        <v>0</v>
      </c>
      <c r="BJ68" s="87">
        <f>Pressure_1_R1!J176</f>
        <v>0</v>
      </c>
      <c r="BK68" s="87">
        <f>Pressure_1_R1!K176</f>
        <v>0</v>
      </c>
      <c r="BL68" s="87">
        <f>Pressure_1_R1!L176</f>
        <v>0</v>
      </c>
      <c r="BM68" s="87">
        <f>Pressure_1_R1!M176</f>
        <v>0</v>
      </c>
      <c r="BN68" s="87">
        <f>Pressure_1_R1!N176</f>
        <v>0</v>
      </c>
      <c r="BO68" s="87">
        <f>Pressure_1_R1!O176</f>
        <v>0</v>
      </c>
      <c r="BP68" s="69">
        <f>Pressure_1_R1!P176</f>
        <v>0</v>
      </c>
    </row>
    <row r="69" spans="2:68" ht="15" customHeight="1">
      <c r="B69" s="438">
        <f>Pressure_1_R1!B51</f>
        <v>0</v>
      </c>
      <c r="C69" s="439">
        <f>Pressure_1_R1!D51</f>
        <v>0</v>
      </c>
      <c r="D69" s="445" t="str">
        <f t="shared" si="54"/>
        <v/>
      </c>
      <c r="E69" s="429" t="str">
        <f t="shared" si="42"/>
        <v>기체</v>
      </c>
      <c r="F69" s="387" t="e">
        <f t="shared" si="55"/>
        <v>#N/A</v>
      </c>
      <c r="G69" s="387" t="e">
        <f t="shared" si="56"/>
        <v>#N/A</v>
      </c>
      <c r="H69" s="437" t="e">
        <f t="shared" si="57"/>
        <v>#N/A</v>
      </c>
      <c r="I69" s="429">
        <f t="shared" ref="I69" si="109">I68</f>
        <v>0</v>
      </c>
      <c r="J69" s="421"/>
      <c r="K69" s="423">
        <f t="shared" ref="K69" si="110">K68</f>
        <v>0</v>
      </c>
      <c r="L69" s="428" t="e">
        <f t="shared" ca="1" si="44"/>
        <v>#N/A</v>
      </c>
      <c r="M69" s="429" t="e">
        <f t="shared" ca="1" si="45"/>
        <v>#VALUE!</v>
      </c>
      <c r="N69" s="428">
        <f t="shared" ca="1" si="46"/>
        <v>0</v>
      </c>
      <c r="O69" s="429" t="e">
        <f t="shared" ca="1" si="47"/>
        <v>#N/A</v>
      </c>
      <c r="P69" s="428">
        <f t="shared" ca="1" si="48"/>
        <v>0</v>
      </c>
      <c r="Q69" s="429" t="e">
        <f t="shared" ca="1" si="49"/>
        <v>#N/A</v>
      </c>
      <c r="R69" s="430">
        <f t="shared" ca="1" si="60"/>
        <v>0</v>
      </c>
      <c r="S69" s="427" t="e">
        <f t="shared" ca="1" si="61"/>
        <v>#N/A</v>
      </c>
      <c r="T69" s="387" t="e">
        <f t="shared" ca="1" si="62"/>
        <v>#N/A</v>
      </c>
      <c r="U69" s="440" t="e">
        <f t="shared" ca="1" si="63"/>
        <v>#N/A</v>
      </c>
      <c r="V69" s="429">
        <f t="shared" si="27"/>
        <v>0</v>
      </c>
      <c r="X69" s="428" t="e">
        <f t="shared" ca="1" si="50"/>
        <v>#N/A</v>
      </c>
      <c r="Y69" s="429" t="e">
        <f t="shared" ca="1" si="51"/>
        <v>#N/A</v>
      </c>
      <c r="Z69" s="428" t="e">
        <f t="shared" ca="1" si="28"/>
        <v>#N/A</v>
      </c>
      <c r="AA69" s="431" t="e">
        <f t="shared" ca="1" si="29"/>
        <v>#N/A</v>
      </c>
      <c r="AB69" s="442">
        <f t="shared" si="64"/>
        <v>0</v>
      </c>
      <c r="AC69" s="443">
        <f t="shared" si="65"/>
        <v>0</v>
      </c>
      <c r="AD69" s="453">
        <f t="shared" si="66"/>
        <v>0</v>
      </c>
      <c r="AE69" s="67"/>
      <c r="AF69" s="387">
        <f t="shared" si="67"/>
        <v>0</v>
      </c>
      <c r="AG69" s="451">
        <f t="shared" si="30"/>
        <v>9.7989820000000005</v>
      </c>
      <c r="AH69" s="451" t="e">
        <f t="shared" si="31"/>
        <v>#DIV/0!</v>
      </c>
      <c r="AI69" s="451">
        <f t="shared" si="32"/>
        <v>8000</v>
      </c>
      <c r="AJ69" s="451">
        <f t="shared" si="33"/>
        <v>1</v>
      </c>
      <c r="AK69" s="451">
        <f t="shared" si="34"/>
        <v>0</v>
      </c>
      <c r="AL69" s="451" t="e">
        <f t="shared" ca="1" si="35"/>
        <v>#N/A</v>
      </c>
      <c r="AM69" s="454" t="e">
        <f t="shared" ca="1" si="68"/>
        <v>#DIV/0!</v>
      </c>
      <c r="AN69" s="451" t="e">
        <f t="shared" ca="1" si="37"/>
        <v>#N/A</v>
      </c>
      <c r="AO69" s="451" t="e">
        <f t="shared" ca="1" si="53"/>
        <v>#N/A</v>
      </c>
      <c r="AP69" s="449" t="e">
        <f t="shared" ca="1" si="69"/>
        <v>#DIV/0!</v>
      </c>
      <c r="AQ69" s="451">
        <f t="shared" si="38"/>
        <v>9.0000000000000002E-6</v>
      </c>
      <c r="AR69" s="451" t="e">
        <f t="shared" ca="1" si="38"/>
        <v>#DIV/0!</v>
      </c>
      <c r="AS69" s="455" t="e">
        <f t="shared" ca="1" si="70"/>
        <v>#N/A</v>
      </c>
      <c r="AT69" s="456" t="e">
        <f t="shared" ca="1" si="71"/>
        <v>#DIV/0!</v>
      </c>
      <c r="AU69" s="451" t="e">
        <f t="shared" si="39"/>
        <v>#DIV/0!</v>
      </c>
      <c r="AV69" s="450" t="e">
        <f t="shared" ca="1" si="72"/>
        <v>#DIV/0!</v>
      </c>
      <c r="AW69" s="451">
        <f t="shared" si="41"/>
        <v>0.03</v>
      </c>
      <c r="AX69" s="446">
        <f t="shared" si="73"/>
        <v>0</v>
      </c>
      <c r="AY69" s="452" t="e">
        <f t="shared" ca="1" si="74"/>
        <v>#DIV/0!</v>
      </c>
      <c r="AZ69" s="67"/>
      <c r="BA69" s="68">
        <f>Pressure_1_R1!A177</f>
        <v>0</v>
      </c>
      <c r="BB69" s="87">
        <f>Pressure_1_R1!B177</f>
        <v>0</v>
      </c>
      <c r="BC69" s="87">
        <f>Pressure_1_R1!C177</f>
        <v>0</v>
      </c>
      <c r="BD69" s="87">
        <f>Pressure_1_R1!D177</f>
        <v>0</v>
      </c>
      <c r="BE69" s="87">
        <f>Pressure_1_R1!E177</f>
        <v>0</v>
      </c>
      <c r="BF69" s="87">
        <f>Pressure_1_R1!F177</f>
        <v>0</v>
      </c>
      <c r="BG69" s="87">
        <f>Pressure_1_R1!G177</f>
        <v>0</v>
      </c>
      <c r="BH69" s="87">
        <f>Pressure_1_R1!H177</f>
        <v>0</v>
      </c>
      <c r="BI69" s="87">
        <f>Pressure_1_R1!I177</f>
        <v>0</v>
      </c>
      <c r="BJ69" s="87">
        <f>Pressure_1_R1!J177</f>
        <v>0</v>
      </c>
      <c r="BK69" s="87">
        <f>Pressure_1_R1!K177</f>
        <v>0</v>
      </c>
      <c r="BL69" s="87">
        <f>Pressure_1_R1!L177</f>
        <v>0</v>
      </c>
      <c r="BM69" s="87">
        <f>Pressure_1_R1!M177</f>
        <v>0</v>
      </c>
      <c r="BN69" s="87">
        <f>Pressure_1_R1!N177</f>
        <v>0</v>
      </c>
      <c r="BO69" s="87">
        <f>Pressure_1_R1!O177</f>
        <v>0</v>
      </c>
      <c r="BP69" s="69">
        <f>Pressure_1_R1!P177</f>
        <v>0</v>
      </c>
    </row>
    <row r="70" spans="2:68" ht="15" customHeight="1">
      <c r="B70" s="438">
        <f>Pressure_1_R1!B52</f>
        <v>0</v>
      </c>
      <c r="C70" s="439">
        <f>Pressure_1_R1!D52</f>
        <v>0</v>
      </c>
      <c r="D70" s="445" t="str">
        <f t="shared" si="54"/>
        <v/>
      </c>
      <c r="E70" s="429" t="str">
        <f t="shared" si="42"/>
        <v>기체</v>
      </c>
      <c r="F70" s="387" t="e">
        <f t="shared" si="55"/>
        <v>#N/A</v>
      </c>
      <c r="G70" s="387" t="e">
        <f t="shared" si="56"/>
        <v>#N/A</v>
      </c>
      <c r="H70" s="437" t="e">
        <f t="shared" si="57"/>
        <v>#N/A</v>
      </c>
      <c r="I70" s="429">
        <f t="shared" ref="I70" si="111">I69</f>
        <v>0</v>
      </c>
      <c r="J70" s="421"/>
      <c r="K70" s="423">
        <f t="shared" ref="K70" si="112">K69</f>
        <v>0</v>
      </c>
      <c r="L70" s="428" t="e">
        <f t="shared" ca="1" si="44"/>
        <v>#N/A</v>
      </c>
      <c r="M70" s="429" t="e">
        <f t="shared" ca="1" si="45"/>
        <v>#VALUE!</v>
      </c>
      <c r="N70" s="428">
        <f t="shared" ca="1" si="46"/>
        <v>0</v>
      </c>
      <c r="O70" s="429" t="e">
        <f t="shared" ca="1" si="47"/>
        <v>#N/A</v>
      </c>
      <c r="P70" s="428">
        <f t="shared" ca="1" si="48"/>
        <v>0</v>
      </c>
      <c r="Q70" s="429" t="e">
        <f t="shared" ca="1" si="49"/>
        <v>#N/A</v>
      </c>
      <c r="R70" s="430">
        <f t="shared" ca="1" si="60"/>
        <v>0</v>
      </c>
      <c r="S70" s="427" t="e">
        <f t="shared" ca="1" si="61"/>
        <v>#N/A</v>
      </c>
      <c r="T70" s="387" t="e">
        <f t="shared" ca="1" si="62"/>
        <v>#N/A</v>
      </c>
      <c r="U70" s="440" t="e">
        <f t="shared" ca="1" si="63"/>
        <v>#N/A</v>
      </c>
      <c r="V70" s="429">
        <f t="shared" si="27"/>
        <v>0</v>
      </c>
      <c r="X70" s="428" t="e">
        <f t="shared" ca="1" si="50"/>
        <v>#N/A</v>
      </c>
      <c r="Y70" s="429" t="e">
        <f t="shared" ca="1" si="51"/>
        <v>#N/A</v>
      </c>
      <c r="Z70" s="428" t="e">
        <f t="shared" ca="1" si="28"/>
        <v>#N/A</v>
      </c>
      <c r="AA70" s="431" t="e">
        <f t="shared" ca="1" si="29"/>
        <v>#N/A</v>
      </c>
      <c r="AB70" s="442">
        <f t="shared" si="64"/>
        <v>0</v>
      </c>
      <c r="AC70" s="443">
        <f t="shared" si="65"/>
        <v>0</v>
      </c>
      <c r="AD70" s="453">
        <f t="shared" si="66"/>
        <v>0</v>
      </c>
      <c r="AE70" s="67"/>
      <c r="AF70" s="387">
        <f t="shared" si="67"/>
        <v>0</v>
      </c>
      <c r="AG70" s="451">
        <f t="shared" si="30"/>
        <v>9.7989820000000005</v>
      </c>
      <c r="AH70" s="451" t="e">
        <f t="shared" si="31"/>
        <v>#DIV/0!</v>
      </c>
      <c r="AI70" s="451">
        <f t="shared" si="32"/>
        <v>8000</v>
      </c>
      <c r="AJ70" s="451">
        <f t="shared" si="33"/>
        <v>1</v>
      </c>
      <c r="AK70" s="451">
        <f t="shared" si="34"/>
        <v>0</v>
      </c>
      <c r="AL70" s="451" t="e">
        <f t="shared" ca="1" si="35"/>
        <v>#N/A</v>
      </c>
      <c r="AM70" s="454" t="e">
        <f t="shared" ca="1" si="68"/>
        <v>#DIV/0!</v>
      </c>
      <c r="AN70" s="451" t="e">
        <f t="shared" ca="1" si="37"/>
        <v>#N/A</v>
      </c>
      <c r="AO70" s="451" t="e">
        <f t="shared" ca="1" si="53"/>
        <v>#N/A</v>
      </c>
      <c r="AP70" s="449" t="e">
        <f t="shared" ca="1" si="69"/>
        <v>#DIV/0!</v>
      </c>
      <c r="AQ70" s="451">
        <f t="shared" si="38"/>
        <v>9.0000000000000002E-6</v>
      </c>
      <c r="AR70" s="451" t="e">
        <f t="shared" ca="1" si="38"/>
        <v>#DIV/0!</v>
      </c>
      <c r="AS70" s="455" t="e">
        <f t="shared" ca="1" si="70"/>
        <v>#N/A</v>
      </c>
      <c r="AT70" s="456" t="e">
        <f t="shared" ca="1" si="71"/>
        <v>#DIV/0!</v>
      </c>
      <c r="AU70" s="451" t="e">
        <f t="shared" si="39"/>
        <v>#DIV/0!</v>
      </c>
      <c r="AV70" s="450" t="e">
        <f t="shared" ca="1" si="72"/>
        <v>#DIV/0!</v>
      </c>
      <c r="AW70" s="451">
        <f t="shared" si="41"/>
        <v>0.03</v>
      </c>
      <c r="AX70" s="446">
        <f t="shared" si="73"/>
        <v>0</v>
      </c>
      <c r="AY70" s="452" t="e">
        <f t="shared" ca="1" si="74"/>
        <v>#DIV/0!</v>
      </c>
      <c r="AZ70" s="67"/>
      <c r="BA70" s="68">
        <f>Pressure_1_R1!A178</f>
        <v>0</v>
      </c>
      <c r="BB70" s="87">
        <f>Pressure_1_R1!B178</f>
        <v>0</v>
      </c>
      <c r="BC70" s="87">
        <f>Pressure_1_R1!C178</f>
        <v>0</v>
      </c>
      <c r="BD70" s="87">
        <f>Pressure_1_R1!D178</f>
        <v>0</v>
      </c>
      <c r="BE70" s="87">
        <f>Pressure_1_R1!E178</f>
        <v>0</v>
      </c>
      <c r="BF70" s="87">
        <f>Pressure_1_R1!F178</f>
        <v>0</v>
      </c>
      <c r="BG70" s="87">
        <f>Pressure_1_R1!G178</f>
        <v>0</v>
      </c>
      <c r="BH70" s="87">
        <f>Pressure_1_R1!H178</f>
        <v>0</v>
      </c>
      <c r="BI70" s="87">
        <f>Pressure_1_R1!I178</f>
        <v>0</v>
      </c>
      <c r="BJ70" s="87">
        <f>Pressure_1_R1!J178</f>
        <v>0</v>
      </c>
      <c r="BK70" s="87">
        <f>Pressure_1_R1!K178</f>
        <v>0</v>
      </c>
      <c r="BL70" s="87">
        <f>Pressure_1_R1!L178</f>
        <v>0</v>
      </c>
      <c r="BM70" s="87">
        <f>Pressure_1_R1!M178</f>
        <v>0</v>
      </c>
      <c r="BN70" s="87">
        <f>Pressure_1_R1!N178</f>
        <v>0</v>
      </c>
      <c r="BO70" s="87">
        <f>Pressure_1_R1!O178</f>
        <v>0</v>
      </c>
      <c r="BP70" s="69">
        <f>Pressure_1_R1!P178</f>
        <v>0</v>
      </c>
    </row>
    <row r="71" spans="2:68" ht="15" customHeight="1">
      <c r="B71" s="438">
        <f>Pressure_1_R1!B53</f>
        <v>0</v>
      </c>
      <c r="C71" s="439">
        <f>Pressure_1_R1!D53</f>
        <v>0</v>
      </c>
      <c r="D71" s="445" t="str">
        <f t="shared" si="54"/>
        <v/>
      </c>
      <c r="E71" s="429" t="str">
        <f t="shared" si="42"/>
        <v>기체</v>
      </c>
      <c r="F71" s="387" t="e">
        <f t="shared" si="55"/>
        <v>#N/A</v>
      </c>
      <c r="G71" s="387" t="e">
        <f t="shared" si="56"/>
        <v>#N/A</v>
      </c>
      <c r="H71" s="437" t="e">
        <f t="shared" si="57"/>
        <v>#N/A</v>
      </c>
      <c r="I71" s="429">
        <f t="shared" ref="I71" si="113">I70</f>
        <v>0</v>
      </c>
      <c r="J71" s="421"/>
      <c r="K71" s="423">
        <f t="shared" ref="K71" si="114">K70</f>
        <v>0</v>
      </c>
      <c r="L71" s="428" t="e">
        <f t="shared" ca="1" si="44"/>
        <v>#N/A</v>
      </c>
      <c r="M71" s="429" t="e">
        <f t="shared" ca="1" si="45"/>
        <v>#VALUE!</v>
      </c>
      <c r="N71" s="428">
        <f t="shared" ca="1" si="46"/>
        <v>0</v>
      </c>
      <c r="O71" s="429" t="e">
        <f t="shared" ca="1" si="47"/>
        <v>#N/A</v>
      </c>
      <c r="P71" s="428">
        <f t="shared" ca="1" si="48"/>
        <v>0</v>
      </c>
      <c r="Q71" s="429" t="e">
        <f t="shared" ca="1" si="49"/>
        <v>#N/A</v>
      </c>
      <c r="R71" s="430">
        <f t="shared" ca="1" si="60"/>
        <v>0</v>
      </c>
      <c r="S71" s="427" t="e">
        <f t="shared" ca="1" si="61"/>
        <v>#N/A</v>
      </c>
      <c r="T71" s="387" t="e">
        <f t="shared" ca="1" si="62"/>
        <v>#N/A</v>
      </c>
      <c r="U71" s="440" t="e">
        <f t="shared" ca="1" si="63"/>
        <v>#N/A</v>
      </c>
      <c r="V71" s="429">
        <f t="shared" si="27"/>
        <v>0</v>
      </c>
      <c r="X71" s="428" t="e">
        <f t="shared" ca="1" si="50"/>
        <v>#N/A</v>
      </c>
      <c r="Y71" s="429" t="e">
        <f t="shared" ca="1" si="51"/>
        <v>#N/A</v>
      </c>
      <c r="Z71" s="428" t="e">
        <f t="shared" ca="1" si="28"/>
        <v>#N/A</v>
      </c>
      <c r="AA71" s="431" t="e">
        <f t="shared" ca="1" si="29"/>
        <v>#N/A</v>
      </c>
      <c r="AB71" s="442">
        <f t="shared" si="64"/>
        <v>0</v>
      </c>
      <c r="AC71" s="443">
        <f t="shared" si="65"/>
        <v>0</v>
      </c>
      <c r="AD71" s="453">
        <f t="shared" si="66"/>
        <v>0</v>
      </c>
      <c r="AE71" s="67"/>
      <c r="AF71" s="387">
        <f t="shared" si="67"/>
        <v>0</v>
      </c>
      <c r="AG71" s="451">
        <f t="shared" si="30"/>
        <v>9.7989820000000005</v>
      </c>
      <c r="AH71" s="451" t="e">
        <f t="shared" si="31"/>
        <v>#DIV/0!</v>
      </c>
      <c r="AI71" s="451">
        <f t="shared" si="32"/>
        <v>8000</v>
      </c>
      <c r="AJ71" s="451">
        <f t="shared" si="33"/>
        <v>1</v>
      </c>
      <c r="AK71" s="451">
        <f t="shared" si="34"/>
        <v>0</v>
      </c>
      <c r="AL71" s="451" t="e">
        <f t="shared" ca="1" si="35"/>
        <v>#N/A</v>
      </c>
      <c r="AM71" s="454" t="e">
        <f t="shared" ca="1" si="68"/>
        <v>#DIV/0!</v>
      </c>
      <c r="AN71" s="451" t="e">
        <f t="shared" ca="1" si="37"/>
        <v>#N/A</v>
      </c>
      <c r="AO71" s="451" t="e">
        <f t="shared" ca="1" si="53"/>
        <v>#N/A</v>
      </c>
      <c r="AP71" s="449" t="e">
        <f t="shared" ca="1" si="69"/>
        <v>#DIV/0!</v>
      </c>
      <c r="AQ71" s="451">
        <f t="shared" si="38"/>
        <v>9.0000000000000002E-6</v>
      </c>
      <c r="AR71" s="451" t="e">
        <f t="shared" ca="1" si="38"/>
        <v>#DIV/0!</v>
      </c>
      <c r="AS71" s="455" t="e">
        <f t="shared" ca="1" si="70"/>
        <v>#N/A</v>
      </c>
      <c r="AT71" s="456" t="e">
        <f t="shared" ca="1" si="71"/>
        <v>#DIV/0!</v>
      </c>
      <c r="AU71" s="451" t="e">
        <f t="shared" si="39"/>
        <v>#DIV/0!</v>
      </c>
      <c r="AV71" s="450" t="e">
        <f t="shared" ca="1" si="72"/>
        <v>#DIV/0!</v>
      </c>
      <c r="AW71" s="451">
        <f t="shared" si="41"/>
        <v>0.03</v>
      </c>
      <c r="AX71" s="446">
        <f t="shared" si="73"/>
        <v>0</v>
      </c>
      <c r="AY71" s="452" t="e">
        <f t="shared" ca="1" si="74"/>
        <v>#DIV/0!</v>
      </c>
      <c r="AZ71" s="67"/>
      <c r="BA71" s="68">
        <f>Pressure_1_R1!A179</f>
        <v>0</v>
      </c>
      <c r="BB71" s="87">
        <f>Pressure_1_R1!B179</f>
        <v>0</v>
      </c>
      <c r="BC71" s="87">
        <f>Pressure_1_R1!C179</f>
        <v>0</v>
      </c>
      <c r="BD71" s="87">
        <f>Pressure_1_R1!D179</f>
        <v>0</v>
      </c>
      <c r="BE71" s="87">
        <f>Pressure_1_R1!E179</f>
        <v>0</v>
      </c>
      <c r="BF71" s="87">
        <f>Pressure_1_R1!F179</f>
        <v>0</v>
      </c>
      <c r="BG71" s="87">
        <f>Pressure_1_R1!G179</f>
        <v>0</v>
      </c>
      <c r="BH71" s="87">
        <f>Pressure_1_R1!H179</f>
        <v>0</v>
      </c>
      <c r="BI71" s="87">
        <f>Pressure_1_R1!I179</f>
        <v>0</v>
      </c>
      <c r="BJ71" s="87">
        <f>Pressure_1_R1!J179</f>
        <v>0</v>
      </c>
      <c r="BK71" s="87">
        <f>Pressure_1_R1!K179</f>
        <v>0</v>
      </c>
      <c r="BL71" s="87">
        <f>Pressure_1_R1!L179</f>
        <v>0</v>
      </c>
      <c r="BM71" s="87">
        <f>Pressure_1_R1!M179</f>
        <v>0</v>
      </c>
      <c r="BN71" s="87">
        <f>Pressure_1_R1!N179</f>
        <v>0</v>
      </c>
      <c r="BO71" s="87">
        <f>Pressure_1_R1!O179</f>
        <v>0</v>
      </c>
      <c r="BP71" s="69">
        <f>Pressure_1_R1!P179</f>
        <v>0</v>
      </c>
    </row>
    <row r="72" spans="2:68" ht="15" customHeight="1">
      <c r="B72" s="438">
        <f>Pressure_1_R1!B54</f>
        <v>0</v>
      </c>
      <c r="C72" s="439">
        <f>Pressure_1_R1!D54</f>
        <v>0</v>
      </c>
      <c r="D72" s="445" t="str">
        <f t="shared" si="54"/>
        <v/>
      </c>
      <c r="E72" s="429" t="str">
        <f t="shared" si="42"/>
        <v>기체</v>
      </c>
      <c r="F72" s="387" t="e">
        <f t="shared" si="55"/>
        <v>#N/A</v>
      </c>
      <c r="G72" s="387" t="e">
        <f t="shared" si="56"/>
        <v>#N/A</v>
      </c>
      <c r="H72" s="437" t="e">
        <f t="shared" si="57"/>
        <v>#N/A</v>
      </c>
      <c r="I72" s="429">
        <f t="shared" ref="I72" si="115">I71</f>
        <v>0</v>
      </c>
      <c r="J72" s="421"/>
      <c r="K72" s="423">
        <f t="shared" ref="K72" si="116">K71</f>
        <v>0</v>
      </c>
      <c r="L72" s="428" t="e">
        <f t="shared" ca="1" si="44"/>
        <v>#N/A</v>
      </c>
      <c r="M72" s="429" t="e">
        <f t="shared" ca="1" si="45"/>
        <v>#VALUE!</v>
      </c>
      <c r="N72" s="428">
        <f t="shared" ca="1" si="46"/>
        <v>0</v>
      </c>
      <c r="O72" s="429" t="e">
        <f t="shared" ca="1" si="47"/>
        <v>#N/A</v>
      </c>
      <c r="P72" s="428">
        <f t="shared" ca="1" si="48"/>
        <v>0</v>
      </c>
      <c r="Q72" s="429" t="e">
        <f t="shared" ca="1" si="49"/>
        <v>#N/A</v>
      </c>
      <c r="R72" s="430">
        <f t="shared" ca="1" si="60"/>
        <v>0</v>
      </c>
      <c r="S72" s="427" t="e">
        <f t="shared" ca="1" si="61"/>
        <v>#N/A</v>
      </c>
      <c r="T72" s="387" t="e">
        <f t="shared" ca="1" si="62"/>
        <v>#N/A</v>
      </c>
      <c r="U72" s="440" t="e">
        <f t="shared" ca="1" si="63"/>
        <v>#N/A</v>
      </c>
      <c r="V72" s="429">
        <f t="shared" si="27"/>
        <v>0</v>
      </c>
      <c r="X72" s="428" t="e">
        <f t="shared" ca="1" si="50"/>
        <v>#N/A</v>
      </c>
      <c r="Y72" s="429" t="e">
        <f t="shared" ca="1" si="51"/>
        <v>#N/A</v>
      </c>
      <c r="Z72" s="428" t="e">
        <f t="shared" ca="1" si="28"/>
        <v>#N/A</v>
      </c>
      <c r="AA72" s="431" t="e">
        <f t="shared" ca="1" si="29"/>
        <v>#N/A</v>
      </c>
      <c r="AB72" s="442">
        <f t="shared" si="64"/>
        <v>0</v>
      </c>
      <c r="AC72" s="443">
        <f t="shared" si="65"/>
        <v>0</v>
      </c>
      <c r="AD72" s="453">
        <f t="shared" si="66"/>
        <v>0</v>
      </c>
      <c r="AE72" s="67"/>
      <c r="AF72" s="387">
        <f t="shared" si="67"/>
        <v>0</v>
      </c>
      <c r="AG72" s="451">
        <f t="shared" si="30"/>
        <v>9.7989820000000005</v>
      </c>
      <c r="AH72" s="451" t="e">
        <f t="shared" si="31"/>
        <v>#DIV/0!</v>
      </c>
      <c r="AI72" s="451">
        <f t="shared" si="32"/>
        <v>8000</v>
      </c>
      <c r="AJ72" s="451">
        <f t="shared" si="33"/>
        <v>1</v>
      </c>
      <c r="AK72" s="451">
        <f t="shared" si="34"/>
        <v>0</v>
      </c>
      <c r="AL72" s="451" t="e">
        <f t="shared" ca="1" si="35"/>
        <v>#N/A</v>
      </c>
      <c r="AM72" s="454" t="e">
        <f t="shared" ca="1" si="68"/>
        <v>#DIV/0!</v>
      </c>
      <c r="AN72" s="451" t="e">
        <f t="shared" ca="1" si="37"/>
        <v>#N/A</v>
      </c>
      <c r="AO72" s="451" t="e">
        <f t="shared" ca="1" si="53"/>
        <v>#N/A</v>
      </c>
      <c r="AP72" s="449" t="e">
        <f t="shared" ca="1" si="69"/>
        <v>#DIV/0!</v>
      </c>
      <c r="AQ72" s="451">
        <f t="shared" si="38"/>
        <v>9.0000000000000002E-6</v>
      </c>
      <c r="AR72" s="451" t="e">
        <f t="shared" ca="1" si="38"/>
        <v>#DIV/0!</v>
      </c>
      <c r="AS72" s="455" t="e">
        <f t="shared" ca="1" si="70"/>
        <v>#N/A</v>
      </c>
      <c r="AT72" s="456" t="e">
        <f t="shared" ca="1" si="71"/>
        <v>#DIV/0!</v>
      </c>
      <c r="AU72" s="451" t="e">
        <f t="shared" si="39"/>
        <v>#DIV/0!</v>
      </c>
      <c r="AV72" s="450" t="e">
        <f t="shared" ca="1" si="72"/>
        <v>#DIV/0!</v>
      </c>
      <c r="AW72" s="451">
        <f t="shared" si="41"/>
        <v>0.03</v>
      </c>
      <c r="AX72" s="446">
        <f t="shared" si="73"/>
        <v>0</v>
      </c>
      <c r="AY72" s="452" t="e">
        <f t="shared" ca="1" si="74"/>
        <v>#DIV/0!</v>
      </c>
      <c r="AZ72" s="67"/>
      <c r="BA72" s="68">
        <f>Pressure_1_R1!A180</f>
        <v>0</v>
      </c>
      <c r="BB72" s="87">
        <f>Pressure_1_R1!B180</f>
        <v>0</v>
      </c>
      <c r="BC72" s="87">
        <f>Pressure_1_R1!C180</f>
        <v>0</v>
      </c>
      <c r="BD72" s="87">
        <f>Pressure_1_R1!D180</f>
        <v>0</v>
      </c>
      <c r="BE72" s="87">
        <f>Pressure_1_R1!E180</f>
        <v>0</v>
      </c>
      <c r="BF72" s="87">
        <f>Pressure_1_R1!F180</f>
        <v>0</v>
      </c>
      <c r="BG72" s="87">
        <f>Pressure_1_R1!G180</f>
        <v>0</v>
      </c>
      <c r="BH72" s="87">
        <f>Pressure_1_R1!H180</f>
        <v>0</v>
      </c>
      <c r="BI72" s="87">
        <f>Pressure_1_R1!I180</f>
        <v>0</v>
      </c>
      <c r="BJ72" s="87">
        <f>Pressure_1_R1!J180</f>
        <v>0</v>
      </c>
      <c r="BK72" s="87">
        <f>Pressure_1_R1!K180</f>
        <v>0</v>
      </c>
      <c r="BL72" s="87">
        <f>Pressure_1_R1!L180</f>
        <v>0</v>
      </c>
      <c r="BM72" s="87">
        <f>Pressure_1_R1!M180</f>
        <v>0</v>
      </c>
      <c r="BN72" s="87">
        <f>Pressure_1_R1!N180</f>
        <v>0</v>
      </c>
      <c r="BO72" s="87">
        <f>Pressure_1_R1!O180</f>
        <v>0</v>
      </c>
      <c r="BP72" s="69">
        <f>Pressure_1_R1!P180</f>
        <v>0</v>
      </c>
    </row>
    <row r="73" spans="2:68" ht="15" customHeight="1">
      <c r="B73" s="438">
        <f>Pressure_1_R1!B55</f>
        <v>0</v>
      </c>
      <c r="C73" s="439">
        <f>Pressure_1_R1!D55</f>
        <v>0</v>
      </c>
      <c r="D73" s="445" t="str">
        <f t="shared" si="54"/>
        <v/>
      </c>
      <c r="E73" s="429" t="str">
        <f t="shared" si="42"/>
        <v>기체</v>
      </c>
      <c r="F73" s="387" t="e">
        <f t="shared" si="55"/>
        <v>#N/A</v>
      </c>
      <c r="G73" s="387" t="e">
        <f t="shared" si="56"/>
        <v>#N/A</v>
      </c>
      <c r="H73" s="437" t="e">
        <f t="shared" si="57"/>
        <v>#N/A</v>
      </c>
      <c r="I73" s="429">
        <f t="shared" ref="I73" si="117">I72</f>
        <v>0</v>
      </c>
      <c r="J73" s="421"/>
      <c r="K73" s="423">
        <f t="shared" ref="K73" si="118">K72</f>
        <v>0</v>
      </c>
      <c r="L73" s="428" t="e">
        <f t="shared" ca="1" si="44"/>
        <v>#N/A</v>
      </c>
      <c r="M73" s="429" t="e">
        <f t="shared" ca="1" si="45"/>
        <v>#VALUE!</v>
      </c>
      <c r="N73" s="428">
        <f t="shared" ca="1" si="46"/>
        <v>0</v>
      </c>
      <c r="O73" s="429" t="e">
        <f t="shared" ca="1" si="47"/>
        <v>#N/A</v>
      </c>
      <c r="P73" s="428">
        <f t="shared" ca="1" si="48"/>
        <v>0</v>
      </c>
      <c r="Q73" s="429" t="e">
        <f t="shared" ca="1" si="49"/>
        <v>#N/A</v>
      </c>
      <c r="R73" s="430">
        <f t="shared" ca="1" si="60"/>
        <v>0</v>
      </c>
      <c r="S73" s="427" t="e">
        <f t="shared" ca="1" si="61"/>
        <v>#N/A</v>
      </c>
      <c r="T73" s="387" t="e">
        <f t="shared" ca="1" si="62"/>
        <v>#N/A</v>
      </c>
      <c r="U73" s="440" t="e">
        <f t="shared" ca="1" si="63"/>
        <v>#N/A</v>
      </c>
      <c r="V73" s="429">
        <f t="shared" si="27"/>
        <v>0</v>
      </c>
      <c r="X73" s="428" t="e">
        <f t="shared" ca="1" si="50"/>
        <v>#N/A</v>
      </c>
      <c r="Y73" s="429" t="e">
        <f t="shared" ca="1" si="51"/>
        <v>#N/A</v>
      </c>
      <c r="Z73" s="428" t="e">
        <f t="shared" ca="1" si="28"/>
        <v>#N/A</v>
      </c>
      <c r="AA73" s="431" t="e">
        <f t="shared" ca="1" si="29"/>
        <v>#N/A</v>
      </c>
      <c r="AB73" s="442">
        <f t="shared" si="64"/>
        <v>0</v>
      </c>
      <c r="AC73" s="443">
        <f t="shared" si="65"/>
        <v>0</v>
      </c>
      <c r="AD73" s="453">
        <f t="shared" si="66"/>
        <v>0</v>
      </c>
      <c r="AE73" s="67"/>
      <c r="AF73" s="387">
        <f t="shared" si="67"/>
        <v>0</v>
      </c>
      <c r="AG73" s="451">
        <f t="shared" si="30"/>
        <v>9.7989820000000005</v>
      </c>
      <c r="AH73" s="451" t="e">
        <f t="shared" si="31"/>
        <v>#DIV/0!</v>
      </c>
      <c r="AI73" s="451">
        <f t="shared" si="32"/>
        <v>8000</v>
      </c>
      <c r="AJ73" s="451">
        <f t="shared" si="33"/>
        <v>1</v>
      </c>
      <c r="AK73" s="451">
        <f t="shared" si="34"/>
        <v>0</v>
      </c>
      <c r="AL73" s="451" t="e">
        <f t="shared" ca="1" si="35"/>
        <v>#N/A</v>
      </c>
      <c r="AM73" s="454" t="e">
        <f t="shared" ca="1" si="68"/>
        <v>#DIV/0!</v>
      </c>
      <c r="AN73" s="451" t="e">
        <f t="shared" ca="1" si="37"/>
        <v>#N/A</v>
      </c>
      <c r="AO73" s="451" t="e">
        <f t="shared" ca="1" si="53"/>
        <v>#N/A</v>
      </c>
      <c r="AP73" s="449" t="e">
        <f t="shared" ca="1" si="69"/>
        <v>#DIV/0!</v>
      </c>
      <c r="AQ73" s="451">
        <f t="shared" si="38"/>
        <v>9.0000000000000002E-6</v>
      </c>
      <c r="AR73" s="451" t="e">
        <f t="shared" ca="1" si="38"/>
        <v>#DIV/0!</v>
      </c>
      <c r="AS73" s="455" t="e">
        <f t="shared" ca="1" si="70"/>
        <v>#N/A</v>
      </c>
      <c r="AT73" s="456" t="e">
        <f t="shared" ca="1" si="71"/>
        <v>#DIV/0!</v>
      </c>
      <c r="AU73" s="451" t="e">
        <f t="shared" si="39"/>
        <v>#DIV/0!</v>
      </c>
      <c r="AV73" s="450" t="e">
        <f t="shared" ca="1" si="72"/>
        <v>#DIV/0!</v>
      </c>
      <c r="AW73" s="451">
        <f t="shared" si="41"/>
        <v>0.03</v>
      </c>
      <c r="AX73" s="446">
        <f t="shared" si="73"/>
        <v>0</v>
      </c>
      <c r="AY73" s="452" t="e">
        <f t="shared" ca="1" si="74"/>
        <v>#DIV/0!</v>
      </c>
      <c r="AZ73" s="67"/>
      <c r="BA73" s="68">
        <f>Pressure_1_R1!A181</f>
        <v>0</v>
      </c>
      <c r="BB73" s="87">
        <f>Pressure_1_R1!B181</f>
        <v>0</v>
      </c>
      <c r="BC73" s="87">
        <f>Pressure_1_R1!C181</f>
        <v>0</v>
      </c>
      <c r="BD73" s="87">
        <f>Pressure_1_R1!D181</f>
        <v>0</v>
      </c>
      <c r="BE73" s="87">
        <f>Pressure_1_R1!E181</f>
        <v>0</v>
      </c>
      <c r="BF73" s="87">
        <f>Pressure_1_R1!F181</f>
        <v>0</v>
      </c>
      <c r="BG73" s="87">
        <f>Pressure_1_R1!G181</f>
        <v>0</v>
      </c>
      <c r="BH73" s="87">
        <f>Pressure_1_R1!H181</f>
        <v>0</v>
      </c>
      <c r="BI73" s="87">
        <f>Pressure_1_R1!I181</f>
        <v>0</v>
      </c>
      <c r="BJ73" s="87">
        <f>Pressure_1_R1!J181</f>
        <v>0</v>
      </c>
      <c r="BK73" s="87">
        <f>Pressure_1_R1!K181</f>
        <v>0</v>
      </c>
      <c r="BL73" s="87">
        <f>Pressure_1_R1!L181</f>
        <v>0</v>
      </c>
      <c r="BM73" s="87">
        <f>Pressure_1_R1!M181</f>
        <v>0</v>
      </c>
      <c r="BN73" s="87">
        <f>Pressure_1_R1!N181</f>
        <v>0</v>
      </c>
      <c r="BO73" s="87">
        <f>Pressure_1_R1!O181</f>
        <v>0</v>
      </c>
      <c r="BP73" s="69">
        <f>Pressure_1_R1!P181</f>
        <v>0</v>
      </c>
    </row>
    <row r="74" spans="2:68" ht="15" customHeight="1">
      <c r="B74" s="438">
        <f>Pressure_1_R1!B56</f>
        <v>0</v>
      </c>
      <c r="C74" s="439">
        <f>Pressure_1_R1!D56</f>
        <v>0</v>
      </c>
      <c r="D74" s="445" t="str">
        <f t="shared" si="54"/>
        <v/>
      </c>
      <c r="E74" s="429" t="str">
        <f t="shared" si="42"/>
        <v>기체</v>
      </c>
      <c r="F74" s="387" t="e">
        <f t="shared" si="55"/>
        <v>#N/A</v>
      </c>
      <c r="G74" s="387" t="e">
        <f t="shared" si="56"/>
        <v>#N/A</v>
      </c>
      <c r="H74" s="437" t="e">
        <f t="shared" si="57"/>
        <v>#N/A</v>
      </c>
      <c r="I74" s="429">
        <f t="shared" ref="I74" si="119">I73</f>
        <v>0</v>
      </c>
      <c r="J74" s="421"/>
      <c r="K74" s="423">
        <f t="shared" ref="K74" si="120">K73</f>
        <v>0</v>
      </c>
      <c r="L74" s="428" t="e">
        <f t="shared" ca="1" si="44"/>
        <v>#N/A</v>
      </c>
      <c r="M74" s="429" t="e">
        <f t="shared" ca="1" si="45"/>
        <v>#VALUE!</v>
      </c>
      <c r="N74" s="428">
        <f t="shared" ca="1" si="46"/>
        <v>0</v>
      </c>
      <c r="O74" s="429" t="e">
        <f t="shared" ca="1" si="47"/>
        <v>#N/A</v>
      </c>
      <c r="P74" s="428">
        <f t="shared" ca="1" si="48"/>
        <v>0</v>
      </c>
      <c r="Q74" s="429" t="e">
        <f t="shared" ca="1" si="49"/>
        <v>#N/A</v>
      </c>
      <c r="R74" s="430">
        <f t="shared" ca="1" si="60"/>
        <v>0</v>
      </c>
      <c r="S74" s="427" t="e">
        <f t="shared" ca="1" si="61"/>
        <v>#N/A</v>
      </c>
      <c r="T74" s="387" t="e">
        <f t="shared" ca="1" si="62"/>
        <v>#N/A</v>
      </c>
      <c r="U74" s="440" t="e">
        <f t="shared" ca="1" si="63"/>
        <v>#N/A</v>
      </c>
      <c r="V74" s="429">
        <f t="shared" si="27"/>
        <v>0</v>
      </c>
      <c r="X74" s="428" t="e">
        <f t="shared" ca="1" si="50"/>
        <v>#N/A</v>
      </c>
      <c r="Y74" s="429" t="e">
        <f t="shared" ca="1" si="51"/>
        <v>#N/A</v>
      </c>
      <c r="Z74" s="428" t="e">
        <f t="shared" ca="1" si="28"/>
        <v>#N/A</v>
      </c>
      <c r="AA74" s="431" t="e">
        <f t="shared" ca="1" si="29"/>
        <v>#N/A</v>
      </c>
      <c r="AB74" s="442">
        <f t="shared" si="64"/>
        <v>0</v>
      </c>
      <c r="AC74" s="443">
        <f t="shared" si="65"/>
        <v>0</v>
      </c>
      <c r="AD74" s="453">
        <f t="shared" si="66"/>
        <v>0</v>
      </c>
      <c r="AE74" s="67"/>
      <c r="AF74" s="387">
        <f t="shared" si="67"/>
        <v>0</v>
      </c>
      <c r="AG74" s="451">
        <f t="shared" si="30"/>
        <v>9.7989820000000005</v>
      </c>
      <c r="AH74" s="451" t="e">
        <f t="shared" si="31"/>
        <v>#DIV/0!</v>
      </c>
      <c r="AI74" s="451">
        <f t="shared" si="32"/>
        <v>8000</v>
      </c>
      <c r="AJ74" s="451">
        <f t="shared" si="33"/>
        <v>1</v>
      </c>
      <c r="AK74" s="451">
        <f t="shared" si="34"/>
        <v>0</v>
      </c>
      <c r="AL74" s="451" t="e">
        <f t="shared" ca="1" si="35"/>
        <v>#N/A</v>
      </c>
      <c r="AM74" s="454" t="e">
        <f t="shared" ca="1" si="68"/>
        <v>#DIV/0!</v>
      </c>
      <c r="AN74" s="451" t="e">
        <f t="shared" ca="1" si="37"/>
        <v>#N/A</v>
      </c>
      <c r="AO74" s="451" t="e">
        <f t="shared" ca="1" si="53"/>
        <v>#N/A</v>
      </c>
      <c r="AP74" s="449" t="e">
        <f t="shared" ca="1" si="69"/>
        <v>#DIV/0!</v>
      </c>
      <c r="AQ74" s="451">
        <f t="shared" si="38"/>
        <v>9.0000000000000002E-6</v>
      </c>
      <c r="AR74" s="451" t="e">
        <f t="shared" ca="1" si="38"/>
        <v>#DIV/0!</v>
      </c>
      <c r="AS74" s="455" t="e">
        <f t="shared" ca="1" si="70"/>
        <v>#N/A</v>
      </c>
      <c r="AT74" s="456" t="e">
        <f t="shared" ca="1" si="71"/>
        <v>#DIV/0!</v>
      </c>
      <c r="AU74" s="451" t="e">
        <f t="shared" si="39"/>
        <v>#DIV/0!</v>
      </c>
      <c r="AV74" s="450" t="e">
        <f t="shared" ca="1" si="72"/>
        <v>#DIV/0!</v>
      </c>
      <c r="AW74" s="451">
        <f t="shared" si="41"/>
        <v>0.03</v>
      </c>
      <c r="AX74" s="446">
        <f t="shared" si="73"/>
        <v>0</v>
      </c>
      <c r="AY74" s="452" t="e">
        <f t="shared" ca="1" si="74"/>
        <v>#DIV/0!</v>
      </c>
      <c r="AZ74" s="67"/>
      <c r="BA74" s="68">
        <f>Pressure_1_R1!A182</f>
        <v>0</v>
      </c>
      <c r="BB74" s="87">
        <f>Pressure_1_R1!B182</f>
        <v>0</v>
      </c>
      <c r="BC74" s="87">
        <f>Pressure_1_R1!C182</f>
        <v>0</v>
      </c>
      <c r="BD74" s="87">
        <f>Pressure_1_R1!D182</f>
        <v>0</v>
      </c>
      <c r="BE74" s="87">
        <f>Pressure_1_R1!E182</f>
        <v>0</v>
      </c>
      <c r="BF74" s="87">
        <f>Pressure_1_R1!F182</f>
        <v>0</v>
      </c>
      <c r="BG74" s="87">
        <f>Pressure_1_R1!G182</f>
        <v>0</v>
      </c>
      <c r="BH74" s="87">
        <f>Pressure_1_R1!H182</f>
        <v>0</v>
      </c>
      <c r="BI74" s="87">
        <f>Pressure_1_R1!I182</f>
        <v>0</v>
      </c>
      <c r="BJ74" s="87">
        <f>Pressure_1_R1!J182</f>
        <v>0</v>
      </c>
      <c r="BK74" s="87">
        <f>Pressure_1_R1!K182</f>
        <v>0</v>
      </c>
      <c r="BL74" s="87">
        <f>Pressure_1_R1!L182</f>
        <v>0</v>
      </c>
      <c r="BM74" s="87">
        <f>Pressure_1_R1!M182</f>
        <v>0</v>
      </c>
      <c r="BN74" s="87">
        <f>Pressure_1_R1!N182</f>
        <v>0</v>
      </c>
      <c r="BO74" s="87">
        <f>Pressure_1_R1!O182</f>
        <v>0</v>
      </c>
      <c r="BP74" s="69">
        <f>Pressure_1_R1!P182</f>
        <v>0</v>
      </c>
    </row>
    <row r="75" spans="2:68" ht="15" customHeight="1">
      <c r="B75" s="438">
        <f>Pressure_1_R1!B57</f>
        <v>0</v>
      </c>
      <c r="C75" s="439">
        <f>Pressure_1_R1!D57</f>
        <v>0</v>
      </c>
      <c r="D75" s="445" t="str">
        <f t="shared" si="54"/>
        <v/>
      </c>
      <c r="E75" s="429" t="str">
        <f t="shared" si="42"/>
        <v>기체</v>
      </c>
      <c r="F75" s="387" t="e">
        <f t="shared" si="55"/>
        <v>#N/A</v>
      </c>
      <c r="G75" s="387" t="e">
        <f t="shared" si="56"/>
        <v>#N/A</v>
      </c>
      <c r="H75" s="437" t="e">
        <f t="shared" si="57"/>
        <v>#N/A</v>
      </c>
      <c r="I75" s="429">
        <f t="shared" ref="I75" si="121">I74</f>
        <v>0</v>
      </c>
      <c r="J75" s="421"/>
      <c r="K75" s="423">
        <f t="shared" ref="K75" si="122">K74</f>
        <v>0</v>
      </c>
      <c r="L75" s="428" t="e">
        <f t="shared" ca="1" si="44"/>
        <v>#N/A</v>
      </c>
      <c r="M75" s="429" t="e">
        <f t="shared" ca="1" si="45"/>
        <v>#VALUE!</v>
      </c>
      <c r="N75" s="428">
        <f t="shared" ca="1" si="46"/>
        <v>0</v>
      </c>
      <c r="O75" s="429" t="e">
        <f t="shared" ca="1" si="47"/>
        <v>#N/A</v>
      </c>
      <c r="P75" s="428">
        <f t="shared" ca="1" si="48"/>
        <v>0</v>
      </c>
      <c r="Q75" s="429" t="e">
        <f t="shared" ca="1" si="49"/>
        <v>#N/A</v>
      </c>
      <c r="R75" s="430">
        <f t="shared" ca="1" si="60"/>
        <v>0</v>
      </c>
      <c r="S75" s="427" t="e">
        <f t="shared" ca="1" si="61"/>
        <v>#N/A</v>
      </c>
      <c r="T75" s="387" t="e">
        <f t="shared" ca="1" si="62"/>
        <v>#N/A</v>
      </c>
      <c r="U75" s="440" t="e">
        <f t="shared" ca="1" si="63"/>
        <v>#N/A</v>
      </c>
      <c r="V75" s="429">
        <f t="shared" si="27"/>
        <v>0</v>
      </c>
      <c r="X75" s="428" t="e">
        <f t="shared" ca="1" si="50"/>
        <v>#N/A</v>
      </c>
      <c r="Y75" s="429" t="e">
        <f t="shared" ca="1" si="51"/>
        <v>#N/A</v>
      </c>
      <c r="Z75" s="428" t="e">
        <f t="shared" ca="1" si="28"/>
        <v>#N/A</v>
      </c>
      <c r="AA75" s="431" t="e">
        <f t="shared" ca="1" si="29"/>
        <v>#N/A</v>
      </c>
      <c r="AB75" s="442">
        <f t="shared" si="64"/>
        <v>0</v>
      </c>
      <c r="AC75" s="443">
        <f t="shared" si="65"/>
        <v>0</v>
      </c>
      <c r="AD75" s="453">
        <f t="shared" si="66"/>
        <v>0</v>
      </c>
      <c r="AE75" s="67"/>
      <c r="AF75" s="387">
        <f t="shared" si="67"/>
        <v>0</v>
      </c>
      <c r="AG75" s="451">
        <f t="shared" si="30"/>
        <v>9.7989820000000005</v>
      </c>
      <c r="AH75" s="451" t="e">
        <f t="shared" si="31"/>
        <v>#DIV/0!</v>
      </c>
      <c r="AI75" s="451">
        <f t="shared" si="32"/>
        <v>8000</v>
      </c>
      <c r="AJ75" s="451">
        <f t="shared" si="33"/>
        <v>1</v>
      </c>
      <c r="AK75" s="451">
        <f t="shared" si="34"/>
        <v>0</v>
      </c>
      <c r="AL75" s="451" t="e">
        <f t="shared" ca="1" si="35"/>
        <v>#N/A</v>
      </c>
      <c r="AM75" s="454" t="e">
        <f t="shared" ca="1" si="68"/>
        <v>#DIV/0!</v>
      </c>
      <c r="AN75" s="451" t="e">
        <f t="shared" ca="1" si="37"/>
        <v>#N/A</v>
      </c>
      <c r="AO75" s="451" t="e">
        <f t="shared" ca="1" si="53"/>
        <v>#N/A</v>
      </c>
      <c r="AP75" s="449" t="e">
        <f t="shared" ca="1" si="69"/>
        <v>#DIV/0!</v>
      </c>
      <c r="AQ75" s="451">
        <f t="shared" si="38"/>
        <v>9.0000000000000002E-6</v>
      </c>
      <c r="AR75" s="451" t="e">
        <f t="shared" ca="1" si="38"/>
        <v>#DIV/0!</v>
      </c>
      <c r="AS75" s="455" t="e">
        <f t="shared" ca="1" si="70"/>
        <v>#N/A</v>
      </c>
      <c r="AT75" s="456" t="e">
        <f t="shared" ca="1" si="71"/>
        <v>#DIV/0!</v>
      </c>
      <c r="AU75" s="451" t="e">
        <f t="shared" si="39"/>
        <v>#DIV/0!</v>
      </c>
      <c r="AV75" s="450" t="e">
        <f t="shared" ca="1" si="72"/>
        <v>#DIV/0!</v>
      </c>
      <c r="AW75" s="451">
        <f t="shared" si="41"/>
        <v>0.03</v>
      </c>
      <c r="AX75" s="446">
        <f t="shared" si="73"/>
        <v>0</v>
      </c>
      <c r="AY75" s="452" t="e">
        <f t="shared" ca="1" si="74"/>
        <v>#DIV/0!</v>
      </c>
      <c r="AZ75" s="67"/>
      <c r="BA75" s="68">
        <f>Pressure_1_R1!A183</f>
        <v>0</v>
      </c>
      <c r="BB75" s="87">
        <f>Pressure_1_R1!B183</f>
        <v>0</v>
      </c>
      <c r="BC75" s="87">
        <f>Pressure_1_R1!C183</f>
        <v>0</v>
      </c>
      <c r="BD75" s="87">
        <f>Pressure_1_R1!D183</f>
        <v>0</v>
      </c>
      <c r="BE75" s="87">
        <f>Pressure_1_R1!E183</f>
        <v>0</v>
      </c>
      <c r="BF75" s="87">
        <f>Pressure_1_R1!F183</f>
        <v>0</v>
      </c>
      <c r="BG75" s="87">
        <f>Pressure_1_R1!G183</f>
        <v>0</v>
      </c>
      <c r="BH75" s="87">
        <f>Pressure_1_R1!H183</f>
        <v>0</v>
      </c>
      <c r="BI75" s="87">
        <f>Pressure_1_R1!I183</f>
        <v>0</v>
      </c>
      <c r="BJ75" s="87">
        <f>Pressure_1_R1!J183</f>
        <v>0</v>
      </c>
      <c r="BK75" s="87">
        <f>Pressure_1_R1!K183</f>
        <v>0</v>
      </c>
      <c r="BL75" s="87">
        <f>Pressure_1_R1!L183</f>
        <v>0</v>
      </c>
      <c r="BM75" s="87">
        <f>Pressure_1_R1!M183</f>
        <v>0</v>
      </c>
      <c r="BN75" s="87">
        <f>Pressure_1_R1!N183</f>
        <v>0</v>
      </c>
      <c r="BO75" s="87">
        <f>Pressure_1_R1!O183</f>
        <v>0</v>
      </c>
      <c r="BP75" s="69">
        <f>Pressure_1_R1!P183</f>
        <v>0</v>
      </c>
    </row>
    <row r="76" spans="2:68" ht="15" customHeight="1">
      <c r="B76" s="438">
        <f>Pressure_1_R1!B58</f>
        <v>0</v>
      </c>
      <c r="C76" s="439">
        <f>Pressure_1_R1!D58</f>
        <v>0</v>
      </c>
      <c r="D76" s="445" t="str">
        <f t="shared" si="54"/>
        <v/>
      </c>
      <c r="E76" s="429" t="str">
        <f t="shared" si="42"/>
        <v>기체</v>
      </c>
      <c r="F76" s="387" t="e">
        <f t="shared" si="55"/>
        <v>#N/A</v>
      </c>
      <c r="G76" s="387" t="e">
        <f t="shared" si="56"/>
        <v>#N/A</v>
      </c>
      <c r="H76" s="437" t="e">
        <f t="shared" si="57"/>
        <v>#N/A</v>
      </c>
      <c r="I76" s="429">
        <f t="shared" ref="I76" si="123">I75</f>
        <v>0</v>
      </c>
      <c r="J76" s="421"/>
      <c r="K76" s="423">
        <f t="shared" ref="K76" si="124">K75</f>
        <v>0</v>
      </c>
      <c r="L76" s="428" t="e">
        <f t="shared" ca="1" si="44"/>
        <v>#N/A</v>
      </c>
      <c r="M76" s="429" t="e">
        <f t="shared" ca="1" si="45"/>
        <v>#VALUE!</v>
      </c>
      <c r="N76" s="428">
        <f t="shared" ca="1" si="46"/>
        <v>0</v>
      </c>
      <c r="O76" s="429" t="e">
        <f t="shared" ca="1" si="47"/>
        <v>#N/A</v>
      </c>
      <c r="P76" s="428">
        <f t="shared" ca="1" si="48"/>
        <v>0</v>
      </c>
      <c r="Q76" s="429" t="e">
        <f t="shared" ca="1" si="49"/>
        <v>#N/A</v>
      </c>
      <c r="R76" s="430">
        <f t="shared" ca="1" si="60"/>
        <v>0</v>
      </c>
      <c r="S76" s="427" t="e">
        <f t="shared" ca="1" si="61"/>
        <v>#N/A</v>
      </c>
      <c r="T76" s="387" t="e">
        <f t="shared" ca="1" si="62"/>
        <v>#N/A</v>
      </c>
      <c r="U76" s="440" t="e">
        <f t="shared" ca="1" si="63"/>
        <v>#N/A</v>
      </c>
      <c r="V76" s="429">
        <f t="shared" si="27"/>
        <v>0</v>
      </c>
      <c r="X76" s="428" t="e">
        <f t="shared" ca="1" si="50"/>
        <v>#N/A</v>
      </c>
      <c r="Y76" s="429" t="e">
        <f t="shared" ca="1" si="51"/>
        <v>#N/A</v>
      </c>
      <c r="Z76" s="428" t="e">
        <f t="shared" ca="1" si="28"/>
        <v>#N/A</v>
      </c>
      <c r="AA76" s="431" t="e">
        <f t="shared" ca="1" si="29"/>
        <v>#N/A</v>
      </c>
      <c r="AB76" s="442">
        <f t="shared" si="64"/>
        <v>0</v>
      </c>
      <c r="AC76" s="443">
        <f t="shared" si="65"/>
        <v>0</v>
      </c>
      <c r="AD76" s="453">
        <f t="shared" si="66"/>
        <v>0</v>
      </c>
      <c r="AE76" s="67"/>
      <c r="AF76" s="387">
        <f t="shared" si="67"/>
        <v>0</v>
      </c>
      <c r="AG76" s="451">
        <f t="shared" si="30"/>
        <v>9.7989820000000005</v>
      </c>
      <c r="AH76" s="451" t="e">
        <f t="shared" si="31"/>
        <v>#DIV/0!</v>
      </c>
      <c r="AI76" s="451">
        <f t="shared" si="32"/>
        <v>8000</v>
      </c>
      <c r="AJ76" s="451">
        <f t="shared" si="33"/>
        <v>1</v>
      </c>
      <c r="AK76" s="451">
        <f t="shared" si="34"/>
        <v>0</v>
      </c>
      <c r="AL76" s="451" t="e">
        <f t="shared" ca="1" si="35"/>
        <v>#N/A</v>
      </c>
      <c r="AM76" s="454" t="e">
        <f t="shared" ca="1" si="68"/>
        <v>#DIV/0!</v>
      </c>
      <c r="AN76" s="451" t="e">
        <f t="shared" ca="1" si="37"/>
        <v>#N/A</v>
      </c>
      <c r="AO76" s="451" t="e">
        <f t="shared" ca="1" si="53"/>
        <v>#N/A</v>
      </c>
      <c r="AP76" s="449" t="e">
        <f t="shared" ca="1" si="69"/>
        <v>#DIV/0!</v>
      </c>
      <c r="AQ76" s="451">
        <f t="shared" si="38"/>
        <v>9.0000000000000002E-6</v>
      </c>
      <c r="AR76" s="451" t="e">
        <f t="shared" ca="1" si="38"/>
        <v>#DIV/0!</v>
      </c>
      <c r="AS76" s="455" t="e">
        <f t="shared" ca="1" si="70"/>
        <v>#N/A</v>
      </c>
      <c r="AT76" s="456" t="e">
        <f t="shared" ca="1" si="71"/>
        <v>#DIV/0!</v>
      </c>
      <c r="AU76" s="451" t="e">
        <f t="shared" si="39"/>
        <v>#DIV/0!</v>
      </c>
      <c r="AV76" s="450" t="e">
        <f t="shared" ca="1" si="72"/>
        <v>#DIV/0!</v>
      </c>
      <c r="AW76" s="451">
        <f t="shared" si="41"/>
        <v>0.03</v>
      </c>
      <c r="AX76" s="446">
        <f t="shared" si="73"/>
        <v>0</v>
      </c>
      <c r="AY76" s="452" t="e">
        <f t="shared" ca="1" si="74"/>
        <v>#DIV/0!</v>
      </c>
      <c r="AZ76" s="67"/>
      <c r="BA76" s="68">
        <f>Pressure_1_R1!A184</f>
        <v>0</v>
      </c>
      <c r="BB76" s="87">
        <f>Pressure_1_R1!B184</f>
        <v>0</v>
      </c>
      <c r="BC76" s="87">
        <f>Pressure_1_R1!C184</f>
        <v>0</v>
      </c>
      <c r="BD76" s="87">
        <f>Pressure_1_R1!D184</f>
        <v>0</v>
      </c>
      <c r="BE76" s="87">
        <f>Pressure_1_R1!E184</f>
        <v>0</v>
      </c>
      <c r="BF76" s="87">
        <f>Pressure_1_R1!F184</f>
        <v>0</v>
      </c>
      <c r="BG76" s="87">
        <f>Pressure_1_R1!G184</f>
        <v>0</v>
      </c>
      <c r="BH76" s="87">
        <f>Pressure_1_R1!H184</f>
        <v>0</v>
      </c>
      <c r="BI76" s="87">
        <f>Pressure_1_R1!I184</f>
        <v>0</v>
      </c>
      <c r="BJ76" s="87">
        <f>Pressure_1_R1!J184</f>
        <v>0</v>
      </c>
      <c r="BK76" s="87">
        <f>Pressure_1_R1!K184</f>
        <v>0</v>
      </c>
      <c r="BL76" s="87">
        <f>Pressure_1_R1!L184</f>
        <v>0</v>
      </c>
      <c r="BM76" s="87">
        <f>Pressure_1_R1!M184</f>
        <v>0</v>
      </c>
      <c r="BN76" s="87">
        <f>Pressure_1_R1!N184</f>
        <v>0</v>
      </c>
      <c r="BO76" s="87">
        <f>Pressure_1_R1!O184</f>
        <v>0</v>
      </c>
      <c r="BP76" s="69">
        <f>Pressure_1_R1!P184</f>
        <v>0</v>
      </c>
    </row>
    <row r="77" spans="2:68" ht="15" customHeight="1">
      <c r="B77" s="438">
        <f>Pressure_1_R1!B59</f>
        <v>0</v>
      </c>
      <c r="C77" s="439">
        <f>Pressure_1_R1!D59</f>
        <v>0</v>
      </c>
      <c r="D77" s="445" t="str">
        <f t="shared" si="54"/>
        <v/>
      </c>
      <c r="E77" s="429" t="str">
        <f t="shared" si="42"/>
        <v>기체</v>
      </c>
      <c r="F77" s="387" t="e">
        <f t="shared" si="55"/>
        <v>#N/A</v>
      </c>
      <c r="G77" s="387" t="e">
        <f t="shared" si="56"/>
        <v>#N/A</v>
      </c>
      <c r="H77" s="437" t="e">
        <f t="shared" si="57"/>
        <v>#N/A</v>
      </c>
      <c r="I77" s="429">
        <f t="shared" ref="I77" si="125">I76</f>
        <v>0</v>
      </c>
      <c r="J77" s="421"/>
      <c r="K77" s="423">
        <f t="shared" ref="K77" si="126">K76</f>
        <v>0</v>
      </c>
      <c r="L77" s="428" t="e">
        <f t="shared" ca="1" si="44"/>
        <v>#N/A</v>
      </c>
      <c r="M77" s="429" t="e">
        <f t="shared" ca="1" si="45"/>
        <v>#VALUE!</v>
      </c>
      <c r="N77" s="428">
        <f t="shared" ca="1" si="46"/>
        <v>0</v>
      </c>
      <c r="O77" s="429" t="e">
        <f t="shared" ca="1" si="47"/>
        <v>#N/A</v>
      </c>
      <c r="P77" s="428">
        <f t="shared" ca="1" si="48"/>
        <v>0</v>
      </c>
      <c r="Q77" s="429" t="e">
        <f t="shared" ca="1" si="49"/>
        <v>#N/A</v>
      </c>
      <c r="R77" s="430">
        <f t="shared" ca="1" si="60"/>
        <v>0</v>
      </c>
      <c r="S77" s="427" t="e">
        <f t="shared" ca="1" si="61"/>
        <v>#N/A</v>
      </c>
      <c r="T77" s="387" t="e">
        <f t="shared" ca="1" si="62"/>
        <v>#N/A</v>
      </c>
      <c r="U77" s="440" t="e">
        <f t="shared" ca="1" si="63"/>
        <v>#N/A</v>
      </c>
      <c r="V77" s="429">
        <f t="shared" si="27"/>
        <v>0</v>
      </c>
      <c r="X77" s="428" t="e">
        <f t="shared" ca="1" si="50"/>
        <v>#N/A</v>
      </c>
      <c r="Y77" s="429" t="e">
        <f t="shared" ca="1" si="51"/>
        <v>#N/A</v>
      </c>
      <c r="Z77" s="428" t="e">
        <f t="shared" ca="1" si="28"/>
        <v>#N/A</v>
      </c>
      <c r="AA77" s="431" t="e">
        <f t="shared" ca="1" si="29"/>
        <v>#N/A</v>
      </c>
      <c r="AB77" s="442">
        <f t="shared" si="64"/>
        <v>0</v>
      </c>
      <c r="AC77" s="443">
        <f t="shared" si="65"/>
        <v>0</v>
      </c>
      <c r="AD77" s="453">
        <f t="shared" si="66"/>
        <v>0</v>
      </c>
      <c r="AE77" s="67"/>
      <c r="AF77" s="387">
        <f t="shared" si="67"/>
        <v>0</v>
      </c>
      <c r="AG77" s="451">
        <f t="shared" si="30"/>
        <v>9.7989820000000005</v>
      </c>
      <c r="AH77" s="451" t="e">
        <f t="shared" si="31"/>
        <v>#DIV/0!</v>
      </c>
      <c r="AI77" s="451">
        <f t="shared" si="32"/>
        <v>8000</v>
      </c>
      <c r="AJ77" s="451">
        <f t="shared" si="33"/>
        <v>1</v>
      </c>
      <c r="AK77" s="451">
        <f t="shared" si="34"/>
        <v>0</v>
      </c>
      <c r="AL77" s="451" t="e">
        <f t="shared" ca="1" si="35"/>
        <v>#N/A</v>
      </c>
      <c r="AM77" s="454" t="e">
        <f t="shared" ca="1" si="68"/>
        <v>#DIV/0!</v>
      </c>
      <c r="AN77" s="451" t="e">
        <f t="shared" ca="1" si="37"/>
        <v>#N/A</v>
      </c>
      <c r="AO77" s="451" t="e">
        <f t="shared" ca="1" si="53"/>
        <v>#N/A</v>
      </c>
      <c r="AP77" s="449" t="e">
        <f t="shared" ca="1" si="69"/>
        <v>#DIV/0!</v>
      </c>
      <c r="AQ77" s="451">
        <f t="shared" si="38"/>
        <v>9.0000000000000002E-6</v>
      </c>
      <c r="AR77" s="451" t="e">
        <f t="shared" ca="1" si="38"/>
        <v>#DIV/0!</v>
      </c>
      <c r="AS77" s="455" t="e">
        <f t="shared" ca="1" si="70"/>
        <v>#N/A</v>
      </c>
      <c r="AT77" s="456" t="e">
        <f t="shared" ca="1" si="71"/>
        <v>#DIV/0!</v>
      </c>
      <c r="AU77" s="451" t="e">
        <f t="shared" si="39"/>
        <v>#DIV/0!</v>
      </c>
      <c r="AV77" s="450" t="e">
        <f t="shared" ca="1" si="72"/>
        <v>#DIV/0!</v>
      </c>
      <c r="AW77" s="451">
        <f t="shared" si="41"/>
        <v>0.03</v>
      </c>
      <c r="AX77" s="446">
        <f t="shared" si="73"/>
        <v>0</v>
      </c>
      <c r="AY77" s="452" t="e">
        <f t="shared" ca="1" si="74"/>
        <v>#DIV/0!</v>
      </c>
      <c r="AZ77" s="67"/>
      <c r="BA77" s="68">
        <f>Pressure_1_R1!A185</f>
        <v>0</v>
      </c>
      <c r="BB77" s="87">
        <f>Pressure_1_R1!B185</f>
        <v>0</v>
      </c>
      <c r="BC77" s="87">
        <f>Pressure_1_R1!C185</f>
        <v>0</v>
      </c>
      <c r="BD77" s="87">
        <f>Pressure_1_R1!D185</f>
        <v>0</v>
      </c>
      <c r="BE77" s="87">
        <f>Pressure_1_R1!E185</f>
        <v>0</v>
      </c>
      <c r="BF77" s="87">
        <f>Pressure_1_R1!F185</f>
        <v>0</v>
      </c>
      <c r="BG77" s="87">
        <f>Pressure_1_R1!G185</f>
        <v>0</v>
      </c>
      <c r="BH77" s="87">
        <f>Pressure_1_R1!H185</f>
        <v>0</v>
      </c>
      <c r="BI77" s="87">
        <f>Pressure_1_R1!I185</f>
        <v>0</v>
      </c>
      <c r="BJ77" s="87">
        <f>Pressure_1_R1!J185</f>
        <v>0</v>
      </c>
      <c r="BK77" s="87">
        <f>Pressure_1_R1!K185</f>
        <v>0</v>
      </c>
      <c r="BL77" s="87">
        <f>Pressure_1_R1!L185</f>
        <v>0</v>
      </c>
      <c r="BM77" s="87">
        <f>Pressure_1_R1!M185</f>
        <v>0</v>
      </c>
      <c r="BN77" s="87">
        <f>Pressure_1_R1!N185</f>
        <v>0</v>
      </c>
      <c r="BO77" s="87">
        <f>Pressure_1_R1!O185</f>
        <v>0</v>
      </c>
      <c r="BP77" s="69">
        <f>Pressure_1_R1!P185</f>
        <v>0</v>
      </c>
    </row>
    <row r="78" spans="2:68" ht="15" customHeight="1">
      <c r="B78" s="438">
        <f>Pressure_1_R1!B60</f>
        <v>0</v>
      </c>
      <c r="C78" s="439">
        <f>Pressure_1_R1!D60</f>
        <v>0</v>
      </c>
      <c r="D78" s="445" t="str">
        <f t="shared" si="54"/>
        <v/>
      </c>
      <c r="E78" s="429" t="str">
        <f t="shared" si="42"/>
        <v>기체</v>
      </c>
      <c r="F78" s="387" t="e">
        <f t="shared" si="55"/>
        <v>#N/A</v>
      </c>
      <c r="G78" s="387" t="e">
        <f t="shared" si="56"/>
        <v>#N/A</v>
      </c>
      <c r="H78" s="437" t="e">
        <f t="shared" si="57"/>
        <v>#N/A</v>
      </c>
      <c r="I78" s="429">
        <f t="shared" ref="I78" si="127">I77</f>
        <v>0</v>
      </c>
      <c r="J78" s="421"/>
      <c r="K78" s="423">
        <f t="shared" ref="K78" si="128">K77</f>
        <v>0</v>
      </c>
      <c r="L78" s="428" t="e">
        <f t="shared" ca="1" si="44"/>
        <v>#N/A</v>
      </c>
      <c r="M78" s="429" t="e">
        <f t="shared" ca="1" si="45"/>
        <v>#VALUE!</v>
      </c>
      <c r="N78" s="428">
        <f t="shared" ca="1" si="46"/>
        <v>0</v>
      </c>
      <c r="O78" s="429" t="e">
        <f t="shared" ca="1" si="47"/>
        <v>#N/A</v>
      </c>
      <c r="P78" s="428">
        <f t="shared" ca="1" si="48"/>
        <v>0</v>
      </c>
      <c r="Q78" s="429" t="e">
        <f t="shared" ca="1" si="49"/>
        <v>#N/A</v>
      </c>
      <c r="R78" s="430">
        <f t="shared" ca="1" si="60"/>
        <v>0</v>
      </c>
      <c r="S78" s="427" t="e">
        <f t="shared" ca="1" si="61"/>
        <v>#N/A</v>
      </c>
      <c r="T78" s="387" t="e">
        <f t="shared" ca="1" si="62"/>
        <v>#N/A</v>
      </c>
      <c r="U78" s="440" t="e">
        <f t="shared" ca="1" si="63"/>
        <v>#N/A</v>
      </c>
      <c r="V78" s="429">
        <f t="shared" si="27"/>
        <v>0</v>
      </c>
      <c r="X78" s="428" t="e">
        <f t="shared" ca="1" si="50"/>
        <v>#N/A</v>
      </c>
      <c r="Y78" s="429" t="e">
        <f t="shared" ca="1" si="51"/>
        <v>#N/A</v>
      </c>
      <c r="Z78" s="428" t="e">
        <f t="shared" ca="1" si="28"/>
        <v>#N/A</v>
      </c>
      <c r="AA78" s="431" t="e">
        <f t="shared" ca="1" si="29"/>
        <v>#N/A</v>
      </c>
      <c r="AB78" s="442">
        <f t="shared" si="64"/>
        <v>0</v>
      </c>
      <c r="AC78" s="443">
        <f t="shared" si="65"/>
        <v>0</v>
      </c>
      <c r="AD78" s="453">
        <f t="shared" si="66"/>
        <v>0</v>
      </c>
      <c r="AE78" s="67"/>
      <c r="AF78" s="387">
        <f t="shared" si="67"/>
        <v>0</v>
      </c>
      <c r="AG78" s="451">
        <f t="shared" si="30"/>
        <v>9.7989820000000005</v>
      </c>
      <c r="AH78" s="451" t="e">
        <f t="shared" si="31"/>
        <v>#DIV/0!</v>
      </c>
      <c r="AI78" s="451">
        <f t="shared" si="32"/>
        <v>8000</v>
      </c>
      <c r="AJ78" s="451">
        <f t="shared" si="33"/>
        <v>1</v>
      </c>
      <c r="AK78" s="451">
        <f t="shared" si="34"/>
        <v>0</v>
      </c>
      <c r="AL78" s="451" t="e">
        <f t="shared" ca="1" si="35"/>
        <v>#N/A</v>
      </c>
      <c r="AM78" s="454" t="e">
        <f t="shared" ca="1" si="68"/>
        <v>#DIV/0!</v>
      </c>
      <c r="AN78" s="451" t="e">
        <f t="shared" ca="1" si="37"/>
        <v>#N/A</v>
      </c>
      <c r="AO78" s="451" t="e">
        <f t="shared" ca="1" si="53"/>
        <v>#N/A</v>
      </c>
      <c r="AP78" s="449" t="e">
        <f t="shared" ca="1" si="69"/>
        <v>#DIV/0!</v>
      </c>
      <c r="AQ78" s="451">
        <f t="shared" si="38"/>
        <v>9.0000000000000002E-6</v>
      </c>
      <c r="AR78" s="451" t="e">
        <f t="shared" ca="1" si="38"/>
        <v>#DIV/0!</v>
      </c>
      <c r="AS78" s="455" t="e">
        <f t="shared" ca="1" si="70"/>
        <v>#N/A</v>
      </c>
      <c r="AT78" s="456" t="e">
        <f t="shared" ca="1" si="71"/>
        <v>#DIV/0!</v>
      </c>
      <c r="AU78" s="451" t="e">
        <f t="shared" si="39"/>
        <v>#DIV/0!</v>
      </c>
      <c r="AV78" s="450" t="e">
        <f t="shared" ca="1" si="72"/>
        <v>#DIV/0!</v>
      </c>
      <c r="AW78" s="451">
        <f t="shared" si="41"/>
        <v>0.03</v>
      </c>
      <c r="AX78" s="446">
        <f t="shared" si="73"/>
        <v>0</v>
      </c>
      <c r="AY78" s="452" t="e">
        <f t="shared" ca="1" si="74"/>
        <v>#DIV/0!</v>
      </c>
      <c r="AZ78" s="67"/>
      <c r="BA78" s="68">
        <f>Pressure_1_R1!A186</f>
        <v>0</v>
      </c>
      <c r="BB78" s="87">
        <f>Pressure_1_R1!B186</f>
        <v>0</v>
      </c>
      <c r="BC78" s="87">
        <f>Pressure_1_R1!C186</f>
        <v>0</v>
      </c>
      <c r="BD78" s="87">
        <f>Pressure_1_R1!D186</f>
        <v>0</v>
      </c>
      <c r="BE78" s="87">
        <f>Pressure_1_R1!E186</f>
        <v>0</v>
      </c>
      <c r="BF78" s="87">
        <f>Pressure_1_R1!F186</f>
        <v>0</v>
      </c>
      <c r="BG78" s="87">
        <f>Pressure_1_R1!G186</f>
        <v>0</v>
      </c>
      <c r="BH78" s="87">
        <f>Pressure_1_R1!H186</f>
        <v>0</v>
      </c>
      <c r="BI78" s="87">
        <f>Pressure_1_R1!I186</f>
        <v>0</v>
      </c>
      <c r="BJ78" s="87">
        <f>Pressure_1_R1!J186</f>
        <v>0</v>
      </c>
      <c r="BK78" s="87">
        <f>Pressure_1_R1!K186</f>
        <v>0</v>
      </c>
      <c r="BL78" s="87">
        <f>Pressure_1_R1!L186</f>
        <v>0</v>
      </c>
      <c r="BM78" s="87">
        <f>Pressure_1_R1!M186</f>
        <v>0</v>
      </c>
      <c r="BN78" s="87">
        <f>Pressure_1_R1!N186</f>
        <v>0</v>
      </c>
      <c r="BO78" s="87">
        <f>Pressure_1_R1!O186</f>
        <v>0</v>
      </c>
      <c r="BP78" s="69">
        <f>Pressure_1_R1!P186</f>
        <v>0</v>
      </c>
    </row>
    <row r="79" spans="2:68" ht="15" customHeight="1">
      <c r="B79" s="438">
        <f>Pressure_1_R1!B61</f>
        <v>0</v>
      </c>
      <c r="C79" s="439">
        <f>Pressure_1_R1!D61</f>
        <v>0</v>
      </c>
      <c r="D79" s="445" t="str">
        <f t="shared" si="54"/>
        <v/>
      </c>
      <c r="E79" s="429" t="str">
        <f t="shared" si="42"/>
        <v>기체</v>
      </c>
      <c r="F79" s="387" t="e">
        <f t="shared" si="55"/>
        <v>#N/A</v>
      </c>
      <c r="G79" s="387" t="e">
        <f t="shared" si="56"/>
        <v>#N/A</v>
      </c>
      <c r="H79" s="437" t="e">
        <f t="shared" si="57"/>
        <v>#N/A</v>
      </c>
      <c r="I79" s="429">
        <f t="shared" ref="I79" si="129">I78</f>
        <v>0</v>
      </c>
      <c r="J79" s="421"/>
      <c r="K79" s="423">
        <f t="shared" ref="K79" si="130">K78</f>
        <v>0</v>
      </c>
      <c r="L79" s="428" t="e">
        <f t="shared" ca="1" si="44"/>
        <v>#N/A</v>
      </c>
      <c r="M79" s="429" t="e">
        <f t="shared" ca="1" si="45"/>
        <v>#VALUE!</v>
      </c>
      <c r="N79" s="428">
        <f t="shared" ca="1" si="46"/>
        <v>0</v>
      </c>
      <c r="O79" s="429" t="e">
        <f t="shared" ca="1" si="47"/>
        <v>#N/A</v>
      </c>
      <c r="P79" s="428">
        <f t="shared" ca="1" si="48"/>
        <v>0</v>
      </c>
      <c r="Q79" s="429" t="e">
        <f t="shared" ca="1" si="49"/>
        <v>#N/A</v>
      </c>
      <c r="R79" s="430">
        <f t="shared" ca="1" si="60"/>
        <v>0</v>
      </c>
      <c r="S79" s="427" t="e">
        <f t="shared" ca="1" si="61"/>
        <v>#N/A</v>
      </c>
      <c r="T79" s="387" t="e">
        <f t="shared" ca="1" si="62"/>
        <v>#N/A</v>
      </c>
      <c r="U79" s="440" t="e">
        <f t="shared" ca="1" si="63"/>
        <v>#N/A</v>
      </c>
      <c r="V79" s="429">
        <f t="shared" si="27"/>
        <v>0</v>
      </c>
      <c r="X79" s="428" t="e">
        <f t="shared" ca="1" si="50"/>
        <v>#N/A</v>
      </c>
      <c r="Y79" s="429" t="e">
        <f t="shared" ca="1" si="51"/>
        <v>#N/A</v>
      </c>
      <c r="Z79" s="428" t="e">
        <f t="shared" ca="1" si="28"/>
        <v>#N/A</v>
      </c>
      <c r="AA79" s="431" t="e">
        <f t="shared" ca="1" si="29"/>
        <v>#N/A</v>
      </c>
      <c r="AB79" s="442">
        <f t="shared" si="64"/>
        <v>0</v>
      </c>
      <c r="AC79" s="443">
        <f t="shared" si="65"/>
        <v>0</v>
      </c>
      <c r="AD79" s="453">
        <f t="shared" si="66"/>
        <v>0</v>
      </c>
      <c r="AE79" s="67"/>
      <c r="AF79" s="387">
        <f t="shared" si="67"/>
        <v>0</v>
      </c>
      <c r="AG79" s="451">
        <f t="shared" si="30"/>
        <v>9.7989820000000005</v>
      </c>
      <c r="AH79" s="451" t="e">
        <f t="shared" si="31"/>
        <v>#DIV/0!</v>
      </c>
      <c r="AI79" s="451">
        <f t="shared" si="32"/>
        <v>8000</v>
      </c>
      <c r="AJ79" s="451">
        <f t="shared" si="33"/>
        <v>1</v>
      </c>
      <c r="AK79" s="451">
        <f t="shared" si="34"/>
        <v>0</v>
      </c>
      <c r="AL79" s="451" t="e">
        <f t="shared" ca="1" si="35"/>
        <v>#N/A</v>
      </c>
      <c r="AM79" s="454" t="e">
        <f t="shared" ca="1" si="68"/>
        <v>#DIV/0!</v>
      </c>
      <c r="AN79" s="451" t="e">
        <f t="shared" ca="1" si="37"/>
        <v>#N/A</v>
      </c>
      <c r="AO79" s="451" t="e">
        <f t="shared" ca="1" si="53"/>
        <v>#N/A</v>
      </c>
      <c r="AP79" s="449" t="e">
        <f t="shared" ca="1" si="69"/>
        <v>#DIV/0!</v>
      </c>
      <c r="AQ79" s="451">
        <f t="shared" si="38"/>
        <v>9.0000000000000002E-6</v>
      </c>
      <c r="AR79" s="451" t="e">
        <f t="shared" ca="1" si="38"/>
        <v>#DIV/0!</v>
      </c>
      <c r="AS79" s="455" t="e">
        <f t="shared" ca="1" si="70"/>
        <v>#N/A</v>
      </c>
      <c r="AT79" s="456" t="e">
        <f t="shared" ca="1" si="71"/>
        <v>#DIV/0!</v>
      </c>
      <c r="AU79" s="451" t="e">
        <f t="shared" si="39"/>
        <v>#DIV/0!</v>
      </c>
      <c r="AV79" s="450" t="e">
        <f t="shared" ca="1" si="72"/>
        <v>#DIV/0!</v>
      </c>
      <c r="AW79" s="451">
        <f t="shared" si="41"/>
        <v>0.03</v>
      </c>
      <c r="AX79" s="446">
        <f t="shared" si="73"/>
        <v>0</v>
      </c>
      <c r="AY79" s="452" t="e">
        <f t="shared" ca="1" si="74"/>
        <v>#DIV/0!</v>
      </c>
      <c r="AZ79" s="67"/>
      <c r="BA79" s="68">
        <f>Pressure_1_R1!A187</f>
        <v>0</v>
      </c>
      <c r="BB79" s="87">
        <f>Pressure_1_R1!B187</f>
        <v>0</v>
      </c>
      <c r="BC79" s="87">
        <f>Pressure_1_R1!C187</f>
        <v>0</v>
      </c>
      <c r="BD79" s="87">
        <f>Pressure_1_R1!D187</f>
        <v>0</v>
      </c>
      <c r="BE79" s="87">
        <f>Pressure_1_R1!E187</f>
        <v>0</v>
      </c>
      <c r="BF79" s="87">
        <f>Pressure_1_R1!F187</f>
        <v>0</v>
      </c>
      <c r="BG79" s="87">
        <f>Pressure_1_R1!G187</f>
        <v>0</v>
      </c>
      <c r="BH79" s="87">
        <f>Pressure_1_R1!H187</f>
        <v>0</v>
      </c>
      <c r="BI79" s="87">
        <f>Pressure_1_R1!I187</f>
        <v>0</v>
      </c>
      <c r="BJ79" s="87">
        <f>Pressure_1_R1!J187</f>
        <v>0</v>
      </c>
      <c r="BK79" s="87">
        <f>Pressure_1_R1!K187</f>
        <v>0</v>
      </c>
      <c r="BL79" s="87">
        <f>Pressure_1_R1!L187</f>
        <v>0</v>
      </c>
      <c r="BM79" s="87">
        <f>Pressure_1_R1!M187</f>
        <v>0</v>
      </c>
      <c r="BN79" s="87">
        <f>Pressure_1_R1!N187</f>
        <v>0</v>
      </c>
      <c r="BO79" s="87">
        <f>Pressure_1_R1!O187</f>
        <v>0</v>
      </c>
      <c r="BP79" s="69">
        <f>Pressure_1_R1!P187</f>
        <v>0</v>
      </c>
    </row>
    <row r="80" spans="2:68" ht="15" customHeight="1">
      <c r="B80" s="438">
        <f>Pressure_1_R1!B62</f>
        <v>0</v>
      </c>
      <c r="C80" s="439">
        <f>Pressure_1_R1!D62</f>
        <v>0</v>
      </c>
      <c r="D80" s="445" t="str">
        <f t="shared" si="54"/>
        <v/>
      </c>
      <c r="E80" s="429" t="str">
        <f t="shared" si="42"/>
        <v>기체</v>
      </c>
      <c r="F80" s="387" t="e">
        <f t="shared" si="55"/>
        <v>#N/A</v>
      </c>
      <c r="G80" s="387" t="e">
        <f t="shared" si="56"/>
        <v>#N/A</v>
      </c>
      <c r="H80" s="437" t="e">
        <f t="shared" si="57"/>
        <v>#N/A</v>
      </c>
      <c r="I80" s="429">
        <f t="shared" ref="I80" si="131">I79</f>
        <v>0</v>
      </c>
      <c r="J80" s="421"/>
      <c r="K80" s="423">
        <f t="shared" ref="K80" si="132">K79</f>
        <v>0</v>
      </c>
      <c r="L80" s="428" t="e">
        <f t="shared" ca="1" si="44"/>
        <v>#N/A</v>
      </c>
      <c r="M80" s="429" t="e">
        <f t="shared" ca="1" si="45"/>
        <v>#VALUE!</v>
      </c>
      <c r="N80" s="428">
        <f t="shared" ca="1" si="46"/>
        <v>0</v>
      </c>
      <c r="O80" s="429" t="e">
        <f t="shared" ca="1" si="47"/>
        <v>#N/A</v>
      </c>
      <c r="P80" s="428">
        <f t="shared" ca="1" si="48"/>
        <v>0</v>
      </c>
      <c r="Q80" s="429" t="e">
        <f t="shared" ca="1" si="49"/>
        <v>#N/A</v>
      </c>
      <c r="R80" s="430">
        <f t="shared" ca="1" si="60"/>
        <v>0</v>
      </c>
      <c r="S80" s="427" t="e">
        <f t="shared" ca="1" si="61"/>
        <v>#N/A</v>
      </c>
      <c r="T80" s="387" t="e">
        <f t="shared" ca="1" si="62"/>
        <v>#N/A</v>
      </c>
      <c r="U80" s="440" t="e">
        <f t="shared" ca="1" si="63"/>
        <v>#N/A</v>
      </c>
      <c r="V80" s="429">
        <f t="shared" si="27"/>
        <v>0</v>
      </c>
      <c r="X80" s="428" t="e">
        <f t="shared" ca="1" si="50"/>
        <v>#N/A</v>
      </c>
      <c r="Y80" s="429" t="e">
        <f t="shared" ca="1" si="51"/>
        <v>#N/A</v>
      </c>
      <c r="Z80" s="428" t="e">
        <f t="shared" ca="1" si="28"/>
        <v>#N/A</v>
      </c>
      <c r="AA80" s="431" t="e">
        <f t="shared" ca="1" si="29"/>
        <v>#N/A</v>
      </c>
      <c r="AB80" s="442">
        <f t="shared" si="64"/>
        <v>0</v>
      </c>
      <c r="AC80" s="443">
        <f t="shared" si="65"/>
        <v>0</v>
      </c>
      <c r="AD80" s="453">
        <f t="shared" si="66"/>
        <v>0</v>
      </c>
      <c r="AE80" s="67"/>
      <c r="AF80" s="387">
        <f t="shared" si="67"/>
        <v>0</v>
      </c>
      <c r="AG80" s="451">
        <f t="shared" si="30"/>
        <v>9.7989820000000005</v>
      </c>
      <c r="AH80" s="451" t="e">
        <f t="shared" si="31"/>
        <v>#DIV/0!</v>
      </c>
      <c r="AI80" s="451">
        <f t="shared" si="32"/>
        <v>8000</v>
      </c>
      <c r="AJ80" s="451">
        <f t="shared" si="33"/>
        <v>1</v>
      </c>
      <c r="AK80" s="451">
        <f t="shared" si="34"/>
        <v>0</v>
      </c>
      <c r="AL80" s="451" t="e">
        <f t="shared" ca="1" si="35"/>
        <v>#N/A</v>
      </c>
      <c r="AM80" s="454" t="e">
        <f t="shared" ca="1" si="68"/>
        <v>#DIV/0!</v>
      </c>
      <c r="AN80" s="451" t="e">
        <f t="shared" ca="1" si="37"/>
        <v>#N/A</v>
      </c>
      <c r="AO80" s="451" t="e">
        <f t="shared" ca="1" si="53"/>
        <v>#N/A</v>
      </c>
      <c r="AP80" s="449" t="e">
        <f t="shared" ca="1" si="69"/>
        <v>#DIV/0!</v>
      </c>
      <c r="AQ80" s="451">
        <f t="shared" si="38"/>
        <v>9.0000000000000002E-6</v>
      </c>
      <c r="AR80" s="451" t="e">
        <f t="shared" ca="1" si="38"/>
        <v>#DIV/0!</v>
      </c>
      <c r="AS80" s="455" t="e">
        <f t="shared" ca="1" si="70"/>
        <v>#N/A</v>
      </c>
      <c r="AT80" s="456" t="e">
        <f t="shared" ca="1" si="71"/>
        <v>#DIV/0!</v>
      </c>
      <c r="AU80" s="451" t="e">
        <f t="shared" si="39"/>
        <v>#DIV/0!</v>
      </c>
      <c r="AV80" s="450" t="e">
        <f t="shared" ca="1" si="72"/>
        <v>#DIV/0!</v>
      </c>
      <c r="AW80" s="451">
        <f t="shared" si="41"/>
        <v>0.03</v>
      </c>
      <c r="AX80" s="446">
        <f t="shared" si="73"/>
        <v>0</v>
      </c>
      <c r="AY80" s="452" t="e">
        <f t="shared" ca="1" si="74"/>
        <v>#DIV/0!</v>
      </c>
      <c r="AZ80" s="67"/>
      <c r="BA80" s="68">
        <f>Pressure_1_R1!A188</f>
        <v>0</v>
      </c>
      <c r="BB80" s="87">
        <f>Pressure_1_R1!B188</f>
        <v>0</v>
      </c>
      <c r="BC80" s="87">
        <f>Pressure_1_R1!C188</f>
        <v>0</v>
      </c>
      <c r="BD80" s="87">
        <f>Pressure_1_R1!D188</f>
        <v>0</v>
      </c>
      <c r="BE80" s="87">
        <f>Pressure_1_R1!E188</f>
        <v>0</v>
      </c>
      <c r="BF80" s="87">
        <f>Pressure_1_R1!F188</f>
        <v>0</v>
      </c>
      <c r="BG80" s="87">
        <f>Pressure_1_R1!G188</f>
        <v>0</v>
      </c>
      <c r="BH80" s="87">
        <f>Pressure_1_R1!H188</f>
        <v>0</v>
      </c>
      <c r="BI80" s="87">
        <f>Pressure_1_R1!I188</f>
        <v>0</v>
      </c>
      <c r="BJ80" s="87">
        <f>Pressure_1_R1!J188</f>
        <v>0</v>
      </c>
      <c r="BK80" s="87">
        <f>Pressure_1_R1!K188</f>
        <v>0</v>
      </c>
      <c r="BL80" s="87">
        <f>Pressure_1_R1!L188</f>
        <v>0</v>
      </c>
      <c r="BM80" s="87">
        <f>Pressure_1_R1!M188</f>
        <v>0</v>
      </c>
      <c r="BN80" s="87">
        <f>Pressure_1_R1!N188</f>
        <v>0</v>
      </c>
      <c r="BO80" s="87">
        <f>Pressure_1_R1!O188</f>
        <v>0</v>
      </c>
      <c r="BP80" s="69">
        <f>Pressure_1_R1!P188</f>
        <v>0</v>
      </c>
    </row>
    <row r="81" spans="1:68" ht="15" customHeight="1" thickBot="1">
      <c r="B81" s="438">
        <f>Pressure_1_R1!B63</f>
        <v>0</v>
      </c>
      <c r="C81" s="439">
        <f>Pressure_1_R1!D63</f>
        <v>0</v>
      </c>
      <c r="D81" s="445" t="str">
        <f t="shared" si="8"/>
        <v/>
      </c>
      <c r="E81" s="429" t="str">
        <f>E50</f>
        <v>기체</v>
      </c>
      <c r="F81" s="387" t="e">
        <f t="shared" si="9"/>
        <v>#N/A</v>
      </c>
      <c r="G81" s="387" t="e">
        <f t="shared" si="10"/>
        <v>#N/A</v>
      </c>
      <c r="H81" s="437" t="e">
        <f t="shared" si="11"/>
        <v>#N/A</v>
      </c>
      <c r="I81" s="429">
        <f>I50</f>
        <v>0</v>
      </c>
      <c r="J81" s="421"/>
      <c r="K81" s="423">
        <f t="shared" ref="K81:Q81" si="133">K50</f>
        <v>0</v>
      </c>
      <c r="L81" s="428" t="e">
        <f t="shared" ca="1" si="133"/>
        <v>#N/A</v>
      </c>
      <c r="M81" s="429" t="e">
        <f t="shared" ca="1" si="133"/>
        <v>#VALUE!</v>
      </c>
      <c r="N81" s="428">
        <f t="shared" ca="1" si="133"/>
        <v>0</v>
      </c>
      <c r="O81" s="429" t="e">
        <f t="shared" ca="1" si="133"/>
        <v>#N/A</v>
      </c>
      <c r="P81" s="428">
        <f t="shared" ca="1" si="133"/>
        <v>0</v>
      </c>
      <c r="Q81" s="429" t="e">
        <f t="shared" ca="1" si="133"/>
        <v>#N/A</v>
      </c>
      <c r="R81" s="430">
        <f t="shared" ca="1" si="25"/>
        <v>0</v>
      </c>
      <c r="S81" s="427" t="e">
        <f t="shared" ca="1" si="26"/>
        <v>#N/A</v>
      </c>
      <c r="T81" s="387" t="e">
        <f t="shared" ca="1" si="12"/>
        <v>#N/A</v>
      </c>
      <c r="U81" s="440" t="e">
        <f ca="1">IF(S81="% of Reading",H81*R81%,IF(S81="% of F.S",MAX(G22:G81)*R81%,R81*T81))</f>
        <v>#N/A</v>
      </c>
      <c r="V81" s="429">
        <f>V50</f>
        <v>0</v>
      </c>
      <c r="X81" s="428" t="e">
        <f ca="1">X50</f>
        <v>#N/A</v>
      </c>
      <c r="Y81" s="429" t="e">
        <f ca="1">Y50</f>
        <v>#N/A</v>
      </c>
      <c r="Z81" s="428" t="e">
        <f ca="1">Z50</f>
        <v>#N/A</v>
      </c>
      <c r="AA81" s="431" t="e">
        <f ca="1">AA50</f>
        <v>#N/A</v>
      </c>
      <c r="AB81" s="442">
        <f t="shared" si="13"/>
        <v>0</v>
      </c>
      <c r="AC81" s="443">
        <f t="shared" si="14"/>
        <v>0</v>
      </c>
      <c r="AD81" s="453">
        <f t="shared" si="15"/>
        <v>0</v>
      </c>
      <c r="AE81" s="67"/>
      <c r="AF81" s="387">
        <f t="shared" si="16"/>
        <v>0</v>
      </c>
      <c r="AG81" s="451">
        <f t="shared" ref="AG81:AL81" si="134">AG50</f>
        <v>9.7989820000000005</v>
      </c>
      <c r="AH81" s="451" t="e">
        <f t="shared" si="134"/>
        <v>#DIV/0!</v>
      </c>
      <c r="AI81" s="451">
        <f t="shared" si="134"/>
        <v>8000</v>
      </c>
      <c r="AJ81" s="451">
        <f t="shared" si="134"/>
        <v>1</v>
      </c>
      <c r="AK81" s="451">
        <f t="shared" si="134"/>
        <v>0</v>
      </c>
      <c r="AL81" s="451" t="e">
        <f t="shared" ca="1" si="134"/>
        <v>#N/A</v>
      </c>
      <c r="AM81" s="454" t="e">
        <f t="shared" ca="1" si="36"/>
        <v>#DIV/0!</v>
      </c>
      <c r="AN81" s="451" t="e">
        <f ca="1">AN50</f>
        <v>#N/A</v>
      </c>
      <c r="AO81" s="451" t="e">
        <f ca="1">AO50</f>
        <v>#N/A</v>
      </c>
      <c r="AP81" s="449" t="e">
        <f t="shared" ca="1" si="17"/>
        <v>#DIV/0!</v>
      </c>
      <c r="AQ81" s="451">
        <f>AQ50</f>
        <v>9.0000000000000002E-6</v>
      </c>
      <c r="AR81" s="451" t="e">
        <f ca="1">AR50</f>
        <v>#DIV/0!</v>
      </c>
      <c r="AS81" s="455" t="e">
        <f t="shared" ca="1" si="52"/>
        <v>#N/A</v>
      </c>
      <c r="AT81" s="456" t="e">
        <f t="shared" ca="1" si="18"/>
        <v>#DIV/0!</v>
      </c>
      <c r="AU81" s="451" t="e">
        <f>AU50</f>
        <v>#DIV/0!</v>
      </c>
      <c r="AV81" s="450" t="e">
        <f t="shared" ca="1" si="40"/>
        <v>#DIV/0!</v>
      </c>
      <c r="AW81" s="451">
        <f>AW50</f>
        <v>0.03</v>
      </c>
      <c r="AX81" s="446">
        <f t="shared" si="19"/>
        <v>0</v>
      </c>
      <c r="AY81" s="452" t="e">
        <f t="shared" ca="1" si="20"/>
        <v>#DIV/0!</v>
      </c>
      <c r="AZ81" s="67"/>
      <c r="BA81" s="72">
        <f>Pressure_1_R1!A189</f>
        <v>0</v>
      </c>
      <c r="BB81" s="73">
        <f>Pressure_1_R1!B189</f>
        <v>0</v>
      </c>
      <c r="BC81" s="73">
        <f>Pressure_1_R1!C189</f>
        <v>0</v>
      </c>
      <c r="BD81" s="73">
        <f>Pressure_1_R1!D189</f>
        <v>0</v>
      </c>
      <c r="BE81" s="73">
        <f>Pressure_1_R1!E189</f>
        <v>0</v>
      </c>
      <c r="BF81" s="73">
        <f>Pressure_1_R1!F189</f>
        <v>0</v>
      </c>
      <c r="BG81" s="73">
        <f>Pressure_1_R1!G189</f>
        <v>0</v>
      </c>
      <c r="BH81" s="73">
        <f>Pressure_1_R1!H189</f>
        <v>0</v>
      </c>
      <c r="BI81" s="73">
        <f>Pressure_1_R1!I189</f>
        <v>0</v>
      </c>
      <c r="BJ81" s="73">
        <f>Pressure_1_R1!J189</f>
        <v>0</v>
      </c>
      <c r="BK81" s="73">
        <f>Pressure_1_R1!K189</f>
        <v>0</v>
      </c>
      <c r="BL81" s="73">
        <f>Pressure_1_R1!L189</f>
        <v>0</v>
      </c>
      <c r="BM81" s="73">
        <f>Pressure_1_R1!M189</f>
        <v>0</v>
      </c>
      <c r="BN81" s="73">
        <f>Pressure_1_R1!N189</f>
        <v>0</v>
      </c>
      <c r="BO81" s="73">
        <f>Pressure_1_R1!O189</f>
        <v>0</v>
      </c>
      <c r="BP81" s="74">
        <f>Pressure_1_R1!P189</f>
        <v>0</v>
      </c>
    </row>
    <row r="82" spans="1:68" s="67" customFormat="1" ht="15" customHeight="1"/>
    <row r="83" spans="1:68" s="67" customFormat="1" ht="15" customHeight="1">
      <c r="B83" s="306" t="s">
        <v>411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1:68" s="67" customFormat="1" ht="15" customHeight="1">
      <c r="A84" s="44"/>
      <c r="B84" s="302" t="s">
        <v>412</v>
      </c>
      <c r="C84" s="102" t="s">
        <v>413</v>
      </c>
      <c r="D84" s="102" t="s">
        <v>414</v>
      </c>
      <c r="E84" s="102" t="s">
        <v>415</v>
      </c>
      <c r="F84" s="102" t="s">
        <v>416</v>
      </c>
      <c r="G84" s="102" t="s">
        <v>414</v>
      </c>
      <c r="H84" s="102" t="s">
        <v>415</v>
      </c>
      <c r="I84" s="743" t="s">
        <v>417</v>
      </c>
      <c r="J84" s="744"/>
      <c r="K84" s="102" t="s">
        <v>418</v>
      </c>
      <c r="L84" s="102" t="s">
        <v>415</v>
      </c>
      <c r="M84" s="743" t="s">
        <v>419</v>
      </c>
      <c r="N84" s="744"/>
      <c r="O84" s="102" t="s">
        <v>415</v>
      </c>
      <c r="P84" s="102" t="s">
        <v>420</v>
      </c>
      <c r="Q84" s="102" t="s">
        <v>421</v>
      </c>
      <c r="R84" s="102" t="s">
        <v>422</v>
      </c>
      <c r="S84" s="103" t="s">
        <v>423</v>
      </c>
      <c r="T84" s="44"/>
      <c r="U84" s="134" t="s">
        <v>490</v>
      </c>
      <c r="V84" s="116" t="e">
        <f ca="1">SUM(S85:S99)</f>
        <v>#N/A</v>
      </c>
    </row>
    <row r="85" spans="1:68" s="67" customFormat="1" ht="15" customHeight="1">
      <c r="A85" s="44"/>
      <c r="B85" s="104" t="s">
        <v>424</v>
      </c>
      <c r="C85" s="105" t="s">
        <v>425</v>
      </c>
      <c r="D85" s="106" t="e">
        <f ca="1">G15</f>
        <v>#N/A</v>
      </c>
      <c r="E85" s="107" t="s">
        <v>426</v>
      </c>
      <c r="F85" s="105" t="s">
        <v>427</v>
      </c>
      <c r="G85" s="108" t="e">
        <f ca="1">D85*J15%</f>
        <v>#N/A</v>
      </c>
      <c r="H85" s="107"/>
      <c r="I85" s="109" t="s">
        <v>428</v>
      </c>
      <c r="J85" s="110">
        <v>2</v>
      </c>
      <c r="K85" s="111" t="e">
        <f t="shared" ref="K85:K99" ca="1" si="135">G85/J85</f>
        <v>#N/A</v>
      </c>
      <c r="L85" s="107" t="s">
        <v>426</v>
      </c>
      <c r="M85" s="105" t="s">
        <v>429</v>
      </c>
      <c r="N85" s="111" t="e">
        <f ca="1">1/D85</f>
        <v>#N/A</v>
      </c>
      <c r="O85" s="107" t="s">
        <v>430</v>
      </c>
      <c r="P85" s="111" t="e">
        <f t="shared" ref="P85:P99" ca="1" si="136">K85*N85</f>
        <v>#N/A</v>
      </c>
      <c r="Q85" s="107">
        <v>13</v>
      </c>
      <c r="R85" s="112">
        <f t="shared" ref="R85:R99" si="137">1/2*(100/Q85)^2</f>
        <v>29.585798816568047</v>
      </c>
      <c r="S85" s="113" t="e">
        <f t="shared" ref="S85:S99" ca="1" si="138">P85^4/R85</f>
        <v>#N/A</v>
      </c>
      <c r="T85" s="44"/>
      <c r="U85" s="132" t="s">
        <v>489</v>
      </c>
      <c r="V85" s="133" t="e">
        <f ca="1">SQRT(SUMSQ(P85:P99))</f>
        <v>#N/A</v>
      </c>
    </row>
    <row r="86" spans="1:68" s="67" customFormat="1" ht="15" customHeight="1">
      <c r="A86" s="44"/>
      <c r="B86" s="104" t="s">
        <v>431</v>
      </c>
      <c r="C86" s="114" t="s">
        <v>432</v>
      </c>
      <c r="D86" s="115" t="e">
        <f ca="1">O$3-I15</f>
        <v>#DIV/0!</v>
      </c>
      <c r="E86" s="116" t="s">
        <v>433</v>
      </c>
      <c r="F86" s="107" t="s">
        <v>434</v>
      </c>
      <c r="G86" s="117">
        <v>0.5</v>
      </c>
      <c r="H86" s="116" t="s">
        <v>433</v>
      </c>
      <c r="I86" s="113" t="s">
        <v>435</v>
      </c>
      <c r="J86" s="110">
        <f>SQRT(3)</f>
        <v>1.7320508075688772</v>
      </c>
      <c r="K86" s="111">
        <f t="shared" si="135"/>
        <v>0.28867513459481292</v>
      </c>
      <c r="L86" s="116" t="s">
        <v>433</v>
      </c>
      <c r="M86" s="114" t="s">
        <v>436</v>
      </c>
      <c r="N86" s="111">
        <f>D87</f>
        <v>9.0000000000000002E-6</v>
      </c>
      <c r="O86" s="116" t="s">
        <v>437</v>
      </c>
      <c r="P86" s="111">
        <f t="shared" si="136"/>
        <v>2.5980762113533164E-6</v>
      </c>
      <c r="Q86" s="116">
        <v>10</v>
      </c>
      <c r="R86" s="112">
        <f t="shared" si="137"/>
        <v>50</v>
      </c>
      <c r="S86" s="113">
        <f t="shared" si="138"/>
        <v>9.1125000000000059E-25</v>
      </c>
      <c r="T86" s="44"/>
      <c r="U86" s="132" t="s">
        <v>491</v>
      </c>
      <c r="V86" s="135" t="e">
        <f ca="1">V85^4/V84</f>
        <v>#N/A</v>
      </c>
    </row>
    <row r="87" spans="1:68" s="67" customFormat="1" ht="15" customHeight="1">
      <c r="A87" s="44"/>
      <c r="B87" s="104" t="s">
        <v>438</v>
      </c>
      <c r="C87" s="114" t="s">
        <v>436</v>
      </c>
      <c r="D87" s="118">
        <v>9.0000000000000002E-6</v>
      </c>
      <c r="E87" s="116" t="s">
        <v>437</v>
      </c>
      <c r="F87" s="119">
        <v>0.1</v>
      </c>
      <c r="G87" s="111">
        <f>D87*F87</f>
        <v>9.0000000000000007E-7</v>
      </c>
      <c r="H87" s="116" t="s">
        <v>437</v>
      </c>
      <c r="I87" s="113" t="s">
        <v>435</v>
      </c>
      <c r="J87" s="110">
        <f>SQRT(3)</f>
        <v>1.7320508075688772</v>
      </c>
      <c r="K87" s="111">
        <f t="shared" si="135"/>
        <v>5.1961524227066323E-7</v>
      </c>
      <c r="L87" s="116" t="s">
        <v>437</v>
      </c>
      <c r="M87" s="114" t="s">
        <v>432</v>
      </c>
      <c r="N87" s="120" t="e">
        <f ca="1">D86</f>
        <v>#DIV/0!</v>
      </c>
      <c r="O87" s="116" t="s">
        <v>433</v>
      </c>
      <c r="P87" s="111" t="e">
        <f t="shared" ca="1" si="136"/>
        <v>#DIV/0!</v>
      </c>
      <c r="Q87" s="116">
        <v>20</v>
      </c>
      <c r="R87" s="121">
        <f t="shared" si="137"/>
        <v>12.5</v>
      </c>
      <c r="S87" s="113" t="e">
        <f t="shared" ca="1" si="138"/>
        <v>#DIV/0!</v>
      </c>
      <c r="T87" s="44"/>
      <c r="U87" s="132" t="s">
        <v>428</v>
      </c>
      <c r="V87" s="136" t="e">
        <f ca="1">1.95996+2.37356/V86+2.818745/V86^2+2.546662/V86^3+1.761829/V86^4+0.245458/V86^5+1.000764/V86^6</f>
        <v>#N/A</v>
      </c>
      <c r="W87" s="84"/>
      <c r="X87" s="84"/>
      <c r="Y87" s="84"/>
    </row>
    <row r="88" spans="1:68" s="67" customFormat="1" ht="15" customHeight="1">
      <c r="A88" s="44"/>
      <c r="B88" s="104" t="s">
        <v>439</v>
      </c>
      <c r="C88" s="105" t="s">
        <v>440</v>
      </c>
      <c r="D88" s="122">
        <v>9.7989820000000005</v>
      </c>
      <c r="E88" s="123" t="s">
        <v>441</v>
      </c>
      <c r="F88" s="124" t="s">
        <v>427</v>
      </c>
      <c r="G88" s="111">
        <f>0.0002/100</f>
        <v>1.9999999999999999E-6</v>
      </c>
      <c r="H88" s="123" t="s">
        <v>441</v>
      </c>
      <c r="I88" s="109" t="s">
        <v>428</v>
      </c>
      <c r="J88" s="110">
        <v>2</v>
      </c>
      <c r="K88" s="111">
        <f t="shared" si="135"/>
        <v>9.9999999999999995E-7</v>
      </c>
      <c r="L88" s="123" t="s">
        <v>441</v>
      </c>
      <c r="M88" s="114" t="s">
        <v>442</v>
      </c>
      <c r="N88" s="120">
        <f>1/D88</f>
        <v>0.1020514171778252</v>
      </c>
      <c r="O88" s="123" t="s">
        <v>443</v>
      </c>
      <c r="P88" s="111">
        <f t="shared" si="136"/>
        <v>1.0205141717782521E-7</v>
      </c>
      <c r="Q88" s="116">
        <v>10</v>
      </c>
      <c r="R88" s="112">
        <f t="shared" si="137"/>
        <v>50</v>
      </c>
      <c r="S88" s="113">
        <f t="shared" si="138"/>
        <v>2.1692327673842511E-30</v>
      </c>
      <c r="T88" s="44"/>
      <c r="U88" s="132" t="s">
        <v>492</v>
      </c>
      <c r="V88" s="137" t="e">
        <f ca="1">V85*V87*100</f>
        <v>#N/A</v>
      </c>
      <c r="W88" s="457" t="s">
        <v>493</v>
      </c>
    </row>
    <row r="89" spans="1:68" s="67" customFormat="1" ht="15" customHeight="1">
      <c r="A89" s="44"/>
      <c r="B89" s="104" t="s">
        <v>444</v>
      </c>
      <c r="C89" s="105" t="s">
        <v>445</v>
      </c>
      <c r="D89" s="125">
        <v>5</v>
      </c>
      <c r="E89" s="123" t="s">
        <v>446</v>
      </c>
      <c r="F89" s="119" t="s">
        <v>447</v>
      </c>
      <c r="G89" s="111">
        <f>RADIANS(D89/60)</f>
        <v>1.454441043328608E-3</v>
      </c>
      <c r="H89" s="123"/>
      <c r="I89" s="113" t="s">
        <v>435</v>
      </c>
      <c r="J89" s="110">
        <f>SQRT(3)</f>
        <v>1.7320508075688772</v>
      </c>
      <c r="K89" s="111">
        <f t="shared" si="135"/>
        <v>8.3972192788621196E-4</v>
      </c>
      <c r="L89" s="123"/>
      <c r="M89" s="105" t="s">
        <v>448</v>
      </c>
      <c r="N89" s="111">
        <f>TAN(G89)</f>
        <v>1.45444206890373E-3</v>
      </c>
      <c r="O89" s="123"/>
      <c r="P89" s="111">
        <f t="shared" si="136"/>
        <v>1.2213268980986508E-6</v>
      </c>
      <c r="Q89" s="116">
        <v>30</v>
      </c>
      <c r="R89" s="112">
        <f t="shared" si="137"/>
        <v>5.5555555555555562</v>
      </c>
      <c r="S89" s="113">
        <f t="shared" si="138"/>
        <v>4.0049785364825227E-25</v>
      </c>
      <c r="T89" s="44"/>
      <c r="U89" s="458" t="s">
        <v>1068</v>
      </c>
      <c r="V89" s="116" t="e">
        <f ca="1">OFFSET(R$3,COUNTIF(Q$4:Q$10,"&lt;="&amp;V88),0)+1</f>
        <v>#VALUE!</v>
      </c>
    </row>
    <row r="90" spans="1:68" s="67" customFormat="1" ht="15" customHeight="1">
      <c r="A90" s="44"/>
      <c r="B90" s="104" t="s">
        <v>449</v>
      </c>
      <c r="C90" s="105" t="s">
        <v>450</v>
      </c>
      <c r="D90" s="125">
        <f>IF(MAX(D22:D81)&lt;=L$8,50,10)</f>
        <v>50</v>
      </c>
      <c r="E90" s="123" t="s">
        <v>451</v>
      </c>
      <c r="F90" s="119"/>
      <c r="G90" s="111">
        <f>D90*10^-6</f>
        <v>4.9999999999999996E-5</v>
      </c>
      <c r="H90" s="123"/>
      <c r="I90" s="113" t="s">
        <v>435</v>
      </c>
      <c r="J90" s="110">
        <f>SQRT(3)</f>
        <v>1.7320508075688772</v>
      </c>
      <c r="K90" s="111">
        <f t="shared" si="135"/>
        <v>2.8867513459481286E-5</v>
      </c>
      <c r="L90" s="123"/>
      <c r="M90" s="105"/>
      <c r="N90" s="120">
        <v>1</v>
      </c>
      <c r="O90" s="123"/>
      <c r="P90" s="111">
        <f t="shared" si="136"/>
        <v>2.8867513459481286E-5</v>
      </c>
      <c r="Q90" s="116">
        <v>10</v>
      </c>
      <c r="R90" s="112">
        <f t="shared" si="137"/>
        <v>50</v>
      </c>
      <c r="S90" s="113">
        <f t="shared" si="138"/>
        <v>1.3888888888888882E-20</v>
      </c>
      <c r="T90" s="44"/>
    </row>
    <row r="91" spans="1:68" s="67" customFormat="1" ht="15" customHeight="1">
      <c r="A91" s="44"/>
      <c r="B91" s="104" t="s">
        <v>452</v>
      </c>
      <c r="C91" s="105" t="s">
        <v>453</v>
      </c>
      <c r="D91" s="106" t="e">
        <f ca="1">D94*D88/D85</f>
        <v>#N/A</v>
      </c>
      <c r="E91" s="123" t="s">
        <v>454</v>
      </c>
      <c r="F91" s="119" t="s">
        <v>455</v>
      </c>
      <c r="G91" s="108" t="e">
        <f ca="1">D91*(50*10^-6)</f>
        <v>#N/A</v>
      </c>
      <c r="H91" s="123" t="s">
        <v>454</v>
      </c>
      <c r="I91" s="113" t="s">
        <v>435</v>
      </c>
      <c r="J91" s="110">
        <f>SQRT(3)</f>
        <v>1.7320508075688772</v>
      </c>
      <c r="K91" s="111" t="e">
        <f t="shared" ca="1" si="135"/>
        <v>#N/A</v>
      </c>
      <c r="L91" s="123" t="s">
        <v>454</v>
      </c>
      <c r="M91" s="105" t="s">
        <v>456</v>
      </c>
      <c r="N91" s="108" t="e">
        <f ca="1">D92</f>
        <v>#N/A</v>
      </c>
      <c r="O91" s="123" t="s">
        <v>457</v>
      </c>
      <c r="P91" s="111" t="e">
        <f t="shared" ca="1" si="136"/>
        <v>#N/A</v>
      </c>
      <c r="Q91" s="116">
        <v>10</v>
      </c>
      <c r="R91" s="112">
        <f t="shared" si="137"/>
        <v>50</v>
      </c>
      <c r="S91" s="113" t="e">
        <f t="shared" ca="1" si="138"/>
        <v>#N/A</v>
      </c>
      <c r="T91" s="44"/>
    </row>
    <row r="92" spans="1:68" s="67" customFormat="1" ht="15" customHeight="1">
      <c r="A92" s="44"/>
      <c r="B92" s="104" t="s">
        <v>458</v>
      </c>
      <c r="C92" s="105" t="s">
        <v>456</v>
      </c>
      <c r="D92" s="106" t="e">
        <f ca="1">H15*10^-6</f>
        <v>#N/A</v>
      </c>
      <c r="E92" s="116" t="s">
        <v>457</v>
      </c>
      <c r="F92" s="119">
        <v>0.2</v>
      </c>
      <c r="G92" s="108" t="e">
        <f ca="1">D92*F92</f>
        <v>#N/A</v>
      </c>
      <c r="H92" s="116" t="s">
        <v>457</v>
      </c>
      <c r="I92" s="113" t="s">
        <v>435</v>
      </c>
      <c r="J92" s="110">
        <f>SQRT(3)</f>
        <v>1.7320508075688772</v>
      </c>
      <c r="K92" s="111" t="e">
        <f t="shared" ca="1" si="135"/>
        <v>#N/A</v>
      </c>
      <c r="L92" s="116" t="s">
        <v>457</v>
      </c>
      <c r="M92" s="105" t="s">
        <v>453</v>
      </c>
      <c r="N92" s="108" t="e">
        <f ca="1">D91</f>
        <v>#N/A</v>
      </c>
      <c r="O92" s="123" t="s">
        <v>454</v>
      </c>
      <c r="P92" s="111" t="e">
        <f t="shared" ca="1" si="136"/>
        <v>#N/A</v>
      </c>
      <c r="Q92" s="116">
        <v>10</v>
      </c>
      <c r="R92" s="112">
        <f t="shared" si="137"/>
        <v>50</v>
      </c>
      <c r="S92" s="113" t="e">
        <f t="shared" ca="1" si="138"/>
        <v>#N/A</v>
      </c>
      <c r="T92" s="44"/>
    </row>
    <row r="93" spans="1:68" s="67" customFormat="1" ht="15" customHeight="1">
      <c r="A93" s="44"/>
      <c r="B93" s="104" t="s">
        <v>459</v>
      </c>
      <c r="C93" s="105" t="s">
        <v>460</v>
      </c>
      <c r="D93" s="122" t="e">
        <f>O$5</f>
        <v>#DIV/0!</v>
      </c>
      <c r="E93" s="123" t="s">
        <v>461</v>
      </c>
      <c r="F93" s="123" t="s">
        <v>462</v>
      </c>
      <c r="G93" s="117">
        <v>0.05</v>
      </c>
      <c r="H93" s="123" t="s">
        <v>461</v>
      </c>
      <c r="I93" s="113" t="s">
        <v>435</v>
      </c>
      <c r="J93" s="110">
        <f>SQRT(3)</f>
        <v>1.7320508075688772</v>
      </c>
      <c r="K93" s="111">
        <f t="shared" si="135"/>
        <v>2.8867513459481291E-2</v>
      </c>
      <c r="L93" s="123" t="s">
        <v>461</v>
      </c>
      <c r="M93" s="105" t="s">
        <v>463</v>
      </c>
      <c r="N93" s="108">
        <f>1/D95</f>
        <v>1.25E-4</v>
      </c>
      <c r="O93" s="123" t="s">
        <v>464</v>
      </c>
      <c r="P93" s="111">
        <f t="shared" si="136"/>
        <v>3.6084391824351616E-6</v>
      </c>
      <c r="Q93" s="116">
        <v>10</v>
      </c>
      <c r="R93" s="112">
        <f t="shared" si="137"/>
        <v>50</v>
      </c>
      <c r="S93" s="113">
        <f t="shared" si="138"/>
        <v>3.3908420138888909E-24</v>
      </c>
      <c r="T93" s="44"/>
      <c r="U93" s="44"/>
      <c r="V93" s="44"/>
    </row>
    <row r="94" spans="1:68" s="67" customFormat="1" ht="15" customHeight="1">
      <c r="A94" s="44"/>
      <c r="B94" s="104" t="s">
        <v>465</v>
      </c>
      <c r="C94" s="105" t="s">
        <v>466</v>
      </c>
      <c r="D94" s="126">
        <f>MAX(AF22:AF81)</f>
        <v>0</v>
      </c>
      <c r="E94" s="123" t="s">
        <v>467</v>
      </c>
      <c r="F94" s="105" t="s">
        <v>427</v>
      </c>
      <c r="G94" s="127">
        <f>SUM(Pressure_1_R1!T68:T143)/10^6</f>
        <v>0</v>
      </c>
      <c r="H94" s="107" t="s">
        <v>467</v>
      </c>
      <c r="I94" s="109" t="s">
        <v>428</v>
      </c>
      <c r="J94" s="110">
        <v>2</v>
      </c>
      <c r="K94" s="111">
        <f t="shared" si="135"/>
        <v>0</v>
      </c>
      <c r="L94" s="123" t="s">
        <v>467</v>
      </c>
      <c r="M94" s="105" t="s">
        <v>468</v>
      </c>
      <c r="N94" s="108" t="e">
        <f>1/D94</f>
        <v>#DIV/0!</v>
      </c>
      <c r="O94" s="123" t="s">
        <v>469</v>
      </c>
      <c r="P94" s="111" t="e">
        <f t="shared" si="136"/>
        <v>#DIV/0!</v>
      </c>
      <c r="Q94" s="116">
        <v>13</v>
      </c>
      <c r="R94" s="112">
        <f t="shared" si="137"/>
        <v>29.585798816568047</v>
      </c>
      <c r="S94" s="113" t="e">
        <f t="shared" si="138"/>
        <v>#DIV/0!</v>
      </c>
      <c r="T94" s="44"/>
    </row>
    <row r="95" spans="1:68" s="67" customFormat="1" ht="15" customHeight="1">
      <c r="A95" s="44"/>
      <c r="B95" s="104" t="s">
        <v>470</v>
      </c>
      <c r="C95" s="105" t="s">
        <v>471</v>
      </c>
      <c r="D95" s="126">
        <f>AI22</f>
        <v>8000</v>
      </c>
      <c r="E95" s="123" t="s">
        <v>461</v>
      </c>
      <c r="F95" s="128">
        <v>0.05</v>
      </c>
      <c r="G95" s="108">
        <f>D95*F95</f>
        <v>400</v>
      </c>
      <c r="H95" s="123" t="s">
        <v>461</v>
      </c>
      <c r="I95" s="113" t="s">
        <v>435</v>
      </c>
      <c r="J95" s="110">
        <f>SQRT(3)</f>
        <v>1.7320508075688772</v>
      </c>
      <c r="K95" s="111">
        <f t="shared" si="135"/>
        <v>230.94010767585033</v>
      </c>
      <c r="L95" s="123" t="s">
        <v>461</v>
      </c>
      <c r="M95" s="105" t="s">
        <v>472</v>
      </c>
      <c r="N95" s="108" t="e">
        <f>D93/(D95^2)</f>
        <v>#DIV/0!</v>
      </c>
      <c r="O95" s="123" t="s">
        <v>464</v>
      </c>
      <c r="P95" s="111" t="e">
        <f t="shared" si="136"/>
        <v>#DIV/0!</v>
      </c>
      <c r="Q95" s="116">
        <v>10</v>
      </c>
      <c r="R95" s="112">
        <f t="shared" si="137"/>
        <v>50</v>
      </c>
      <c r="S95" s="113" t="e">
        <f t="shared" si="138"/>
        <v>#DIV/0!</v>
      </c>
      <c r="T95" s="44"/>
      <c r="U95" s="44"/>
      <c r="V95" s="44"/>
    </row>
    <row r="96" spans="1:68" s="67" customFormat="1" ht="15" customHeight="1">
      <c r="A96" s="44"/>
      <c r="B96" s="104" t="s">
        <v>473</v>
      </c>
      <c r="C96" s="114" t="s">
        <v>474</v>
      </c>
      <c r="D96" s="126" t="e">
        <f ca="1">MAX(AV22:AV81)</f>
        <v>#DIV/0!</v>
      </c>
      <c r="E96" s="123" t="s">
        <v>461</v>
      </c>
      <c r="F96" s="128">
        <v>0.01</v>
      </c>
      <c r="G96" s="120" t="e">
        <f ca="1">D96*F96</f>
        <v>#DIV/0!</v>
      </c>
      <c r="H96" s="123" t="s">
        <v>461</v>
      </c>
      <c r="I96" s="113" t="s">
        <v>435</v>
      </c>
      <c r="J96" s="110">
        <f>SQRT(3)</f>
        <v>1.7320508075688772</v>
      </c>
      <c r="K96" s="111" t="e">
        <f t="shared" ca="1" si="135"/>
        <v>#DIV/0!</v>
      </c>
      <c r="L96" s="123" t="s">
        <v>461</v>
      </c>
      <c r="M96" s="105" t="s">
        <v>475</v>
      </c>
      <c r="N96" s="129" t="e">
        <f ca="1">D88*D97/D91</f>
        <v>#N/A</v>
      </c>
      <c r="O96" s="123" t="s">
        <v>464</v>
      </c>
      <c r="P96" s="111" t="e">
        <f t="shared" ca="1" si="136"/>
        <v>#DIV/0!</v>
      </c>
      <c r="Q96" s="116">
        <v>20</v>
      </c>
      <c r="R96" s="121">
        <f t="shared" si="137"/>
        <v>12.5</v>
      </c>
      <c r="S96" s="113" t="e">
        <f t="shared" ca="1" si="138"/>
        <v>#DIV/0!</v>
      </c>
      <c r="T96" s="44"/>
      <c r="U96" s="44"/>
      <c r="V96" s="44"/>
    </row>
    <row r="97" spans="1:22" s="67" customFormat="1" ht="15" customHeight="1">
      <c r="A97" s="44"/>
      <c r="B97" s="104" t="s">
        <v>476</v>
      </c>
      <c r="C97" s="114" t="s">
        <v>477</v>
      </c>
      <c r="D97" s="130">
        <f>AW22</f>
        <v>0.03</v>
      </c>
      <c r="E97" s="123" t="s">
        <v>478</v>
      </c>
      <c r="F97" s="128"/>
      <c r="G97" s="120">
        <f>D97</f>
        <v>0.03</v>
      </c>
      <c r="H97" s="123" t="s">
        <v>478</v>
      </c>
      <c r="I97" s="113" t="s">
        <v>435</v>
      </c>
      <c r="J97" s="110">
        <f>SQRT(3)</f>
        <v>1.7320508075688772</v>
      </c>
      <c r="K97" s="111">
        <f t="shared" si="135"/>
        <v>1.7320508075688773E-2</v>
      </c>
      <c r="L97" s="123" t="s">
        <v>478</v>
      </c>
      <c r="M97" s="105" t="s">
        <v>479</v>
      </c>
      <c r="N97" s="108" t="e">
        <f ca="1">D88*D96/D91</f>
        <v>#DIV/0!</v>
      </c>
      <c r="O97" s="123" t="s">
        <v>480</v>
      </c>
      <c r="P97" s="111" t="e">
        <f t="shared" ca="1" si="136"/>
        <v>#DIV/0!</v>
      </c>
      <c r="Q97" s="116">
        <v>30</v>
      </c>
      <c r="R97" s="112">
        <f t="shared" si="137"/>
        <v>5.5555555555555562</v>
      </c>
      <c r="S97" s="113" t="e">
        <f t="shared" ca="1" si="138"/>
        <v>#DIV/0!</v>
      </c>
      <c r="T97" s="44"/>
      <c r="U97" s="44"/>
      <c r="V97" s="44"/>
    </row>
    <row r="98" spans="1:22" s="67" customFormat="1" ht="15" customHeight="1">
      <c r="A98" s="44"/>
      <c r="B98" s="104" t="s">
        <v>481</v>
      </c>
      <c r="C98" s="105" t="s">
        <v>482</v>
      </c>
      <c r="D98" s="131" t="e">
        <f ca="1">AL22</f>
        <v>#N/A</v>
      </c>
      <c r="E98" s="123" t="s">
        <v>478</v>
      </c>
      <c r="F98" s="128">
        <v>0.1</v>
      </c>
      <c r="G98" s="120" t="e">
        <f ca="1">D98*F98</f>
        <v>#N/A</v>
      </c>
      <c r="H98" s="123" t="s">
        <v>478</v>
      </c>
      <c r="I98" s="113" t="s">
        <v>435</v>
      </c>
      <c r="J98" s="110">
        <f>SQRT(3)</f>
        <v>1.7320508075688772</v>
      </c>
      <c r="K98" s="111" t="e">
        <f t="shared" ca="1" si="135"/>
        <v>#N/A</v>
      </c>
      <c r="L98" s="123" t="s">
        <v>478</v>
      </c>
      <c r="M98" s="105" t="s">
        <v>483</v>
      </c>
      <c r="N98" s="108" t="e">
        <f>D99/D88/D94</f>
        <v>#DIV/0!</v>
      </c>
      <c r="O98" s="123" t="s">
        <v>480</v>
      </c>
      <c r="P98" s="111" t="e">
        <f t="shared" ca="1" si="136"/>
        <v>#N/A</v>
      </c>
      <c r="Q98" s="116">
        <v>10</v>
      </c>
      <c r="R98" s="112">
        <f t="shared" si="137"/>
        <v>50</v>
      </c>
      <c r="S98" s="113" t="e">
        <f t="shared" ca="1" si="138"/>
        <v>#N/A</v>
      </c>
      <c r="T98" s="44"/>
      <c r="U98" s="44"/>
      <c r="V98" s="44"/>
    </row>
    <row r="99" spans="1:22" s="67" customFormat="1" ht="15" customHeight="1">
      <c r="A99" s="44"/>
      <c r="B99" s="104" t="s">
        <v>484</v>
      </c>
      <c r="C99" s="105" t="s">
        <v>485</v>
      </c>
      <c r="D99" s="126">
        <f>AK22</f>
        <v>0</v>
      </c>
      <c r="E99" s="123" t="s">
        <v>486</v>
      </c>
      <c r="F99" s="128">
        <v>0.1</v>
      </c>
      <c r="G99" s="120">
        <f>D99*F99</f>
        <v>0</v>
      </c>
      <c r="H99" s="123" t="s">
        <v>486</v>
      </c>
      <c r="I99" s="113" t="s">
        <v>435</v>
      </c>
      <c r="J99" s="110">
        <f>SQRT(3)</f>
        <v>1.7320508075688772</v>
      </c>
      <c r="K99" s="111">
        <f t="shared" si="135"/>
        <v>0</v>
      </c>
      <c r="L99" s="123" t="s">
        <v>486</v>
      </c>
      <c r="M99" s="105" t="s">
        <v>487</v>
      </c>
      <c r="N99" s="108" t="e">
        <f ca="1">D98/D88/D94</f>
        <v>#N/A</v>
      </c>
      <c r="O99" s="123" t="s">
        <v>488</v>
      </c>
      <c r="P99" s="111" t="e">
        <f t="shared" ca="1" si="136"/>
        <v>#N/A</v>
      </c>
      <c r="Q99" s="116">
        <v>10</v>
      </c>
      <c r="R99" s="112">
        <f t="shared" si="137"/>
        <v>50</v>
      </c>
      <c r="S99" s="113" t="e">
        <f t="shared" ca="1" si="138"/>
        <v>#N/A</v>
      </c>
      <c r="T99" s="44"/>
      <c r="U99" s="44"/>
      <c r="V99" s="44"/>
    </row>
    <row r="100" spans="1:22" s="67" customFormat="1" ht="15" customHeight="1">
      <c r="A100" s="58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Q100" s="85"/>
      <c r="T100" s="44"/>
      <c r="U100" s="44"/>
      <c r="V100" s="44"/>
    </row>
    <row r="101" spans="1:22" s="67" customFormat="1" ht="15" customHeight="1">
      <c r="A101" s="4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Q101" s="85"/>
      <c r="R101" s="84"/>
      <c r="S101" s="84"/>
      <c r="T101" s="44"/>
      <c r="U101" s="44"/>
      <c r="V101" s="44"/>
    </row>
    <row r="102" spans="1:22" s="67" customFormat="1" ht="15" customHeight="1">
      <c r="A102" s="4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T102" s="44"/>
      <c r="U102" s="44"/>
      <c r="V102" s="44"/>
    </row>
    <row r="103" spans="1:22" s="67" customFormat="1" ht="15" customHeight="1">
      <c r="A103" s="4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T103" s="44"/>
      <c r="U103" s="44"/>
      <c r="V103" s="44"/>
    </row>
    <row r="104" spans="1:22" s="67" customFormat="1" ht="15" customHeight="1"/>
    <row r="105" spans="1:22" ht="16.5" customHeight="1">
      <c r="A105" s="303" t="s">
        <v>494</v>
      </c>
    </row>
    <row r="106" spans="1:22" ht="15" customHeight="1">
      <c r="B106" s="306" t="s">
        <v>539</v>
      </c>
    </row>
    <row r="107" spans="1:22" ht="15" customHeight="1">
      <c r="B107" s="747" t="s">
        <v>535</v>
      </c>
      <c r="C107" s="748"/>
      <c r="D107" s="307" t="s">
        <v>3</v>
      </c>
      <c r="E107" s="307" t="s">
        <v>536</v>
      </c>
      <c r="F107" s="307" t="s">
        <v>537</v>
      </c>
      <c r="G107" s="307" t="s">
        <v>400</v>
      </c>
      <c r="H107" s="307" t="s">
        <v>143</v>
      </c>
      <c r="I107" s="307" t="s">
        <v>385</v>
      </c>
      <c r="J107" s="742" t="s">
        <v>1049</v>
      </c>
      <c r="K107" s="742"/>
    </row>
    <row r="108" spans="1:22" ht="15" customHeight="1">
      <c r="B108" s="745" t="e">
        <f>Calcu!L$568</f>
        <v>#N/A</v>
      </c>
      <c r="C108" s="746"/>
      <c r="D108" s="243" t="e">
        <f ca="1">OFFSET(Pressure_1_R2!B$66,MATCH($B108,Pressure_1_R2!$C$67:$C$126,0),0)</f>
        <v>#N/A</v>
      </c>
      <c r="E108" s="243" t="e">
        <f ca="1">OFFSET(Pressure_1_R2!D$66,MATCH($B108,Pressure_1_R2!$C$67:$C$126,0),0)</f>
        <v>#N/A</v>
      </c>
      <c r="F108" s="243" t="e">
        <f ca="1">OFFSET(Pressure_1_R2!L$66,MATCH($B108,Pressure_1_R2!$C$67:$C$126,0),0)</f>
        <v>#N/A</v>
      </c>
      <c r="G108" s="243" t="e">
        <f ca="1">OFFSET(Pressure_1_R2!Y$66,MATCH($B108,Pressure_1_R2!$C$67:$C$126,0),0)</f>
        <v>#N/A</v>
      </c>
      <c r="H108" s="243" t="e">
        <f ca="1">OFFSET(Pressure_1_R2!Z$66,MATCH($B108,Pressure_1_R2!$C$67:$C$126,0),0)</f>
        <v>#N/A</v>
      </c>
      <c r="I108" s="243" t="e">
        <f ca="1">OFFSET(Pressure_1_R2!AA$66,MATCH($B108,Pressure_1_R2!$C$67:$C$126,0),0)</f>
        <v>#N/A</v>
      </c>
      <c r="J108" s="243">
        <f ca="1">IF(TYPE(D108)=16,0,OFFSET(Pressure_1_R2!T$66,MATCH($B108,Pressure_1_R2!$C$67:$C$126,0),0))</f>
        <v>0</v>
      </c>
      <c r="K108" s="243" t="e">
        <f ca="1">OFFSET(Pressure_1_R2!V$66,MATCH($B108,Pressure_1_R2!$C$67:$C$126,0),0)</f>
        <v>#N/A</v>
      </c>
    </row>
    <row r="109" spans="1:22" ht="15" customHeight="1">
      <c r="B109" s="747" t="s">
        <v>535</v>
      </c>
      <c r="C109" s="748"/>
      <c r="D109" s="307" t="s">
        <v>540</v>
      </c>
      <c r="E109" s="307" t="s">
        <v>541</v>
      </c>
      <c r="F109" s="307" t="s">
        <v>542</v>
      </c>
      <c r="G109" s="307" t="s">
        <v>543</v>
      </c>
      <c r="J109" s="742" t="s">
        <v>1049</v>
      </c>
      <c r="K109" s="742"/>
    </row>
    <row r="110" spans="1:22" ht="15" customHeight="1">
      <c r="B110" s="745" t="e">
        <f>Calcu!M$568</f>
        <v>#N/A</v>
      </c>
      <c r="C110" s="746"/>
      <c r="D110" s="243" t="e">
        <f ca="1">OFFSET(Pressure_1_R2!B$66,MATCH($B110,Pressure_1_R2!$C$67:$C$126,0),0)</f>
        <v>#N/A</v>
      </c>
      <c r="E110" s="243" t="e">
        <f ca="1">OFFSET(Pressure_1_R2!AA$66,MATCH($B110,Pressure_1_R2!$C$67:$C$126,0),0)</f>
        <v>#N/A</v>
      </c>
      <c r="F110" s="243" t="e">
        <f ca="1">OFFSET(Pressure_1_R2!AB$66,MATCH($B110,Pressure_1_R2!$C$67:$C$126,0),0)</f>
        <v>#N/A</v>
      </c>
      <c r="G110" s="243" t="e">
        <f ca="1">OFFSET(Pressure_1_R2!Z$66,MATCH($B110,Pressure_1_R2!$C$67:$C$126,0),0)</f>
        <v>#N/A</v>
      </c>
      <c r="J110" s="243">
        <f ca="1">IF(TYPE(D110)=16,0,OFFSET(Pressure_1_R2!T$66,MATCH($B110,Pressure_1_R2!$C$67:$C$126,0),0))</f>
        <v>0</v>
      </c>
      <c r="K110" s="243" t="e">
        <f ca="1">OFFSET(Pressure_1_R2!V$66,MATCH($B110,Pressure_1_R2!$C$67:$C$126,0),0)</f>
        <v>#N/A</v>
      </c>
    </row>
    <row r="111" spans="1:22" ht="15" customHeight="1">
      <c r="B111" s="745" t="e">
        <f>Calcu!N$568</f>
        <v>#N/A</v>
      </c>
      <c r="C111" s="746"/>
      <c r="D111" s="243" t="e">
        <f ca="1">OFFSET(Pressure_1_R2!B$66,MATCH($B111,Pressure_1_R2!$C$67:$C$126,0),0)</f>
        <v>#N/A</v>
      </c>
      <c r="E111" s="243" t="e">
        <f ca="1">OFFSET(Pressure_1_R2!AA$66,MATCH($B111,Pressure_1_R2!$C$67:$C$126,0),0)</f>
        <v>#N/A</v>
      </c>
      <c r="F111" s="243" t="e">
        <f ca="1">OFFSET(Pressure_1_R2!AB$66,MATCH($B111,Pressure_1_R2!$C$67:$C$126,0),0)</f>
        <v>#N/A</v>
      </c>
      <c r="G111" s="243" t="e">
        <f ca="1">OFFSET(Pressure_1_R2!Z$66,MATCH($B111,Pressure_1_R2!$C$67:$C$126,0),0)</f>
        <v>#N/A</v>
      </c>
      <c r="J111" s="243">
        <f ca="1">IF(TYPE(D111)=16,0,OFFSET(Pressure_1_R2!T$66,MATCH($B111,Pressure_1_R2!$C$67:$C$126,0),0))</f>
        <v>0</v>
      </c>
      <c r="K111" s="243" t="e">
        <f ca="1">OFFSET(Pressure_1_R2!V$66,MATCH($B111,Pressure_1_R2!$C$67:$C$126,0),0)</f>
        <v>#N/A</v>
      </c>
    </row>
    <row r="112" spans="1:22" ht="15" customHeight="1">
      <c r="B112" s="240"/>
      <c r="C112" s="240"/>
      <c r="D112" s="240"/>
      <c r="E112" s="240"/>
      <c r="F112" s="240"/>
      <c r="G112" s="240"/>
    </row>
    <row r="113" spans="2:68" ht="15" customHeight="1" thickBot="1">
      <c r="B113" s="306" t="s">
        <v>513</v>
      </c>
      <c r="C113" s="66"/>
      <c r="D113" s="66"/>
      <c r="E113" s="66"/>
      <c r="F113" s="66"/>
      <c r="G113" s="66"/>
      <c r="H113" s="66"/>
      <c r="I113" s="66"/>
      <c r="J113" s="66"/>
      <c r="K113" s="306" t="s">
        <v>1062</v>
      </c>
      <c r="R113" s="66"/>
      <c r="S113" s="66"/>
      <c r="T113" s="66"/>
      <c r="X113" s="141" t="s">
        <v>528</v>
      </c>
      <c r="AC113" s="67"/>
      <c r="AD113" s="66"/>
      <c r="AE113" s="67"/>
      <c r="AF113" s="308" t="s">
        <v>550</v>
      </c>
      <c r="AG113" s="67"/>
      <c r="AH113" s="67"/>
      <c r="AI113" s="67"/>
      <c r="AJ113" s="67"/>
      <c r="AK113" s="67"/>
      <c r="AL113" s="67"/>
      <c r="AM113" s="67"/>
      <c r="AN113" s="66" t="s">
        <v>388</v>
      </c>
      <c r="AO113" s="67"/>
      <c r="AP113" s="67"/>
      <c r="AQ113" s="67"/>
      <c r="AR113" s="67"/>
      <c r="AS113" s="67"/>
      <c r="AT113" s="66" t="s">
        <v>389</v>
      </c>
      <c r="AU113" s="66" t="s">
        <v>390</v>
      </c>
      <c r="AV113" s="67"/>
      <c r="AW113" s="67"/>
      <c r="AX113" s="67"/>
      <c r="AY113" s="66" t="s">
        <v>391</v>
      </c>
      <c r="BA113" s="306" t="s">
        <v>495</v>
      </c>
    </row>
    <row r="114" spans="2:68" ht="15" customHeight="1">
      <c r="B114" s="424" t="s">
        <v>1047</v>
      </c>
      <c r="C114" s="425" t="s">
        <v>1048</v>
      </c>
      <c r="D114" s="419" t="s">
        <v>1063</v>
      </c>
      <c r="E114" s="419" t="s">
        <v>1064</v>
      </c>
      <c r="F114" s="419" t="s">
        <v>1057</v>
      </c>
      <c r="G114" s="419" t="s">
        <v>1041</v>
      </c>
      <c r="H114" s="424" t="s">
        <v>1042</v>
      </c>
      <c r="I114" s="425" t="s">
        <v>1043</v>
      </c>
      <c r="J114" s="66"/>
      <c r="K114" s="419" t="s">
        <v>1058</v>
      </c>
      <c r="L114" s="738" t="s">
        <v>1059</v>
      </c>
      <c r="M114" s="739"/>
      <c r="N114" s="738" t="s">
        <v>1060</v>
      </c>
      <c r="O114" s="739"/>
      <c r="P114" s="738" t="s">
        <v>1054</v>
      </c>
      <c r="Q114" s="739"/>
      <c r="R114" s="741" t="s">
        <v>1061</v>
      </c>
      <c r="S114" s="741"/>
      <c r="T114" s="419" t="s">
        <v>1045</v>
      </c>
      <c r="U114" s="424" t="s">
        <v>1055</v>
      </c>
      <c r="V114" s="425" t="s">
        <v>1043</v>
      </c>
      <c r="X114" s="738" t="s">
        <v>1053</v>
      </c>
      <c r="Y114" s="739"/>
      <c r="Z114" s="738" t="s">
        <v>1054</v>
      </c>
      <c r="AA114" s="740"/>
      <c r="AB114" s="419" t="s">
        <v>264</v>
      </c>
      <c r="AC114" s="419" t="s">
        <v>266</v>
      </c>
      <c r="AD114" s="419" t="s">
        <v>408</v>
      </c>
      <c r="AE114" s="67"/>
      <c r="AF114" s="419" t="s">
        <v>392</v>
      </c>
      <c r="AG114" s="419" t="s">
        <v>393</v>
      </c>
      <c r="AH114" s="419" t="s">
        <v>394</v>
      </c>
      <c r="AI114" s="419" t="s">
        <v>395</v>
      </c>
      <c r="AJ114" s="419" t="s">
        <v>396</v>
      </c>
      <c r="AK114" s="419" t="s">
        <v>397</v>
      </c>
      <c r="AL114" s="419" t="s">
        <v>398</v>
      </c>
      <c r="AM114" s="419" t="s">
        <v>399</v>
      </c>
      <c r="AN114" s="419" t="s">
        <v>400</v>
      </c>
      <c r="AO114" s="419" t="s">
        <v>401</v>
      </c>
      <c r="AP114" s="419" t="s">
        <v>378</v>
      </c>
      <c r="AQ114" s="448" t="s">
        <v>402</v>
      </c>
      <c r="AR114" s="419" t="s">
        <v>403</v>
      </c>
      <c r="AS114" s="419" t="s">
        <v>404</v>
      </c>
      <c r="AT114" s="419" t="s">
        <v>389</v>
      </c>
      <c r="AU114" s="419" t="s">
        <v>1065</v>
      </c>
      <c r="AV114" s="419" t="s">
        <v>405</v>
      </c>
      <c r="AW114" s="419" t="s">
        <v>406</v>
      </c>
      <c r="AX114" s="419" t="s">
        <v>407</v>
      </c>
      <c r="AY114" s="419" t="s">
        <v>408</v>
      </c>
      <c r="BA114" s="77" t="s">
        <v>527</v>
      </c>
      <c r="BB114" s="78" t="s">
        <v>527</v>
      </c>
      <c r="BC114" s="78" t="s">
        <v>527</v>
      </c>
      <c r="BD114" s="78" t="s">
        <v>527</v>
      </c>
      <c r="BE114" s="78" t="s">
        <v>527</v>
      </c>
      <c r="BF114" s="78" t="s">
        <v>527</v>
      </c>
      <c r="BG114" s="78" t="s">
        <v>527</v>
      </c>
      <c r="BH114" s="78" t="s">
        <v>527</v>
      </c>
      <c r="BI114" s="78" t="s">
        <v>527</v>
      </c>
      <c r="BJ114" s="78" t="s">
        <v>527</v>
      </c>
      <c r="BK114" s="78" t="s">
        <v>527</v>
      </c>
      <c r="BL114" s="78" t="s">
        <v>527</v>
      </c>
      <c r="BM114" s="78" t="s">
        <v>527</v>
      </c>
      <c r="BN114" s="78" t="s">
        <v>527</v>
      </c>
      <c r="BO114" s="78" t="s">
        <v>527</v>
      </c>
      <c r="BP114" s="79" t="s">
        <v>527</v>
      </c>
    </row>
    <row r="115" spans="2:68" ht="15" customHeight="1">
      <c r="B115" s="438">
        <f>Pressure_1_R2!B4</f>
        <v>0</v>
      </c>
      <c r="C115" s="439">
        <f>Pressure_1_R2!D4</f>
        <v>0</v>
      </c>
      <c r="D115" s="445" t="str">
        <f t="shared" ref="D115:D174" si="139">IFERROR(B115*INDEX(C$3:J$10,MATCH(C115,B$3:B$10,0),4),"")</f>
        <v/>
      </c>
      <c r="E115" s="447" t="str">
        <f>IF(MAX(D115:D174)&lt;=L$8,"기체","액체")</f>
        <v>기체</v>
      </c>
      <c r="F115" s="387" t="e">
        <f t="shared" ref="F115:F174" si="140">INDEX(C$3:J$10,MATCH(C115,B$3:B$10,0),MATCH(I115,C$2:J$2,0))</f>
        <v>#N/A</v>
      </c>
      <c r="G115" s="387" t="e">
        <f t="shared" ref="G115:G174" si="141">B115*F115</f>
        <v>#N/A</v>
      </c>
      <c r="H115" s="437" t="e">
        <f t="shared" ref="H115:H174" si="142">IF(TYPE(AD115)=16,AY115,AD115)*F115</f>
        <v>#N/A</v>
      </c>
      <c r="I115" s="432">
        <f>Pressure_1_R2!D4</f>
        <v>0</v>
      </c>
      <c r="J115" s="66"/>
      <c r="K115" s="426">
        <f>Calcu!I$568</f>
        <v>0</v>
      </c>
      <c r="L115" s="433" t="e">
        <f ca="1">V181</f>
        <v>#N/A</v>
      </c>
      <c r="M115" s="434" t="e">
        <f ca="1">V182</f>
        <v>#VALUE!</v>
      </c>
      <c r="N115" s="435">
        <f ca="1">J110</f>
        <v>0</v>
      </c>
      <c r="O115" s="436" t="e">
        <f ca="1">K110</f>
        <v>#N/A</v>
      </c>
      <c r="P115" s="435">
        <f ca="1">J111</f>
        <v>0</v>
      </c>
      <c r="Q115" s="436" t="e">
        <f ca="1">K111</f>
        <v>#N/A</v>
      </c>
      <c r="R115" s="430">
        <f ca="1">IF(OR(K115="20409-0",IF(K115="20413-0",SIGN(B115)&gt;0,SIGN(B115)&gt;=0)),IF(TYPE(L115)=16,N115,ROUND(L115,M115)),P115)</f>
        <v>0</v>
      </c>
      <c r="S115" s="427" t="e">
        <f ca="1">IF(OR(K115="20409-0",IF(K115="20413-0",SIGN(B115)&gt;0,SIGN(B115)&gt;=0)),IF(TYPE(L115)=16,O115,"% of Reading"),Q115)</f>
        <v>#N/A</v>
      </c>
      <c r="T115" s="387" t="e">
        <f t="shared" ref="T115:T174" ca="1" si="143">IF(OR(S115="% of Reading",S115="% of F.S"),1,INDEX(C$3:J$10,MATCH(S115,B$3:B$10,0),MATCH(V115,C$2:J$2,0)))</f>
        <v>#N/A</v>
      </c>
      <c r="U115" s="440" t="e">
        <f ca="1">IF(S115="% of Reading",H115*R115%,IF(S115="% of F.S",MAX(G115:G174)*R115%,R115*T115))</f>
        <v>#N/A</v>
      </c>
      <c r="V115" s="434">
        <f>I115</f>
        <v>0</v>
      </c>
      <c r="X115" s="435" t="e">
        <f ca="1">E110</f>
        <v>#N/A</v>
      </c>
      <c r="Y115" s="436" t="e">
        <f ca="1">F110</f>
        <v>#N/A</v>
      </c>
      <c r="Z115" s="435" t="e">
        <f ca="1">E111</f>
        <v>#N/A</v>
      </c>
      <c r="AA115" s="441" t="e">
        <f ca="1">F111</f>
        <v>#N/A</v>
      </c>
      <c r="AB115" s="442">
        <f t="shared" ref="AB115:AB174" si="144">IF(B115=0,0,IF(B115&lt;0,IF(K115="20409-0",X115,Z115),X115))</f>
        <v>0</v>
      </c>
      <c r="AC115" s="443">
        <f t="shared" ref="AC115:AC174" si="145">IF(B115=0,0,IF(B115&lt;0,IF(K115="20409-0",Y115,AA115),Y115))</f>
        <v>0</v>
      </c>
      <c r="AD115" s="444">
        <f t="shared" ref="AD115:AD174" si="146">IF(K115="20409-0",(AB115*ABS(B115)+AC115)*SIGN(B115),AB115*B115+AC115)</f>
        <v>0</v>
      </c>
      <c r="AE115" s="67"/>
      <c r="AF115" s="387">
        <f t="shared" ref="AF115:AF174" si="147">SUM(BA115:BP115)</f>
        <v>0</v>
      </c>
      <c r="AG115" s="420">
        <v>9.7989820000000005</v>
      </c>
      <c r="AH115" s="443" t="e">
        <f>O$5</f>
        <v>#DIV/0!</v>
      </c>
      <c r="AI115" s="420">
        <v>8000</v>
      </c>
      <c r="AJ115" s="420">
        <v>1</v>
      </c>
      <c r="AK115" s="420">
        <f>IF(MAX(B115:B174)&lt;=L$8,0,0.031)</f>
        <v>0</v>
      </c>
      <c r="AL115" s="387" t="e">
        <f ca="1">SQRT(4*PI()*AN115)</f>
        <v>#N/A</v>
      </c>
      <c r="AM115" s="454" t="e">
        <f ca="1">AF115*AG115*(1-AH115/AI115)*AJ115+AK115*AL115</f>
        <v>#DIV/0!</v>
      </c>
      <c r="AN115" s="422" t="e">
        <f ca="1">G108</f>
        <v>#N/A</v>
      </c>
      <c r="AO115" s="443" t="e">
        <f ca="1">H108</f>
        <v>#N/A</v>
      </c>
      <c r="AP115" s="449" t="e">
        <f t="shared" ref="AP115:AP174" ca="1" si="148">AM115/AN115/10^6</f>
        <v>#DIV/0!</v>
      </c>
      <c r="AQ115" s="420">
        <v>9.0000000000000002E-6</v>
      </c>
      <c r="AR115" s="450" t="e">
        <f ca="1">O$3-I108</f>
        <v>#DIV/0!</v>
      </c>
      <c r="AS115" s="455" t="e">
        <f ca="1">AN115*(1+AO115*AP115)*(1+(AQ115*AR115))</f>
        <v>#N/A</v>
      </c>
      <c r="AT115" s="456" t="e">
        <f t="shared" ref="AT115:AT174" ca="1" si="149">AM115/AS115/10^6</f>
        <v>#DIV/0!</v>
      </c>
      <c r="AU115" s="443" t="e">
        <f>O$3</f>
        <v>#DIV/0!</v>
      </c>
      <c r="AV115" s="450" t="e">
        <f ca="1">IF(E115="기체",(3.3694*10^-3*AT115)/(273.15+AU115),912.7+0.752*AT115-1.645*10^-3*AT115^2+1.456*10^-6*AT115^3)</f>
        <v>#DIV/0!</v>
      </c>
      <c r="AW115" s="420">
        <v>0.03</v>
      </c>
      <c r="AX115" s="446">
        <f t="shared" ref="AX115:AX174" si="150">IF(B115=0,0,(AV115-AH115)*AG115*AW115)</f>
        <v>0</v>
      </c>
      <c r="AY115" s="452" t="e">
        <f t="shared" ref="AY115:AY174" ca="1" si="151">AT115+AX115/10^6</f>
        <v>#DIV/0!</v>
      </c>
      <c r="BA115" s="68">
        <f>Pressure_1_R2!A130</f>
        <v>0</v>
      </c>
      <c r="BB115" s="87">
        <f>Pressure_1_R2!B130</f>
        <v>0</v>
      </c>
      <c r="BC115" s="87">
        <f>Pressure_1_R2!C130</f>
        <v>0</v>
      </c>
      <c r="BD115" s="87">
        <f>Pressure_1_R2!D130</f>
        <v>0</v>
      </c>
      <c r="BE115" s="87">
        <f>Pressure_1_R2!E130</f>
        <v>0</v>
      </c>
      <c r="BF115" s="87">
        <f>Pressure_1_R2!F130</f>
        <v>0</v>
      </c>
      <c r="BG115" s="87">
        <f>Pressure_1_R2!G130</f>
        <v>0</v>
      </c>
      <c r="BH115" s="87">
        <f>Pressure_1_R2!H130</f>
        <v>0</v>
      </c>
      <c r="BI115" s="87">
        <f>Pressure_1_R2!I130</f>
        <v>0</v>
      </c>
      <c r="BJ115" s="87">
        <f>Pressure_1_R2!J130</f>
        <v>0</v>
      </c>
      <c r="BK115" s="87">
        <f>Pressure_1_R2!K130</f>
        <v>0</v>
      </c>
      <c r="BL115" s="87">
        <f>Pressure_1_R2!L130</f>
        <v>0</v>
      </c>
      <c r="BM115" s="87">
        <f>Pressure_1_R2!M130</f>
        <v>0</v>
      </c>
      <c r="BN115" s="87">
        <f>Pressure_1_R2!N130</f>
        <v>0</v>
      </c>
      <c r="BO115" s="87">
        <f>Pressure_1_R2!O130</f>
        <v>0</v>
      </c>
      <c r="BP115" s="69">
        <f>Pressure_1_R2!P130</f>
        <v>0</v>
      </c>
    </row>
    <row r="116" spans="2:68" ht="15" customHeight="1">
      <c r="B116" s="438">
        <f>Pressure_1_R2!B5</f>
        <v>0</v>
      </c>
      <c r="C116" s="439">
        <f>Pressure_1_R2!D5</f>
        <v>0</v>
      </c>
      <c r="D116" s="445" t="str">
        <f t="shared" si="139"/>
        <v/>
      </c>
      <c r="E116" s="429" t="str">
        <f>E115</f>
        <v>기체</v>
      </c>
      <c r="F116" s="387" t="e">
        <f t="shared" si="140"/>
        <v>#N/A</v>
      </c>
      <c r="G116" s="387" t="e">
        <f t="shared" si="141"/>
        <v>#N/A</v>
      </c>
      <c r="H116" s="437" t="e">
        <f t="shared" si="142"/>
        <v>#N/A</v>
      </c>
      <c r="I116" s="429">
        <f>I115</f>
        <v>0</v>
      </c>
      <c r="J116" s="421"/>
      <c r="K116" s="423">
        <f>K115</f>
        <v>0</v>
      </c>
      <c r="L116" s="428" t="e">
        <f ca="1">L115</f>
        <v>#N/A</v>
      </c>
      <c r="M116" s="429" t="e">
        <f ca="1">M115</f>
        <v>#VALUE!</v>
      </c>
      <c r="N116" s="428">
        <f t="shared" ref="N116:N173" ca="1" si="152">N115</f>
        <v>0</v>
      </c>
      <c r="O116" s="429" t="e">
        <f t="shared" ref="O116:O173" ca="1" si="153">O115</f>
        <v>#N/A</v>
      </c>
      <c r="P116" s="428">
        <f t="shared" ref="P116:P173" ca="1" si="154">P115</f>
        <v>0</v>
      </c>
      <c r="Q116" s="429" t="e">
        <f t="shared" ref="Q116:Q173" ca="1" si="155">Q115</f>
        <v>#N/A</v>
      </c>
      <c r="R116" s="430">
        <f t="shared" ref="R116:R174" ca="1" si="156">IF(OR(K116="20409-0",IF(K116="20413-0",SIGN(B116)&gt;0,SIGN(B116)&gt;=0)),IF(TYPE(L116)=16,N116,ROUND(L116,M116)),P116)</f>
        <v>0</v>
      </c>
      <c r="S116" s="427" t="e">
        <f t="shared" ref="S116:S174" ca="1" si="157">IF(OR(K116="20409-0",IF(K116="20413-0",SIGN(B116)&gt;0,SIGN(B116)&gt;=0)),IF(TYPE(L116)=16,O116,"% of Reading"),Q116)</f>
        <v>#N/A</v>
      </c>
      <c r="T116" s="387" t="e">
        <f t="shared" ca="1" si="143"/>
        <v>#N/A</v>
      </c>
      <c r="U116" s="440" t="e">
        <f ca="1">IF(S116="% of Reading",H116*R116%,IF(S116="% of F.S",MAX(G115:G174)*R116%,R116*T116))</f>
        <v>#N/A</v>
      </c>
      <c r="V116" s="429">
        <f t="shared" ref="V116:V173" si="158">V115</f>
        <v>0</v>
      </c>
      <c r="X116" s="428" t="e">
        <f ca="1">X115</f>
        <v>#N/A</v>
      </c>
      <c r="Y116" s="429" t="e">
        <f ca="1">Y115</f>
        <v>#N/A</v>
      </c>
      <c r="Z116" s="428" t="e">
        <f t="shared" ref="Z116:Z173" ca="1" si="159">Z115</f>
        <v>#N/A</v>
      </c>
      <c r="AA116" s="431" t="e">
        <f t="shared" ref="AA116:AA173" ca="1" si="160">AA115</f>
        <v>#N/A</v>
      </c>
      <c r="AB116" s="442">
        <f t="shared" si="144"/>
        <v>0</v>
      </c>
      <c r="AC116" s="443">
        <f t="shared" si="145"/>
        <v>0</v>
      </c>
      <c r="AD116" s="444">
        <f t="shared" si="146"/>
        <v>0</v>
      </c>
      <c r="AE116" s="67"/>
      <c r="AF116" s="387">
        <f t="shared" si="147"/>
        <v>0</v>
      </c>
      <c r="AG116" s="451">
        <f t="shared" ref="AG116:AL131" si="161">AG115</f>
        <v>9.7989820000000005</v>
      </c>
      <c r="AH116" s="451" t="e">
        <f t="shared" si="161"/>
        <v>#DIV/0!</v>
      </c>
      <c r="AI116" s="451">
        <f t="shared" si="161"/>
        <v>8000</v>
      </c>
      <c r="AJ116" s="451">
        <f t="shared" si="161"/>
        <v>1</v>
      </c>
      <c r="AK116" s="451">
        <f t="shared" si="161"/>
        <v>0</v>
      </c>
      <c r="AL116" s="451" t="e">
        <f t="shared" ca="1" si="161"/>
        <v>#N/A</v>
      </c>
      <c r="AM116" s="454" t="e">
        <f t="shared" ref="AM116:AM174" ca="1" si="162">AF116*AG116*(1-AH116/AI116)*AJ116+AK116*AL116</f>
        <v>#DIV/0!</v>
      </c>
      <c r="AN116" s="451" t="e">
        <f t="shared" ref="AN116:AO131" ca="1" si="163">AN115</f>
        <v>#N/A</v>
      </c>
      <c r="AO116" s="451" t="e">
        <f ca="1">AO115</f>
        <v>#N/A</v>
      </c>
      <c r="AP116" s="449" t="e">
        <f t="shared" ca="1" si="148"/>
        <v>#DIV/0!</v>
      </c>
      <c r="AQ116" s="451">
        <f t="shared" ref="AQ116:AR131" si="164">AQ115</f>
        <v>9.0000000000000002E-6</v>
      </c>
      <c r="AR116" s="451" t="e">
        <f t="shared" ca="1" si="164"/>
        <v>#DIV/0!</v>
      </c>
      <c r="AS116" s="455" t="e">
        <f ca="1">AN116*(1+AO116*AP116)*(1+(AQ116*AR116))</f>
        <v>#N/A</v>
      </c>
      <c r="AT116" s="456" t="e">
        <f t="shared" ca="1" si="149"/>
        <v>#DIV/0!</v>
      </c>
      <c r="AU116" s="451" t="e">
        <f t="shared" ref="AU116:AU173" si="165">AU115</f>
        <v>#DIV/0!</v>
      </c>
      <c r="AV116" s="450" t="e">
        <f t="shared" ref="AV116:AV174" ca="1" si="166">IF(E116="기체",(3.3694*10^-3*AT116)/(273.15+AU116),912.7+0.752*AT116-1.645*10^-3*AT116^2+1.456*10^-6*AT116^3)</f>
        <v>#DIV/0!</v>
      </c>
      <c r="AW116" s="451">
        <f t="shared" ref="AW116:AW173" si="167">AW115</f>
        <v>0.03</v>
      </c>
      <c r="AX116" s="446">
        <f t="shared" si="150"/>
        <v>0</v>
      </c>
      <c r="AY116" s="452" t="e">
        <f t="shared" ca="1" si="151"/>
        <v>#DIV/0!</v>
      </c>
      <c r="BA116" s="70">
        <f>Pressure_1_R2!A131</f>
        <v>0</v>
      </c>
      <c r="BB116" s="86">
        <f>Pressure_1_R2!B131</f>
        <v>0</v>
      </c>
      <c r="BC116" s="86">
        <f>Pressure_1_R2!C131</f>
        <v>0</v>
      </c>
      <c r="BD116" s="86">
        <f>Pressure_1_R2!D131</f>
        <v>0</v>
      </c>
      <c r="BE116" s="86">
        <f>Pressure_1_R2!E131</f>
        <v>0</v>
      </c>
      <c r="BF116" s="86">
        <f>Pressure_1_R2!F131</f>
        <v>0</v>
      </c>
      <c r="BG116" s="86">
        <f>Pressure_1_R2!G131</f>
        <v>0</v>
      </c>
      <c r="BH116" s="86">
        <f>Pressure_1_R2!H131</f>
        <v>0</v>
      </c>
      <c r="BI116" s="86">
        <f>Pressure_1_R2!I131</f>
        <v>0</v>
      </c>
      <c r="BJ116" s="86">
        <f>Pressure_1_R2!J131</f>
        <v>0</v>
      </c>
      <c r="BK116" s="86">
        <f>Pressure_1_R2!K131</f>
        <v>0</v>
      </c>
      <c r="BL116" s="86">
        <f>Pressure_1_R2!L131</f>
        <v>0</v>
      </c>
      <c r="BM116" s="86">
        <f>Pressure_1_R2!M131</f>
        <v>0</v>
      </c>
      <c r="BN116" s="86">
        <f>Pressure_1_R2!N131</f>
        <v>0</v>
      </c>
      <c r="BO116" s="86">
        <f>Pressure_1_R2!O131</f>
        <v>0</v>
      </c>
      <c r="BP116" s="71">
        <f>Pressure_1_R2!P131</f>
        <v>0</v>
      </c>
    </row>
    <row r="117" spans="2:68" ht="15" customHeight="1">
      <c r="B117" s="438">
        <f>Pressure_1_R2!B6</f>
        <v>0</v>
      </c>
      <c r="C117" s="439">
        <f>Pressure_1_R2!D6</f>
        <v>0</v>
      </c>
      <c r="D117" s="445" t="str">
        <f t="shared" si="139"/>
        <v/>
      </c>
      <c r="E117" s="429" t="str">
        <f>E116</f>
        <v>기체</v>
      </c>
      <c r="F117" s="387" t="e">
        <f t="shared" si="140"/>
        <v>#N/A</v>
      </c>
      <c r="G117" s="387" t="e">
        <f t="shared" si="141"/>
        <v>#N/A</v>
      </c>
      <c r="H117" s="437" t="e">
        <f t="shared" si="142"/>
        <v>#N/A</v>
      </c>
      <c r="I117" s="429">
        <f t="shared" ref="I117:I173" si="168">I116</f>
        <v>0</v>
      </c>
      <c r="J117" s="421"/>
      <c r="K117" s="423">
        <f t="shared" ref="K117:K173" si="169">K116</f>
        <v>0</v>
      </c>
      <c r="L117" s="428" t="e">
        <f t="shared" ref="L117:L173" ca="1" si="170">L116</f>
        <v>#N/A</v>
      </c>
      <c r="M117" s="429" t="e">
        <f t="shared" ref="M117:M173" ca="1" si="171">M116</f>
        <v>#VALUE!</v>
      </c>
      <c r="N117" s="428">
        <f t="shared" ca="1" si="152"/>
        <v>0</v>
      </c>
      <c r="O117" s="429" t="e">
        <f t="shared" ca="1" si="153"/>
        <v>#N/A</v>
      </c>
      <c r="P117" s="428">
        <f t="shared" ca="1" si="154"/>
        <v>0</v>
      </c>
      <c r="Q117" s="429" t="e">
        <f t="shared" ca="1" si="155"/>
        <v>#N/A</v>
      </c>
      <c r="R117" s="430">
        <f t="shared" ca="1" si="156"/>
        <v>0</v>
      </c>
      <c r="S117" s="427" t="e">
        <f t="shared" ca="1" si="157"/>
        <v>#N/A</v>
      </c>
      <c r="T117" s="387" t="e">
        <f t="shared" ca="1" si="143"/>
        <v>#N/A</v>
      </c>
      <c r="U117" s="440" t="e">
        <f ca="1">IF(S117="% of Reading",H117*R117%,IF(S117="% of F.S",MAX(G115:G174)*R117%,R117*T117))</f>
        <v>#N/A</v>
      </c>
      <c r="V117" s="429">
        <f t="shared" si="158"/>
        <v>0</v>
      </c>
      <c r="X117" s="428" t="e">
        <f t="shared" ref="X117:X173" ca="1" si="172">X116</f>
        <v>#N/A</v>
      </c>
      <c r="Y117" s="429" t="e">
        <f t="shared" ref="Y117:Y173" ca="1" si="173">Y116</f>
        <v>#N/A</v>
      </c>
      <c r="Z117" s="428" t="e">
        <f t="shared" ca="1" si="159"/>
        <v>#N/A</v>
      </c>
      <c r="AA117" s="431" t="e">
        <f t="shared" ca="1" si="160"/>
        <v>#N/A</v>
      </c>
      <c r="AB117" s="442">
        <f t="shared" si="144"/>
        <v>0</v>
      </c>
      <c r="AC117" s="443">
        <f t="shared" si="145"/>
        <v>0</v>
      </c>
      <c r="AD117" s="444">
        <f t="shared" si="146"/>
        <v>0</v>
      </c>
      <c r="AE117" s="67"/>
      <c r="AF117" s="387">
        <f t="shared" si="147"/>
        <v>0</v>
      </c>
      <c r="AG117" s="451">
        <f t="shared" si="161"/>
        <v>9.7989820000000005</v>
      </c>
      <c r="AH117" s="451" t="e">
        <f t="shared" si="161"/>
        <v>#DIV/0!</v>
      </c>
      <c r="AI117" s="451">
        <f t="shared" si="161"/>
        <v>8000</v>
      </c>
      <c r="AJ117" s="451">
        <f t="shared" si="161"/>
        <v>1</v>
      </c>
      <c r="AK117" s="451">
        <f t="shared" si="161"/>
        <v>0</v>
      </c>
      <c r="AL117" s="451" t="e">
        <f t="shared" ca="1" si="161"/>
        <v>#N/A</v>
      </c>
      <c r="AM117" s="454" t="e">
        <f t="shared" ca="1" si="162"/>
        <v>#DIV/0!</v>
      </c>
      <c r="AN117" s="451" t="e">
        <f t="shared" ca="1" si="163"/>
        <v>#N/A</v>
      </c>
      <c r="AO117" s="451" t="e">
        <f ca="1">AO116</f>
        <v>#N/A</v>
      </c>
      <c r="AP117" s="449" t="e">
        <f t="shared" ca="1" si="148"/>
        <v>#DIV/0!</v>
      </c>
      <c r="AQ117" s="451">
        <f t="shared" si="164"/>
        <v>9.0000000000000002E-6</v>
      </c>
      <c r="AR117" s="451" t="e">
        <f t="shared" ca="1" si="164"/>
        <v>#DIV/0!</v>
      </c>
      <c r="AS117" s="455" t="e">
        <f ca="1">AN117*(1+AO117*AP117)*(1+(AQ117*AR117))</f>
        <v>#N/A</v>
      </c>
      <c r="AT117" s="456" t="e">
        <f t="shared" ca="1" si="149"/>
        <v>#DIV/0!</v>
      </c>
      <c r="AU117" s="451" t="e">
        <f t="shared" si="165"/>
        <v>#DIV/0!</v>
      </c>
      <c r="AV117" s="450" t="e">
        <f t="shared" ca="1" si="166"/>
        <v>#DIV/0!</v>
      </c>
      <c r="AW117" s="451">
        <f t="shared" si="167"/>
        <v>0.03</v>
      </c>
      <c r="AX117" s="446">
        <f t="shared" si="150"/>
        <v>0</v>
      </c>
      <c r="AY117" s="452" t="e">
        <f t="shared" ca="1" si="151"/>
        <v>#DIV/0!</v>
      </c>
      <c r="BA117" s="68">
        <f>Pressure_1_R2!A132</f>
        <v>0</v>
      </c>
      <c r="BB117" s="87">
        <f>Pressure_1_R2!B132</f>
        <v>0</v>
      </c>
      <c r="BC117" s="87">
        <f>Pressure_1_R2!C132</f>
        <v>0</v>
      </c>
      <c r="BD117" s="87">
        <f>Pressure_1_R2!D132</f>
        <v>0</v>
      </c>
      <c r="BE117" s="87">
        <f>Pressure_1_R2!E132</f>
        <v>0</v>
      </c>
      <c r="BF117" s="87">
        <f>Pressure_1_R2!F132</f>
        <v>0</v>
      </c>
      <c r="BG117" s="87">
        <f>Pressure_1_R2!G132</f>
        <v>0</v>
      </c>
      <c r="BH117" s="87">
        <f>Pressure_1_R2!H132</f>
        <v>0</v>
      </c>
      <c r="BI117" s="87">
        <f>Pressure_1_R2!I132</f>
        <v>0</v>
      </c>
      <c r="BJ117" s="87">
        <f>Pressure_1_R2!J132</f>
        <v>0</v>
      </c>
      <c r="BK117" s="87">
        <f>Pressure_1_R2!K132</f>
        <v>0</v>
      </c>
      <c r="BL117" s="87">
        <f>Pressure_1_R2!L132</f>
        <v>0</v>
      </c>
      <c r="BM117" s="87">
        <f>Pressure_1_R2!M132</f>
        <v>0</v>
      </c>
      <c r="BN117" s="87">
        <f>Pressure_1_R2!N132</f>
        <v>0</v>
      </c>
      <c r="BO117" s="87">
        <f>Pressure_1_R2!O132</f>
        <v>0</v>
      </c>
      <c r="BP117" s="69">
        <f>Pressure_1_R2!P132</f>
        <v>0</v>
      </c>
    </row>
    <row r="118" spans="2:68" ht="15" customHeight="1">
      <c r="B118" s="438">
        <f>Pressure_1_R2!B7</f>
        <v>0</v>
      </c>
      <c r="C118" s="439">
        <f>Pressure_1_R2!D7</f>
        <v>0</v>
      </c>
      <c r="D118" s="445" t="str">
        <f t="shared" si="139"/>
        <v/>
      </c>
      <c r="E118" s="429" t="str">
        <f>E117</f>
        <v>기체</v>
      </c>
      <c r="F118" s="387" t="e">
        <f t="shared" si="140"/>
        <v>#N/A</v>
      </c>
      <c r="G118" s="387" t="e">
        <f t="shared" si="141"/>
        <v>#N/A</v>
      </c>
      <c r="H118" s="437" t="e">
        <f t="shared" si="142"/>
        <v>#N/A</v>
      </c>
      <c r="I118" s="429">
        <f t="shared" si="168"/>
        <v>0</v>
      </c>
      <c r="J118" s="421"/>
      <c r="K118" s="423">
        <f t="shared" si="169"/>
        <v>0</v>
      </c>
      <c r="L118" s="428" t="e">
        <f t="shared" ca="1" si="170"/>
        <v>#N/A</v>
      </c>
      <c r="M118" s="429" t="e">
        <f t="shared" ca="1" si="171"/>
        <v>#VALUE!</v>
      </c>
      <c r="N118" s="428">
        <f t="shared" ca="1" si="152"/>
        <v>0</v>
      </c>
      <c r="O118" s="429" t="e">
        <f t="shared" ca="1" si="153"/>
        <v>#N/A</v>
      </c>
      <c r="P118" s="428">
        <f t="shared" ca="1" si="154"/>
        <v>0</v>
      </c>
      <c r="Q118" s="429" t="e">
        <f t="shared" ca="1" si="155"/>
        <v>#N/A</v>
      </c>
      <c r="R118" s="430">
        <f t="shared" ca="1" si="156"/>
        <v>0</v>
      </c>
      <c r="S118" s="427" t="e">
        <f t="shared" ca="1" si="157"/>
        <v>#N/A</v>
      </c>
      <c r="T118" s="387" t="e">
        <f t="shared" ca="1" si="143"/>
        <v>#N/A</v>
      </c>
      <c r="U118" s="440" t="e">
        <f ca="1">IF(S118="% of Reading",H118*R118%,IF(S118="% of F.S",MAX(G115:G174)*R118%,R118*T118))</f>
        <v>#N/A</v>
      </c>
      <c r="V118" s="429">
        <f t="shared" si="158"/>
        <v>0</v>
      </c>
      <c r="X118" s="428" t="e">
        <f t="shared" ca="1" si="172"/>
        <v>#N/A</v>
      </c>
      <c r="Y118" s="429" t="e">
        <f t="shared" ca="1" si="173"/>
        <v>#N/A</v>
      </c>
      <c r="Z118" s="428" t="e">
        <f t="shared" ca="1" si="159"/>
        <v>#N/A</v>
      </c>
      <c r="AA118" s="431" t="e">
        <f t="shared" ca="1" si="160"/>
        <v>#N/A</v>
      </c>
      <c r="AB118" s="442">
        <f t="shared" si="144"/>
        <v>0</v>
      </c>
      <c r="AC118" s="443">
        <f t="shared" si="145"/>
        <v>0</v>
      </c>
      <c r="AD118" s="444">
        <f t="shared" si="146"/>
        <v>0</v>
      </c>
      <c r="AE118" s="67"/>
      <c r="AF118" s="387">
        <f t="shared" si="147"/>
        <v>0</v>
      </c>
      <c r="AG118" s="451">
        <f t="shared" si="161"/>
        <v>9.7989820000000005</v>
      </c>
      <c r="AH118" s="451" t="e">
        <f t="shared" si="161"/>
        <v>#DIV/0!</v>
      </c>
      <c r="AI118" s="451">
        <f t="shared" si="161"/>
        <v>8000</v>
      </c>
      <c r="AJ118" s="451">
        <f t="shared" si="161"/>
        <v>1</v>
      </c>
      <c r="AK118" s="451">
        <f t="shared" si="161"/>
        <v>0</v>
      </c>
      <c r="AL118" s="451" t="e">
        <f t="shared" ca="1" si="161"/>
        <v>#N/A</v>
      </c>
      <c r="AM118" s="454" t="e">
        <f t="shared" ca="1" si="162"/>
        <v>#DIV/0!</v>
      </c>
      <c r="AN118" s="451" t="e">
        <f t="shared" ca="1" si="163"/>
        <v>#N/A</v>
      </c>
      <c r="AO118" s="451" t="e">
        <f ca="1">AO117</f>
        <v>#N/A</v>
      </c>
      <c r="AP118" s="449" t="e">
        <f t="shared" ca="1" si="148"/>
        <v>#DIV/0!</v>
      </c>
      <c r="AQ118" s="451">
        <f t="shared" si="164"/>
        <v>9.0000000000000002E-6</v>
      </c>
      <c r="AR118" s="451" t="e">
        <f t="shared" ca="1" si="164"/>
        <v>#DIV/0!</v>
      </c>
      <c r="AS118" s="455" t="e">
        <f t="shared" ref="AS118:AS174" ca="1" si="174">AN118*(1+AO118*AP118)*(1+(AQ118*AR118))</f>
        <v>#N/A</v>
      </c>
      <c r="AT118" s="456" t="e">
        <f t="shared" ca="1" si="149"/>
        <v>#DIV/0!</v>
      </c>
      <c r="AU118" s="451" t="e">
        <f t="shared" si="165"/>
        <v>#DIV/0!</v>
      </c>
      <c r="AV118" s="450" t="e">
        <f t="shared" ca="1" si="166"/>
        <v>#DIV/0!</v>
      </c>
      <c r="AW118" s="451">
        <f t="shared" si="167"/>
        <v>0.03</v>
      </c>
      <c r="AX118" s="446">
        <f t="shared" si="150"/>
        <v>0</v>
      </c>
      <c r="AY118" s="452" t="e">
        <f t="shared" ca="1" si="151"/>
        <v>#DIV/0!</v>
      </c>
      <c r="BA118" s="70">
        <f>Pressure_1_R2!A133</f>
        <v>0</v>
      </c>
      <c r="BB118" s="86">
        <f>Pressure_1_R2!B133</f>
        <v>0</v>
      </c>
      <c r="BC118" s="86">
        <f>Pressure_1_R2!C133</f>
        <v>0</v>
      </c>
      <c r="BD118" s="86">
        <f>Pressure_1_R2!D133</f>
        <v>0</v>
      </c>
      <c r="BE118" s="86">
        <f>Pressure_1_R2!E133</f>
        <v>0</v>
      </c>
      <c r="BF118" s="86">
        <f>Pressure_1_R2!F133</f>
        <v>0</v>
      </c>
      <c r="BG118" s="86">
        <f>Pressure_1_R2!G133</f>
        <v>0</v>
      </c>
      <c r="BH118" s="86">
        <f>Pressure_1_R2!H133</f>
        <v>0</v>
      </c>
      <c r="BI118" s="86">
        <f>Pressure_1_R2!I133</f>
        <v>0</v>
      </c>
      <c r="BJ118" s="86">
        <f>Pressure_1_R2!J133</f>
        <v>0</v>
      </c>
      <c r="BK118" s="86">
        <f>Pressure_1_R2!K133</f>
        <v>0</v>
      </c>
      <c r="BL118" s="86">
        <f>Pressure_1_R2!L133</f>
        <v>0</v>
      </c>
      <c r="BM118" s="86">
        <f>Pressure_1_R2!M133</f>
        <v>0</v>
      </c>
      <c r="BN118" s="86">
        <f>Pressure_1_R2!N133</f>
        <v>0</v>
      </c>
      <c r="BO118" s="86">
        <f>Pressure_1_R2!O133</f>
        <v>0</v>
      </c>
      <c r="BP118" s="71">
        <f>Pressure_1_R2!P133</f>
        <v>0</v>
      </c>
    </row>
    <row r="119" spans="2:68" ht="15" customHeight="1">
      <c r="B119" s="438">
        <f>Pressure_1_R2!B8</f>
        <v>0</v>
      </c>
      <c r="C119" s="439">
        <f>Pressure_1_R2!D8</f>
        <v>0</v>
      </c>
      <c r="D119" s="445" t="str">
        <f t="shared" si="139"/>
        <v/>
      </c>
      <c r="E119" s="429" t="str">
        <f t="shared" ref="E119:E173" si="175">E118</f>
        <v>기체</v>
      </c>
      <c r="F119" s="387" t="e">
        <f t="shared" si="140"/>
        <v>#N/A</v>
      </c>
      <c r="G119" s="387" t="e">
        <f t="shared" si="141"/>
        <v>#N/A</v>
      </c>
      <c r="H119" s="437" t="e">
        <f t="shared" si="142"/>
        <v>#N/A</v>
      </c>
      <c r="I119" s="429">
        <f t="shared" si="168"/>
        <v>0</v>
      </c>
      <c r="J119" s="421"/>
      <c r="K119" s="423">
        <f t="shared" si="169"/>
        <v>0</v>
      </c>
      <c r="L119" s="428" t="e">
        <f t="shared" ca="1" si="170"/>
        <v>#N/A</v>
      </c>
      <c r="M119" s="429" t="e">
        <f t="shared" ca="1" si="171"/>
        <v>#VALUE!</v>
      </c>
      <c r="N119" s="428">
        <f t="shared" ca="1" si="152"/>
        <v>0</v>
      </c>
      <c r="O119" s="429" t="e">
        <f t="shared" ca="1" si="153"/>
        <v>#N/A</v>
      </c>
      <c r="P119" s="428">
        <f t="shared" ca="1" si="154"/>
        <v>0</v>
      </c>
      <c r="Q119" s="429" t="e">
        <f t="shared" ca="1" si="155"/>
        <v>#N/A</v>
      </c>
      <c r="R119" s="430">
        <f t="shared" ca="1" si="156"/>
        <v>0</v>
      </c>
      <c r="S119" s="427" t="e">
        <f t="shared" ca="1" si="157"/>
        <v>#N/A</v>
      </c>
      <c r="T119" s="387" t="e">
        <f t="shared" ca="1" si="143"/>
        <v>#N/A</v>
      </c>
      <c r="U119" s="440" t="e">
        <f ca="1">IF(S119="% of Reading",H119*R119%,IF(S119="% of F.S",MAX(G115:G174)*R119%,R119*T119))</f>
        <v>#N/A</v>
      </c>
      <c r="V119" s="429">
        <f t="shared" si="158"/>
        <v>0</v>
      </c>
      <c r="X119" s="428" t="e">
        <f t="shared" ca="1" si="172"/>
        <v>#N/A</v>
      </c>
      <c r="Y119" s="429" t="e">
        <f t="shared" ca="1" si="173"/>
        <v>#N/A</v>
      </c>
      <c r="Z119" s="428" t="e">
        <f t="shared" ca="1" si="159"/>
        <v>#N/A</v>
      </c>
      <c r="AA119" s="431" t="e">
        <f t="shared" ca="1" si="160"/>
        <v>#N/A</v>
      </c>
      <c r="AB119" s="442">
        <f t="shared" si="144"/>
        <v>0</v>
      </c>
      <c r="AC119" s="443">
        <f t="shared" si="145"/>
        <v>0</v>
      </c>
      <c r="AD119" s="444">
        <f t="shared" si="146"/>
        <v>0</v>
      </c>
      <c r="AE119" s="67"/>
      <c r="AF119" s="387">
        <f t="shared" si="147"/>
        <v>0</v>
      </c>
      <c r="AG119" s="451">
        <f t="shared" si="161"/>
        <v>9.7989820000000005</v>
      </c>
      <c r="AH119" s="451" t="e">
        <f t="shared" si="161"/>
        <v>#DIV/0!</v>
      </c>
      <c r="AI119" s="451">
        <f t="shared" si="161"/>
        <v>8000</v>
      </c>
      <c r="AJ119" s="451">
        <f t="shared" si="161"/>
        <v>1</v>
      </c>
      <c r="AK119" s="451">
        <f t="shared" si="161"/>
        <v>0</v>
      </c>
      <c r="AL119" s="451" t="e">
        <f t="shared" ca="1" si="161"/>
        <v>#N/A</v>
      </c>
      <c r="AM119" s="454" t="e">
        <f t="shared" ca="1" si="162"/>
        <v>#DIV/0!</v>
      </c>
      <c r="AN119" s="451" t="e">
        <f t="shared" ca="1" si="163"/>
        <v>#N/A</v>
      </c>
      <c r="AO119" s="451" t="e">
        <f t="shared" ca="1" si="163"/>
        <v>#N/A</v>
      </c>
      <c r="AP119" s="449" t="e">
        <f t="shared" ca="1" si="148"/>
        <v>#DIV/0!</v>
      </c>
      <c r="AQ119" s="451">
        <f t="shared" si="164"/>
        <v>9.0000000000000002E-6</v>
      </c>
      <c r="AR119" s="451" t="e">
        <f t="shared" ca="1" si="164"/>
        <v>#DIV/0!</v>
      </c>
      <c r="AS119" s="455" t="e">
        <f t="shared" ca="1" si="174"/>
        <v>#N/A</v>
      </c>
      <c r="AT119" s="456" t="e">
        <f t="shared" ca="1" si="149"/>
        <v>#DIV/0!</v>
      </c>
      <c r="AU119" s="451" t="e">
        <f t="shared" si="165"/>
        <v>#DIV/0!</v>
      </c>
      <c r="AV119" s="450" t="e">
        <f t="shared" ca="1" si="166"/>
        <v>#DIV/0!</v>
      </c>
      <c r="AW119" s="451">
        <f t="shared" si="167"/>
        <v>0.03</v>
      </c>
      <c r="AX119" s="446">
        <f t="shared" si="150"/>
        <v>0</v>
      </c>
      <c r="AY119" s="452" t="e">
        <f t="shared" ca="1" si="151"/>
        <v>#DIV/0!</v>
      </c>
      <c r="BA119" s="68">
        <f>Pressure_1_R2!A134</f>
        <v>0</v>
      </c>
      <c r="BB119" s="87">
        <f>Pressure_1_R2!B134</f>
        <v>0</v>
      </c>
      <c r="BC119" s="87">
        <f>Pressure_1_R2!C134</f>
        <v>0</v>
      </c>
      <c r="BD119" s="87">
        <f>Pressure_1_R2!D134</f>
        <v>0</v>
      </c>
      <c r="BE119" s="87">
        <f>Pressure_1_R2!E134</f>
        <v>0</v>
      </c>
      <c r="BF119" s="87">
        <f>Pressure_1_R2!F134</f>
        <v>0</v>
      </c>
      <c r="BG119" s="87">
        <f>Pressure_1_R2!G134</f>
        <v>0</v>
      </c>
      <c r="BH119" s="87">
        <f>Pressure_1_R2!H134</f>
        <v>0</v>
      </c>
      <c r="BI119" s="87">
        <f>Pressure_1_R2!I134</f>
        <v>0</v>
      </c>
      <c r="BJ119" s="87">
        <f>Pressure_1_R2!J134</f>
        <v>0</v>
      </c>
      <c r="BK119" s="87">
        <f>Pressure_1_R2!K134</f>
        <v>0</v>
      </c>
      <c r="BL119" s="87">
        <f>Pressure_1_R2!L134</f>
        <v>0</v>
      </c>
      <c r="BM119" s="87">
        <f>Pressure_1_R2!M134</f>
        <v>0</v>
      </c>
      <c r="BN119" s="87">
        <f>Pressure_1_R2!N134</f>
        <v>0</v>
      </c>
      <c r="BO119" s="87">
        <f>Pressure_1_R2!O134</f>
        <v>0</v>
      </c>
      <c r="BP119" s="69">
        <f>Pressure_1_R2!P134</f>
        <v>0</v>
      </c>
    </row>
    <row r="120" spans="2:68" ht="15" customHeight="1">
      <c r="B120" s="438">
        <f>Pressure_1_R2!B9</f>
        <v>0</v>
      </c>
      <c r="C120" s="439">
        <f>Pressure_1_R2!D9</f>
        <v>0</v>
      </c>
      <c r="D120" s="445" t="str">
        <f t="shared" si="139"/>
        <v/>
      </c>
      <c r="E120" s="429" t="str">
        <f t="shared" si="175"/>
        <v>기체</v>
      </c>
      <c r="F120" s="387" t="e">
        <f t="shared" si="140"/>
        <v>#N/A</v>
      </c>
      <c r="G120" s="387" t="e">
        <f t="shared" si="141"/>
        <v>#N/A</v>
      </c>
      <c r="H120" s="437" t="e">
        <f t="shared" si="142"/>
        <v>#N/A</v>
      </c>
      <c r="I120" s="429">
        <f t="shared" si="168"/>
        <v>0</v>
      </c>
      <c r="J120" s="421"/>
      <c r="K120" s="423">
        <f t="shared" si="169"/>
        <v>0</v>
      </c>
      <c r="L120" s="428" t="e">
        <f t="shared" ca="1" si="170"/>
        <v>#N/A</v>
      </c>
      <c r="M120" s="429" t="e">
        <f t="shared" ca="1" si="171"/>
        <v>#VALUE!</v>
      </c>
      <c r="N120" s="428">
        <f t="shared" ca="1" si="152"/>
        <v>0</v>
      </c>
      <c r="O120" s="429" t="e">
        <f t="shared" ca="1" si="153"/>
        <v>#N/A</v>
      </c>
      <c r="P120" s="428">
        <f t="shared" ca="1" si="154"/>
        <v>0</v>
      </c>
      <c r="Q120" s="429" t="e">
        <f t="shared" ca="1" si="155"/>
        <v>#N/A</v>
      </c>
      <c r="R120" s="430">
        <f t="shared" ca="1" si="156"/>
        <v>0</v>
      </c>
      <c r="S120" s="427" t="e">
        <f t="shared" ca="1" si="157"/>
        <v>#N/A</v>
      </c>
      <c r="T120" s="387" t="e">
        <f t="shared" ca="1" si="143"/>
        <v>#N/A</v>
      </c>
      <c r="U120" s="440" t="e">
        <f ca="1">IF(S120="% of Reading",H120*R120%,IF(S120="% of F.S",MAX(G115:G174)*R120%,R120*T120))</f>
        <v>#N/A</v>
      </c>
      <c r="V120" s="429">
        <f t="shared" si="158"/>
        <v>0</v>
      </c>
      <c r="X120" s="428" t="e">
        <f t="shared" ca="1" si="172"/>
        <v>#N/A</v>
      </c>
      <c r="Y120" s="429" t="e">
        <f t="shared" ca="1" si="173"/>
        <v>#N/A</v>
      </c>
      <c r="Z120" s="428" t="e">
        <f t="shared" ca="1" si="159"/>
        <v>#N/A</v>
      </c>
      <c r="AA120" s="431" t="e">
        <f t="shared" ca="1" si="160"/>
        <v>#N/A</v>
      </c>
      <c r="AB120" s="442">
        <f t="shared" si="144"/>
        <v>0</v>
      </c>
      <c r="AC120" s="443">
        <f t="shared" si="145"/>
        <v>0</v>
      </c>
      <c r="AD120" s="444">
        <f t="shared" si="146"/>
        <v>0</v>
      </c>
      <c r="AE120" s="67"/>
      <c r="AF120" s="387">
        <f t="shared" si="147"/>
        <v>0</v>
      </c>
      <c r="AG120" s="451">
        <f t="shared" si="161"/>
        <v>9.7989820000000005</v>
      </c>
      <c r="AH120" s="451" t="e">
        <f t="shared" si="161"/>
        <v>#DIV/0!</v>
      </c>
      <c r="AI120" s="451">
        <f t="shared" si="161"/>
        <v>8000</v>
      </c>
      <c r="AJ120" s="451">
        <f t="shared" si="161"/>
        <v>1</v>
      </c>
      <c r="AK120" s="451">
        <f t="shared" si="161"/>
        <v>0</v>
      </c>
      <c r="AL120" s="451" t="e">
        <f t="shared" ca="1" si="161"/>
        <v>#N/A</v>
      </c>
      <c r="AM120" s="454" t="e">
        <f t="shared" ca="1" si="162"/>
        <v>#DIV/0!</v>
      </c>
      <c r="AN120" s="451" t="e">
        <f t="shared" ca="1" si="163"/>
        <v>#N/A</v>
      </c>
      <c r="AO120" s="451" t="e">
        <f t="shared" ca="1" si="163"/>
        <v>#N/A</v>
      </c>
      <c r="AP120" s="449" t="e">
        <f t="shared" ca="1" si="148"/>
        <v>#DIV/0!</v>
      </c>
      <c r="AQ120" s="451">
        <f t="shared" si="164"/>
        <v>9.0000000000000002E-6</v>
      </c>
      <c r="AR120" s="451" t="e">
        <f t="shared" ca="1" si="164"/>
        <v>#DIV/0!</v>
      </c>
      <c r="AS120" s="455" t="e">
        <f t="shared" ca="1" si="174"/>
        <v>#N/A</v>
      </c>
      <c r="AT120" s="456" t="e">
        <f t="shared" ca="1" si="149"/>
        <v>#DIV/0!</v>
      </c>
      <c r="AU120" s="451" t="e">
        <f t="shared" si="165"/>
        <v>#DIV/0!</v>
      </c>
      <c r="AV120" s="450" t="e">
        <f t="shared" ca="1" si="166"/>
        <v>#DIV/0!</v>
      </c>
      <c r="AW120" s="451">
        <f t="shared" si="167"/>
        <v>0.03</v>
      </c>
      <c r="AX120" s="446">
        <f t="shared" si="150"/>
        <v>0</v>
      </c>
      <c r="AY120" s="452" t="e">
        <f t="shared" ca="1" si="151"/>
        <v>#DIV/0!</v>
      </c>
      <c r="BA120" s="70">
        <f>Pressure_1_R2!A135</f>
        <v>0</v>
      </c>
      <c r="BB120" s="86">
        <f>Pressure_1_R2!B135</f>
        <v>0</v>
      </c>
      <c r="BC120" s="86">
        <f>Pressure_1_R2!C135</f>
        <v>0</v>
      </c>
      <c r="BD120" s="86">
        <f>Pressure_1_R2!D135</f>
        <v>0</v>
      </c>
      <c r="BE120" s="86">
        <f>Pressure_1_R2!E135</f>
        <v>0</v>
      </c>
      <c r="BF120" s="86">
        <f>Pressure_1_R2!F135</f>
        <v>0</v>
      </c>
      <c r="BG120" s="86">
        <f>Pressure_1_R2!G135</f>
        <v>0</v>
      </c>
      <c r="BH120" s="86">
        <f>Pressure_1_R2!H135</f>
        <v>0</v>
      </c>
      <c r="BI120" s="86">
        <f>Pressure_1_R2!I135</f>
        <v>0</v>
      </c>
      <c r="BJ120" s="86">
        <f>Pressure_1_R2!J135</f>
        <v>0</v>
      </c>
      <c r="BK120" s="86">
        <f>Pressure_1_R2!K135</f>
        <v>0</v>
      </c>
      <c r="BL120" s="86">
        <f>Pressure_1_R2!L135</f>
        <v>0</v>
      </c>
      <c r="BM120" s="86">
        <f>Pressure_1_R2!M135</f>
        <v>0</v>
      </c>
      <c r="BN120" s="86">
        <f>Pressure_1_R2!N135</f>
        <v>0</v>
      </c>
      <c r="BO120" s="86">
        <f>Pressure_1_R2!O135</f>
        <v>0</v>
      </c>
      <c r="BP120" s="71">
        <f>Pressure_1_R2!P135</f>
        <v>0</v>
      </c>
    </row>
    <row r="121" spans="2:68" ht="15" customHeight="1">
      <c r="B121" s="438">
        <f>Pressure_1_R2!B10</f>
        <v>0</v>
      </c>
      <c r="C121" s="439">
        <f>Pressure_1_R2!D10</f>
        <v>0</v>
      </c>
      <c r="D121" s="445" t="str">
        <f t="shared" si="139"/>
        <v/>
      </c>
      <c r="E121" s="429" t="str">
        <f t="shared" si="175"/>
        <v>기체</v>
      </c>
      <c r="F121" s="387" t="e">
        <f t="shared" si="140"/>
        <v>#N/A</v>
      </c>
      <c r="G121" s="387" t="e">
        <f t="shared" si="141"/>
        <v>#N/A</v>
      </c>
      <c r="H121" s="437" t="e">
        <f t="shared" si="142"/>
        <v>#N/A</v>
      </c>
      <c r="I121" s="429">
        <f t="shared" si="168"/>
        <v>0</v>
      </c>
      <c r="J121" s="421"/>
      <c r="K121" s="423">
        <f t="shared" si="169"/>
        <v>0</v>
      </c>
      <c r="L121" s="428" t="e">
        <f t="shared" ca="1" si="170"/>
        <v>#N/A</v>
      </c>
      <c r="M121" s="429" t="e">
        <f t="shared" ca="1" si="171"/>
        <v>#VALUE!</v>
      </c>
      <c r="N121" s="428">
        <f t="shared" ca="1" si="152"/>
        <v>0</v>
      </c>
      <c r="O121" s="429" t="e">
        <f t="shared" ca="1" si="153"/>
        <v>#N/A</v>
      </c>
      <c r="P121" s="428">
        <f t="shared" ca="1" si="154"/>
        <v>0</v>
      </c>
      <c r="Q121" s="429" t="e">
        <f t="shared" ca="1" si="155"/>
        <v>#N/A</v>
      </c>
      <c r="R121" s="430">
        <f t="shared" ca="1" si="156"/>
        <v>0</v>
      </c>
      <c r="S121" s="427" t="e">
        <f t="shared" ca="1" si="157"/>
        <v>#N/A</v>
      </c>
      <c r="T121" s="387" t="e">
        <f t="shared" ca="1" si="143"/>
        <v>#N/A</v>
      </c>
      <c r="U121" s="440" t="e">
        <f ca="1">IF(S121="% of Reading",H121*R121%,IF(S121="% of F.S",MAX(G115:G174)*R121%,R121*T121))</f>
        <v>#N/A</v>
      </c>
      <c r="V121" s="429">
        <f t="shared" si="158"/>
        <v>0</v>
      </c>
      <c r="X121" s="428" t="e">
        <f t="shared" ca="1" si="172"/>
        <v>#N/A</v>
      </c>
      <c r="Y121" s="429" t="e">
        <f t="shared" ca="1" si="173"/>
        <v>#N/A</v>
      </c>
      <c r="Z121" s="428" t="e">
        <f t="shared" ca="1" si="159"/>
        <v>#N/A</v>
      </c>
      <c r="AA121" s="431" t="e">
        <f t="shared" ca="1" si="160"/>
        <v>#N/A</v>
      </c>
      <c r="AB121" s="442">
        <f t="shared" si="144"/>
        <v>0</v>
      </c>
      <c r="AC121" s="443">
        <f t="shared" si="145"/>
        <v>0</v>
      </c>
      <c r="AD121" s="444">
        <f t="shared" si="146"/>
        <v>0</v>
      </c>
      <c r="AE121" s="67"/>
      <c r="AF121" s="387">
        <f t="shared" si="147"/>
        <v>0</v>
      </c>
      <c r="AG121" s="451">
        <f t="shared" si="161"/>
        <v>9.7989820000000005</v>
      </c>
      <c r="AH121" s="451" t="e">
        <f t="shared" si="161"/>
        <v>#DIV/0!</v>
      </c>
      <c r="AI121" s="451">
        <f t="shared" si="161"/>
        <v>8000</v>
      </c>
      <c r="AJ121" s="451">
        <f t="shared" si="161"/>
        <v>1</v>
      </c>
      <c r="AK121" s="451">
        <f t="shared" si="161"/>
        <v>0</v>
      </c>
      <c r="AL121" s="451" t="e">
        <f t="shared" ca="1" si="161"/>
        <v>#N/A</v>
      </c>
      <c r="AM121" s="454" t="e">
        <f t="shared" ca="1" si="162"/>
        <v>#DIV/0!</v>
      </c>
      <c r="AN121" s="451" t="e">
        <f t="shared" ca="1" si="163"/>
        <v>#N/A</v>
      </c>
      <c r="AO121" s="451" t="e">
        <f t="shared" ca="1" si="163"/>
        <v>#N/A</v>
      </c>
      <c r="AP121" s="449" t="e">
        <f t="shared" ca="1" si="148"/>
        <v>#DIV/0!</v>
      </c>
      <c r="AQ121" s="451">
        <f t="shared" si="164"/>
        <v>9.0000000000000002E-6</v>
      </c>
      <c r="AR121" s="451" t="e">
        <f t="shared" ca="1" si="164"/>
        <v>#DIV/0!</v>
      </c>
      <c r="AS121" s="455" t="e">
        <f t="shared" ca="1" si="174"/>
        <v>#N/A</v>
      </c>
      <c r="AT121" s="456" t="e">
        <f t="shared" ca="1" si="149"/>
        <v>#DIV/0!</v>
      </c>
      <c r="AU121" s="451" t="e">
        <f t="shared" si="165"/>
        <v>#DIV/0!</v>
      </c>
      <c r="AV121" s="450" t="e">
        <f t="shared" ca="1" si="166"/>
        <v>#DIV/0!</v>
      </c>
      <c r="AW121" s="451">
        <f t="shared" si="167"/>
        <v>0.03</v>
      </c>
      <c r="AX121" s="446">
        <f t="shared" si="150"/>
        <v>0</v>
      </c>
      <c r="AY121" s="452" t="e">
        <f t="shared" ca="1" si="151"/>
        <v>#DIV/0!</v>
      </c>
      <c r="BA121" s="68">
        <f>Pressure_1_R2!A136</f>
        <v>0</v>
      </c>
      <c r="BB121" s="87">
        <f>Pressure_1_R2!B136</f>
        <v>0</v>
      </c>
      <c r="BC121" s="87">
        <f>Pressure_1_R2!C136</f>
        <v>0</v>
      </c>
      <c r="BD121" s="87">
        <f>Pressure_1_R2!D136</f>
        <v>0</v>
      </c>
      <c r="BE121" s="87">
        <f>Pressure_1_R2!E136</f>
        <v>0</v>
      </c>
      <c r="BF121" s="87">
        <f>Pressure_1_R2!F136</f>
        <v>0</v>
      </c>
      <c r="BG121" s="87">
        <f>Pressure_1_R2!G136</f>
        <v>0</v>
      </c>
      <c r="BH121" s="87">
        <f>Pressure_1_R2!H136</f>
        <v>0</v>
      </c>
      <c r="BI121" s="87">
        <f>Pressure_1_R2!I136</f>
        <v>0</v>
      </c>
      <c r="BJ121" s="87">
        <f>Pressure_1_R2!J136</f>
        <v>0</v>
      </c>
      <c r="BK121" s="87">
        <f>Pressure_1_R2!K136</f>
        <v>0</v>
      </c>
      <c r="BL121" s="87">
        <f>Pressure_1_R2!L136</f>
        <v>0</v>
      </c>
      <c r="BM121" s="87">
        <f>Pressure_1_R2!M136</f>
        <v>0</v>
      </c>
      <c r="BN121" s="87">
        <f>Pressure_1_R2!N136</f>
        <v>0</v>
      </c>
      <c r="BO121" s="87">
        <f>Pressure_1_R2!O136</f>
        <v>0</v>
      </c>
      <c r="BP121" s="69">
        <f>Pressure_1_R2!P136</f>
        <v>0</v>
      </c>
    </row>
    <row r="122" spans="2:68" ht="15" customHeight="1">
      <c r="B122" s="438">
        <f>Pressure_1_R2!B11</f>
        <v>0</v>
      </c>
      <c r="C122" s="439">
        <f>Pressure_1_R2!D11</f>
        <v>0</v>
      </c>
      <c r="D122" s="445" t="str">
        <f t="shared" si="139"/>
        <v/>
      </c>
      <c r="E122" s="429" t="str">
        <f t="shared" si="175"/>
        <v>기체</v>
      </c>
      <c r="F122" s="387" t="e">
        <f t="shared" si="140"/>
        <v>#N/A</v>
      </c>
      <c r="G122" s="387" t="e">
        <f t="shared" si="141"/>
        <v>#N/A</v>
      </c>
      <c r="H122" s="437" t="e">
        <f t="shared" si="142"/>
        <v>#N/A</v>
      </c>
      <c r="I122" s="429">
        <f t="shared" si="168"/>
        <v>0</v>
      </c>
      <c r="J122" s="421"/>
      <c r="K122" s="423">
        <f t="shared" si="169"/>
        <v>0</v>
      </c>
      <c r="L122" s="428" t="e">
        <f t="shared" ca="1" si="170"/>
        <v>#N/A</v>
      </c>
      <c r="M122" s="429" t="e">
        <f t="shared" ca="1" si="171"/>
        <v>#VALUE!</v>
      </c>
      <c r="N122" s="428">
        <f t="shared" ca="1" si="152"/>
        <v>0</v>
      </c>
      <c r="O122" s="429" t="e">
        <f t="shared" ca="1" si="153"/>
        <v>#N/A</v>
      </c>
      <c r="P122" s="428">
        <f t="shared" ca="1" si="154"/>
        <v>0</v>
      </c>
      <c r="Q122" s="429" t="e">
        <f t="shared" ca="1" si="155"/>
        <v>#N/A</v>
      </c>
      <c r="R122" s="430">
        <f t="shared" ca="1" si="156"/>
        <v>0</v>
      </c>
      <c r="S122" s="427" t="e">
        <f t="shared" ca="1" si="157"/>
        <v>#N/A</v>
      </c>
      <c r="T122" s="387" t="e">
        <f t="shared" ca="1" si="143"/>
        <v>#N/A</v>
      </c>
      <c r="U122" s="440" t="e">
        <f ca="1">IF(S122="% of Reading",H122*R122%,IF(S122="% of F.S",MAX(G115:G174)*R122%,R122*T122))</f>
        <v>#N/A</v>
      </c>
      <c r="V122" s="429">
        <f t="shared" si="158"/>
        <v>0</v>
      </c>
      <c r="X122" s="428" t="e">
        <f t="shared" ca="1" si="172"/>
        <v>#N/A</v>
      </c>
      <c r="Y122" s="429" t="e">
        <f t="shared" ca="1" si="173"/>
        <v>#N/A</v>
      </c>
      <c r="Z122" s="428" t="e">
        <f t="shared" ca="1" si="159"/>
        <v>#N/A</v>
      </c>
      <c r="AA122" s="431" t="e">
        <f t="shared" ca="1" si="160"/>
        <v>#N/A</v>
      </c>
      <c r="AB122" s="442">
        <f t="shared" si="144"/>
        <v>0</v>
      </c>
      <c r="AC122" s="443">
        <f t="shared" si="145"/>
        <v>0</v>
      </c>
      <c r="AD122" s="444">
        <f t="shared" si="146"/>
        <v>0</v>
      </c>
      <c r="AE122" s="67"/>
      <c r="AF122" s="387">
        <f t="shared" si="147"/>
        <v>0</v>
      </c>
      <c r="AG122" s="451">
        <f t="shared" si="161"/>
        <v>9.7989820000000005</v>
      </c>
      <c r="AH122" s="451" t="e">
        <f t="shared" si="161"/>
        <v>#DIV/0!</v>
      </c>
      <c r="AI122" s="451">
        <f t="shared" si="161"/>
        <v>8000</v>
      </c>
      <c r="AJ122" s="451">
        <f t="shared" si="161"/>
        <v>1</v>
      </c>
      <c r="AK122" s="451">
        <f t="shared" si="161"/>
        <v>0</v>
      </c>
      <c r="AL122" s="451" t="e">
        <f t="shared" ca="1" si="161"/>
        <v>#N/A</v>
      </c>
      <c r="AM122" s="454" t="e">
        <f t="shared" ca="1" si="162"/>
        <v>#DIV/0!</v>
      </c>
      <c r="AN122" s="451" t="e">
        <f t="shared" ca="1" si="163"/>
        <v>#N/A</v>
      </c>
      <c r="AO122" s="451" t="e">
        <f t="shared" ca="1" si="163"/>
        <v>#N/A</v>
      </c>
      <c r="AP122" s="449" t="e">
        <f t="shared" ca="1" si="148"/>
        <v>#DIV/0!</v>
      </c>
      <c r="AQ122" s="451">
        <f t="shared" si="164"/>
        <v>9.0000000000000002E-6</v>
      </c>
      <c r="AR122" s="451" t="e">
        <f t="shared" ca="1" si="164"/>
        <v>#DIV/0!</v>
      </c>
      <c r="AS122" s="455" t="e">
        <f t="shared" ca="1" si="174"/>
        <v>#N/A</v>
      </c>
      <c r="AT122" s="456" t="e">
        <f t="shared" ca="1" si="149"/>
        <v>#DIV/0!</v>
      </c>
      <c r="AU122" s="451" t="e">
        <f t="shared" si="165"/>
        <v>#DIV/0!</v>
      </c>
      <c r="AV122" s="450" t="e">
        <f t="shared" ca="1" si="166"/>
        <v>#DIV/0!</v>
      </c>
      <c r="AW122" s="451">
        <f t="shared" si="167"/>
        <v>0.03</v>
      </c>
      <c r="AX122" s="446">
        <f t="shared" si="150"/>
        <v>0</v>
      </c>
      <c r="AY122" s="452" t="e">
        <f t="shared" ca="1" si="151"/>
        <v>#DIV/0!</v>
      </c>
      <c r="BA122" s="70">
        <f>Pressure_1_R2!A137</f>
        <v>0</v>
      </c>
      <c r="BB122" s="86">
        <f>Pressure_1_R2!B137</f>
        <v>0</v>
      </c>
      <c r="BC122" s="86">
        <f>Pressure_1_R2!C137</f>
        <v>0</v>
      </c>
      <c r="BD122" s="86">
        <f>Pressure_1_R2!D137</f>
        <v>0</v>
      </c>
      <c r="BE122" s="86">
        <f>Pressure_1_R2!E137</f>
        <v>0</v>
      </c>
      <c r="BF122" s="86">
        <f>Pressure_1_R2!F137</f>
        <v>0</v>
      </c>
      <c r="BG122" s="86">
        <f>Pressure_1_R2!G137</f>
        <v>0</v>
      </c>
      <c r="BH122" s="86">
        <f>Pressure_1_R2!H137</f>
        <v>0</v>
      </c>
      <c r="BI122" s="86">
        <f>Pressure_1_R2!I137</f>
        <v>0</v>
      </c>
      <c r="BJ122" s="86">
        <f>Pressure_1_R2!J137</f>
        <v>0</v>
      </c>
      <c r="BK122" s="86">
        <f>Pressure_1_R2!K137</f>
        <v>0</v>
      </c>
      <c r="BL122" s="86">
        <f>Pressure_1_R2!L137</f>
        <v>0</v>
      </c>
      <c r="BM122" s="86">
        <f>Pressure_1_R2!M137</f>
        <v>0</v>
      </c>
      <c r="BN122" s="86">
        <f>Pressure_1_R2!N137</f>
        <v>0</v>
      </c>
      <c r="BO122" s="86">
        <f>Pressure_1_R2!O137</f>
        <v>0</v>
      </c>
      <c r="BP122" s="71">
        <f>Pressure_1_R2!P137</f>
        <v>0</v>
      </c>
    </row>
    <row r="123" spans="2:68" ht="15" customHeight="1">
      <c r="B123" s="438">
        <f>Pressure_1_R2!B12</f>
        <v>0</v>
      </c>
      <c r="C123" s="439">
        <f>Pressure_1_R2!D12</f>
        <v>0</v>
      </c>
      <c r="D123" s="445" t="str">
        <f t="shared" si="139"/>
        <v/>
      </c>
      <c r="E123" s="429" t="str">
        <f t="shared" si="175"/>
        <v>기체</v>
      </c>
      <c r="F123" s="387" t="e">
        <f t="shared" si="140"/>
        <v>#N/A</v>
      </c>
      <c r="G123" s="387" t="e">
        <f t="shared" si="141"/>
        <v>#N/A</v>
      </c>
      <c r="H123" s="437" t="e">
        <f t="shared" si="142"/>
        <v>#N/A</v>
      </c>
      <c r="I123" s="429">
        <f t="shared" si="168"/>
        <v>0</v>
      </c>
      <c r="J123" s="421"/>
      <c r="K123" s="423">
        <f t="shared" si="169"/>
        <v>0</v>
      </c>
      <c r="L123" s="428" t="e">
        <f t="shared" ca="1" si="170"/>
        <v>#N/A</v>
      </c>
      <c r="M123" s="429" t="e">
        <f t="shared" ca="1" si="171"/>
        <v>#VALUE!</v>
      </c>
      <c r="N123" s="428">
        <f t="shared" ca="1" si="152"/>
        <v>0</v>
      </c>
      <c r="O123" s="429" t="e">
        <f t="shared" ca="1" si="153"/>
        <v>#N/A</v>
      </c>
      <c r="P123" s="428">
        <f t="shared" ca="1" si="154"/>
        <v>0</v>
      </c>
      <c r="Q123" s="429" t="e">
        <f t="shared" ca="1" si="155"/>
        <v>#N/A</v>
      </c>
      <c r="R123" s="430">
        <f t="shared" ca="1" si="156"/>
        <v>0</v>
      </c>
      <c r="S123" s="427" t="e">
        <f t="shared" ca="1" si="157"/>
        <v>#N/A</v>
      </c>
      <c r="T123" s="387" t="e">
        <f t="shared" ca="1" si="143"/>
        <v>#N/A</v>
      </c>
      <c r="U123" s="440" t="e">
        <f ca="1">IF(S123="% of Reading",H123*R123%,IF(S123="% of F.S",MAX(G115:G174)*R123%,R123*T123))</f>
        <v>#N/A</v>
      </c>
      <c r="V123" s="429">
        <f t="shared" si="158"/>
        <v>0</v>
      </c>
      <c r="X123" s="428" t="e">
        <f t="shared" ca="1" si="172"/>
        <v>#N/A</v>
      </c>
      <c r="Y123" s="429" t="e">
        <f t="shared" ca="1" si="173"/>
        <v>#N/A</v>
      </c>
      <c r="Z123" s="428" t="e">
        <f t="shared" ca="1" si="159"/>
        <v>#N/A</v>
      </c>
      <c r="AA123" s="431" t="e">
        <f t="shared" ca="1" si="160"/>
        <v>#N/A</v>
      </c>
      <c r="AB123" s="442">
        <f t="shared" si="144"/>
        <v>0</v>
      </c>
      <c r="AC123" s="443">
        <f t="shared" si="145"/>
        <v>0</v>
      </c>
      <c r="AD123" s="444">
        <f t="shared" si="146"/>
        <v>0</v>
      </c>
      <c r="AE123" s="67"/>
      <c r="AF123" s="387">
        <f t="shared" si="147"/>
        <v>0</v>
      </c>
      <c r="AG123" s="451">
        <f t="shared" si="161"/>
        <v>9.7989820000000005</v>
      </c>
      <c r="AH123" s="451" t="e">
        <f t="shared" si="161"/>
        <v>#DIV/0!</v>
      </c>
      <c r="AI123" s="451">
        <f t="shared" si="161"/>
        <v>8000</v>
      </c>
      <c r="AJ123" s="451">
        <f t="shared" si="161"/>
        <v>1</v>
      </c>
      <c r="AK123" s="451">
        <f t="shared" si="161"/>
        <v>0</v>
      </c>
      <c r="AL123" s="451" t="e">
        <f t="shared" ca="1" si="161"/>
        <v>#N/A</v>
      </c>
      <c r="AM123" s="454" t="e">
        <f t="shared" ca="1" si="162"/>
        <v>#DIV/0!</v>
      </c>
      <c r="AN123" s="451" t="e">
        <f t="shared" ca="1" si="163"/>
        <v>#N/A</v>
      </c>
      <c r="AO123" s="451" t="e">
        <f t="shared" ca="1" si="163"/>
        <v>#N/A</v>
      </c>
      <c r="AP123" s="449" t="e">
        <f t="shared" ca="1" si="148"/>
        <v>#DIV/0!</v>
      </c>
      <c r="AQ123" s="451">
        <f t="shared" si="164"/>
        <v>9.0000000000000002E-6</v>
      </c>
      <c r="AR123" s="451" t="e">
        <f t="shared" ca="1" si="164"/>
        <v>#DIV/0!</v>
      </c>
      <c r="AS123" s="455" t="e">
        <f t="shared" ca="1" si="174"/>
        <v>#N/A</v>
      </c>
      <c r="AT123" s="456" t="e">
        <f t="shared" ca="1" si="149"/>
        <v>#DIV/0!</v>
      </c>
      <c r="AU123" s="451" t="e">
        <f t="shared" si="165"/>
        <v>#DIV/0!</v>
      </c>
      <c r="AV123" s="450" t="e">
        <f t="shared" ca="1" si="166"/>
        <v>#DIV/0!</v>
      </c>
      <c r="AW123" s="451">
        <f t="shared" si="167"/>
        <v>0.03</v>
      </c>
      <c r="AX123" s="446">
        <f t="shared" si="150"/>
        <v>0</v>
      </c>
      <c r="AY123" s="452" t="e">
        <f t="shared" ca="1" si="151"/>
        <v>#DIV/0!</v>
      </c>
      <c r="BA123" s="68">
        <f>Pressure_1_R2!A138</f>
        <v>0</v>
      </c>
      <c r="BB123" s="87">
        <f>Pressure_1_R2!B138</f>
        <v>0</v>
      </c>
      <c r="BC123" s="87">
        <f>Pressure_1_R2!C138</f>
        <v>0</v>
      </c>
      <c r="BD123" s="87">
        <f>Pressure_1_R2!D138</f>
        <v>0</v>
      </c>
      <c r="BE123" s="87">
        <f>Pressure_1_R2!E138</f>
        <v>0</v>
      </c>
      <c r="BF123" s="87">
        <f>Pressure_1_R2!F138</f>
        <v>0</v>
      </c>
      <c r="BG123" s="87">
        <f>Pressure_1_R2!G138</f>
        <v>0</v>
      </c>
      <c r="BH123" s="87">
        <f>Pressure_1_R2!H138</f>
        <v>0</v>
      </c>
      <c r="BI123" s="87">
        <f>Pressure_1_R2!I138</f>
        <v>0</v>
      </c>
      <c r="BJ123" s="87">
        <f>Pressure_1_R2!J138</f>
        <v>0</v>
      </c>
      <c r="BK123" s="87">
        <f>Pressure_1_R2!K138</f>
        <v>0</v>
      </c>
      <c r="BL123" s="87">
        <f>Pressure_1_R2!L138</f>
        <v>0</v>
      </c>
      <c r="BM123" s="87">
        <f>Pressure_1_R2!M138</f>
        <v>0</v>
      </c>
      <c r="BN123" s="87">
        <f>Pressure_1_R2!N138</f>
        <v>0</v>
      </c>
      <c r="BO123" s="87">
        <f>Pressure_1_R2!O138</f>
        <v>0</v>
      </c>
      <c r="BP123" s="69">
        <f>Pressure_1_R2!P138</f>
        <v>0</v>
      </c>
    </row>
    <row r="124" spans="2:68" ht="15" customHeight="1">
      <c r="B124" s="438">
        <f>Pressure_1_R2!B13</f>
        <v>0</v>
      </c>
      <c r="C124" s="439">
        <f>Pressure_1_R2!D13</f>
        <v>0</v>
      </c>
      <c r="D124" s="445" t="str">
        <f t="shared" si="139"/>
        <v/>
      </c>
      <c r="E124" s="429" t="str">
        <f t="shared" si="175"/>
        <v>기체</v>
      </c>
      <c r="F124" s="387" t="e">
        <f t="shared" si="140"/>
        <v>#N/A</v>
      </c>
      <c r="G124" s="387" t="e">
        <f t="shared" si="141"/>
        <v>#N/A</v>
      </c>
      <c r="H124" s="437" t="e">
        <f t="shared" si="142"/>
        <v>#N/A</v>
      </c>
      <c r="I124" s="429">
        <f t="shared" si="168"/>
        <v>0</v>
      </c>
      <c r="J124" s="421"/>
      <c r="K124" s="423">
        <f t="shared" si="169"/>
        <v>0</v>
      </c>
      <c r="L124" s="428" t="e">
        <f t="shared" ca="1" si="170"/>
        <v>#N/A</v>
      </c>
      <c r="M124" s="429" t="e">
        <f t="shared" ca="1" si="171"/>
        <v>#VALUE!</v>
      </c>
      <c r="N124" s="428">
        <f t="shared" ca="1" si="152"/>
        <v>0</v>
      </c>
      <c r="O124" s="429" t="e">
        <f t="shared" ca="1" si="153"/>
        <v>#N/A</v>
      </c>
      <c r="P124" s="428">
        <f t="shared" ca="1" si="154"/>
        <v>0</v>
      </c>
      <c r="Q124" s="429" t="e">
        <f t="shared" ca="1" si="155"/>
        <v>#N/A</v>
      </c>
      <c r="R124" s="430">
        <f t="shared" ca="1" si="156"/>
        <v>0</v>
      </c>
      <c r="S124" s="427" t="e">
        <f t="shared" ca="1" si="157"/>
        <v>#N/A</v>
      </c>
      <c r="T124" s="387" t="e">
        <f t="shared" ca="1" si="143"/>
        <v>#N/A</v>
      </c>
      <c r="U124" s="440" t="e">
        <f ca="1">IF(S124="% of Reading",H124*R124%,IF(S124="% of F.S",MAX(G115:G174)*R124%,R124*T124))</f>
        <v>#N/A</v>
      </c>
      <c r="V124" s="429">
        <f t="shared" si="158"/>
        <v>0</v>
      </c>
      <c r="X124" s="428" t="e">
        <f t="shared" ca="1" si="172"/>
        <v>#N/A</v>
      </c>
      <c r="Y124" s="429" t="e">
        <f t="shared" ca="1" si="173"/>
        <v>#N/A</v>
      </c>
      <c r="Z124" s="428" t="e">
        <f t="shared" ca="1" si="159"/>
        <v>#N/A</v>
      </c>
      <c r="AA124" s="431" t="e">
        <f t="shared" ca="1" si="160"/>
        <v>#N/A</v>
      </c>
      <c r="AB124" s="442">
        <f t="shared" si="144"/>
        <v>0</v>
      </c>
      <c r="AC124" s="443">
        <f t="shared" si="145"/>
        <v>0</v>
      </c>
      <c r="AD124" s="444">
        <f t="shared" si="146"/>
        <v>0</v>
      </c>
      <c r="AE124" s="67"/>
      <c r="AF124" s="387">
        <f t="shared" si="147"/>
        <v>0</v>
      </c>
      <c r="AG124" s="451">
        <f t="shared" si="161"/>
        <v>9.7989820000000005</v>
      </c>
      <c r="AH124" s="451" t="e">
        <f t="shared" si="161"/>
        <v>#DIV/0!</v>
      </c>
      <c r="AI124" s="451">
        <f t="shared" si="161"/>
        <v>8000</v>
      </c>
      <c r="AJ124" s="451">
        <f t="shared" si="161"/>
        <v>1</v>
      </c>
      <c r="AK124" s="451">
        <f t="shared" si="161"/>
        <v>0</v>
      </c>
      <c r="AL124" s="451" t="e">
        <f t="shared" ca="1" si="161"/>
        <v>#N/A</v>
      </c>
      <c r="AM124" s="454" t="e">
        <f t="shared" ca="1" si="162"/>
        <v>#DIV/0!</v>
      </c>
      <c r="AN124" s="451" t="e">
        <f t="shared" ca="1" si="163"/>
        <v>#N/A</v>
      </c>
      <c r="AO124" s="451" t="e">
        <f t="shared" ca="1" si="163"/>
        <v>#N/A</v>
      </c>
      <c r="AP124" s="449" t="e">
        <f t="shared" ca="1" si="148"/>
        <v>#DIV/0!</v>
      </c>
      <c r="AQ124" s="451">
        <f t="shared" si="164"/>
        <v>9.0000000000000002E-6</v>
      </c>
      <c r="AR124" s="451" t="e">
        <f t="shared" ca="1" si="164"/>
        <v>#DIV/0!</v>
      </c>
      <c r="AS124" s="455" t="e">
        <f t="shared" ca="1" si="174"/>
        <v>#N/A</v>
      </c>
      <c r="AT124" s="456" t="e">
        <f t="shared" ca="1" si="149"/>
        <v>#DIV/0!</v>
      </c>
      <c r="AU124" s="451" t="e">
        <f t="shared" si="165"/>
        <v>#DIV/0!</v>
      </c>
      <c r="AV124" s="450" t="e">
        <f t="shared" ca="1" si="166"/>
        <v>#DIV/0!</v>
      </c>
      <c r="AW124" s="451">
        <f t="shared" si="167"/>
        <v>0.03</v>
      </c>
      <c r="AX124" s="446">
        <f t="shared" si="150"/>
        <v>0</v>
      </c>
      <c r="AY124" s="452" t="e">
        <f t="shared" ca="1" si="151"/>
        <v>#DIV/0!</v>
      </c>
      <c r="BA124" s="70">
        <f>Pressure_1_R2!A139</f>
        <v>0</v>
      </c>
      <c r="BB124" s="86">
        <f>Pressure_1_R2!B139</f>
        <v>0</v>
      </c>
      <c r="BC124" s="86">
        <f>Pressure_1_R2!C139</f>
        <v>0</v>
      </c>
      <c r="BD124" s="86">
        <f>Pressure_1_R2!D139</f>
        <v>0</v>
      </c>
      <c r="BE124" s="86">
        <f>Pressure_1_R2!E139</f>
        <v>0</v>
      </c>
      <c r="BF124" s="86">
        <f>Pressure_1_R2!F139</f>
        <v>0</v>
      </c>
      <c r="BG124" s="86">
        <f>Pressure_1_R2!G139</f>
        <v>0</v>
      </c>
      <c r="BH124" s="86">
        <f>Pressure_1_R2!H139</f>
        <v>0</v>
      </c>
      <c r="BI124" s="86">
        <f>Pressure_1_R2!I139</f>
        <v>0</v>
      </c>
      <c r="BJ124" s="86">
        <f>Pressure_1_R2!J139</f>
        <v>0</v>
      </c>
      <c r="BK124" s="86">
        <f>Pressure_1_R2!K139</f>
        <v>0</v>
      </c>
      <c r="BL124" s="86">
        <f>Pressure_1_R2!L139</f>
        <v>0</v>
      </c>
      <c r="BM124" s="86">
        <f>Pressure_1_R2!M139</f>
        <v>0</v>
      </c>
      <c r="BN124" s="86">
        <f>Pressure_1_R2!N139</f>
        <v>0</v>
      </c>
      <c r="BO124" s="86">
        <f>Pressure_1_R2!O139</f>
        <v>0</v>
      </c>
      <c r="BP124" s="71">
        <f>Pressure_1_R2!P139</f>
        <v>0</v>
      </c>
    </row>
    <row r="125" spans="2:68" ht="15" customHeight="1">
      <c r="B125" s="438">
        <f>Pressure_1_R2!B14</f>
        <v>0</v>
      </c>
      <c r="C125" s="439">
        <f>Pressure_1_R2!D14</f>
        <v>0</v>
      </c>
      <c r="D125" s="445" t="str">
        <f t="shared" si="139"/>
        <v/>
      </c>
      <c r="E125" s="429" t="str">
        <f t="shared" si="175"/>
        <v>기체</v>
      </c>
      <c r="F125" s="387" t="e">
        <f t="shared" si="140"/>
        <v>#N/A</v>
      </c>
      <c r="G125" s="387" t="e">
        <f t="shared" si="141"/>
        <v>#N/A</v>
      </c>
      <c r="H125" s="437" t="e">
        <f t="shared" si="142"/>
        <v>#N/A</v>
      </c>
      <c r="I125" s="429">
        <f t="shared" si="168"/>
        <v>0</v>
      </c>
      <c r="J125" s="421"/>
      <c r="K125" s="423">
        <f t="shared" si="169"/>
        <v>0</v>
      </c>
      <c r="L125" s="428" t="e">
        <f t="shared" ca="1" si="170"/>
        <v>#N/A</v>
      </c>
      <c r="M125" s="429" t="e">
        <f t="shared" ca="1" si="171"/>
        <v>#VALUE!</v>
      </c>
      <c r="N125" s="428">
        <f t="shared" ca="1" si="152"/>
        <v>0</v>
      </c>
      <c r="O125" s="429" t="e">
        <f t="shared" ca="1" si="153"/>
        <v>#N/A</v>
      </c>
      <c r="P125" s="428">
        <f t="shared" ca="1" si="154"/>
        <v>0</v>
      </c>
      <c r="Q125" s="429" t="e">
        <f t="shared" ca="1" si="155"/>
        <v>#N/A</v>
      </c>
      <c r="R125" s="430">
        <f t="shared" ca="1" si="156"/>
        <v>0</v>
      </c>
      <c r="S125" s="427" t="e">
        <f t="shared" ca="1" si="157"/>
        <v>#N/A</v>
      </c>
      <c r="T125" s="387" t="e">
        <f t="shared" ca="1" si="143"/>
        <v>#N/A</v>
      </c>
      <c r="U125" s="440" t="e">
        <f ca="1">IF(S125="% of Reading",H125*R125%,IF(S125="% of F.S",MAX(G115:G174)*R125%,R125*T125))</f>
        <v>#N/A</v>
      </c>
      <c r="V125" s="429">
        <f t="shared" si="158"/>
        <v>0</v>
      </c>
      <c r="X125" s="428" t="e">
        <f t="shared" ca="1" si="172"/>
        <v>#N/A</v>
      </c>
      <c r="Y125" s="429" t="e">
        <f t="shared" ca="1" si="173"/>
        <v>#N/A</v>
      </c>
      <c r="Z125" s="428" t="e">
        <f t="shared" ca="1" si="159"/>
        <v>#N/A</v>
      </c>
      <c r="AA125" s="431" t="e">
        <f t="shared" ca="1" si="160"/>
        <v>#N/A</v>
      </c>
      <c r="AB125" s="442">
        <f t="shared" si="144"/>
        <v>0</v>
      </c>
      <c r="AC125" s="443">
        <f t="shared" si="145"/>
        <v>0</v>
      </c>
      <c r="AD125" s="444">
        <f t="shared" si="146"/>
        <v>0</v>
      </c>
      <c r="AE125" s="67"/>
      <c r="AF125" s="387">
        <f t="shared" si="147"/>
        <v>0</v>
      </c>
      <c r="AG125" s="451">
        <f t="shared" si="161"/>
        <v>9.7989820000000005</v>
      </c>
      <c r="AH125" s="451" t="e">
        <f t="shared" si="161"/>
        <v>#DIV/0!</v>
      </c>
      <c r="AI125" s="451">
        <f t="shared" si="161"/>
        <v>8000</v>
      </c>
      <c r="AJ125" s="451">
        <f t="shared" si="161"/>
        <v>1</v>
      </c>
      <c r="AK125" s="451">
        <f t="shared" si="161"/>
        <v>0</v>
      </c>
      <c r="AL125" s="451" t="e">
        <f t="shared" ca="1" si="161"/>
        <v>#N/A</v>
      </c>
      <c r="AM125" s="454" t="e">
        <f t="shared" ca="1" si="162"/>
        <v>#DIV/0!</v>
      </c>
      <c r="AN125" s="451" t="e">
        <f t="shared" ca="1" si="163"/>
        <v>#N/A</v>
      </c>
      <c r="AO125" s="451" t="e">
        <f t="shared" ca="1" si="163"/>
        <v>#N/A</v>
      </c>
      <c r="AP125" s="449" t="e">
        <f t="shared" ca="1" si="148"/>
        <v>#DIV/0!</v>
      </c>
      <c r="AQ125" s="451">
        <f t="shared" si="164"/>
        <v>9.0000000000000002E-6</v>
      </c>
      <c r="AR125" s="451" t="e">
        <f t="shared" ca="1" si="164"/>
        <v>#DIV/0!</v>
      </c>
      <c r="AS125" s="455" t="e">
        <f t="shared" ca="1" si="174"/>
        <v>#N/A</v>
      </c>
      <c r="AT125" s="456" t="e">
        <f t="shared" ca="1" si="149"/>
        <v>#DIV/0!</v>
      </c>
      <c r="AU125" s="451" t="e">
        <f t="shared" si="165"/>
        <v>#DIV/0!</v>
      </c>
      <c r="AV125" s="450" t="e">
        <f t="shared" ca="1" si="166"/>
        <v>#DIV/0!</v>
      </c>
      <c r="AW125" s="451">
        <f t="shared" si="167"/>
        <v>0.03</v>
      </c>
      <c r="AX125" s="446">
        <f t="shared" si="150"/>
        <v>0</v>
      </c>
      <c r="AY125" s="452" t="e">
        <f t="shared" ca="1" si="151"/>
        <v>#DIV/0!</v>
      </c>
      <c r="BA125" s="68">
        <f>Pressure_1_R2!A140</f>
        <v>0</v>
      </c>
      <c r="BB125" s="87">
        <f>Pressure_1_R2!B140</f>
        <v>0</v>
      </c>
      <c r="BC125" s="87">
        <f>Pressure_1_R2!C140</f>
        <v>0</v>
      </c>
      <c r="BD125" s="87">
        <f>Pressure_1_R2!D140</f>
        <v>0</v>
      </c>
      <c r="BE125" s="87">
        <f>Pressure_1_R2!E140</f>
        <v>0</v>
      </c>
      <c r="BF125" s="87">
        <f>Pressure_1_R2!F140</f>
        <v>0</v>
      </c>
      <c r="BG125" s="87">
        <f>Pressure_1_R2!G140</f>
        <v>0</v>
      </c>
      <c r="BH125" s="87">
        <f>Pressure_1_R2!H140</f>
        <v>0</v>
      </c>
      <c r="BI125" s="87">
        <f>Pressure_1_R2!I140</f>
        <v>0</v>
      </c>
      <c r="BJ125" s="87">
        <f>Pressure_1_R2!J140</f>
        <v>0</v>
      </c>
      <c r="BK125" s="87">
        <f>Pressure_1_R2!K140</f>
        <v>0</v>
      </c>
      <c r="BL125" s="87">
        <f>Pressure_1_R2!L140</f>
        <v>0</v>
      </c>
      <c r="BM125" s="87">
        <f>Pressure_1_R2!M140</f>
        <v>0</v>
      </c>
      <c r="BN125" s="87">
        <f>Pressure_1_R2!N140</f>
        <v>0</v>
      </c>
      <c r="BO125" s="87">
        <f>Pressure_1_R2!O140</f>
        <v>0</v>
      </c>
      <c r="BP125" s="69">
        <f>Pressure_1_R2!P140</f>
        <v>0</v>
      </c>
    </row>
    <row r="126" spans="2:68" ht="15" customHeight="1">
      <c r="B126" s="438">
        <f>Pressure_1_R2!B15</f>
        <v>0</v>
      </c>
      <c r="C126" s="439">
        <f>Pressure_1_R2!D15</f>
        <v>0</v>
      </c>
      <c r="D126" s="445" t="str">
        <f t="shared" si="139"/>
        <v/>
      </c>
      <c r="E126" s="429" t="str">
        <f t="shared" si="175"/>
        <v>기체</v>
      </c>
      <c r="F126" s="387" t="e">
        <f t="shared" si="140"/>
        <v>#N/A</v>
      </c>
      <c r="G126" s="387" t="e">
        <f t="shared" si="141"/>
        <v>#N/A</v>
      </c>
      <c r="H126" s="437" t="e">
        <f t="shared" si="142"/>
        <v>#N/A</v>
      </c>
      <c r="I126" s="429">
        <f t="shared" si="168"/>
        <v>0</v>
      </c>
      <c r="J126" s="421"/>
      <c r="K126" s="423">
        <f t="shared" si="169"/>
        <v>0</v>
      </c>
      <c r="L126" s="428" t="e">
        <f t="shared" ca="1" si="170"/>
        <v>#N/A</v>
      </c>
      <c r="M126" s="429" t="e">
        <f t="shared" ca="1" si="171"/>
        <v>#VALUE!</v>
      </c>
      <c r="N126" s="428">
        <f t="shared" ca="1" si="152"/>
        <v>0</v>
      </c>
      <c r="O126" s="429" t="e">
        <f t="shared" ca="1" si="153"/>
        <v>#N/A</v>
      </c>
      <c r="P126" s="428">
        <f t="shared" ca="1" si="154"/>
        <v>0</v>
      </c>
      <c r="Q126" s="429" t="e">
        <f t="shared" ca="1" si="155"/>
        <v>#N/A</v>
      </c>
      <c r="R126" s="430">
        <f t="shared" ca="1" si="156"/>
        <v>0</v>
      </c>
      <c r="S126" s="427" t="e">
        <f t="shared" ca="1" si="157"/>
        <v>#N/A</v>
      </c>
      <c r="T126" s="387" t="e">
        <f t="shared" ca="1" si="143"/>
        <v>#N/A</v>
      </c>
      <c r="U126" s="440" t="e">
        <f ca="1">IF(S126="% of Reading",H126*R126%,IF(S126="% of F.S",MAX(G115:G174)*R126%,R126*T126))</f>
        <v>#N/A</v>
      </c>
      <c r="V126" s="429">
        <f t="shared" si="158"/>
        <v>0</v>
      </c>
      <c r="X126" s="428" t="e">
        <f t="shared" ca="1" si="172"/>
        <v>#N/A</v>
      </c>
      <c r="Y126" s="429" t="e">
        <f t="shared" ca="1" si="173"/>
        <v>#N/A</v>
      </c>
      <c r="Z126" s="428" t="e">
        <f t="shared" ca="1" si="159"/>
        <v>#N/A</v>
      </c>
      <c r="AA126" s="431" t="e">
        <f t="shared" ca="1" si="160"/>
        <v>#N/A</v>
      </c>
      <c r="AB126" s="442">
        <f t="shared" si="144"/>
        <v>0</v>
      </c>
      <c r="AC126" s="443">
        <f t="shared" si="145"/>
        <v>0</v>
      </c>
      <c r="AD126" s="444">
        <f t="shared" si="146"/>
        <v>0</v>
      </c>
      <c r="AE126" s="67"/>
      <c r="AF126" s="387">
        <f t="shared" si="147"/>
        <v>0</v>
      </c>
      <c r="AG126" s="451">
        <f t="shared" si="161"/>
        <v>9.7989820000000005</v>
      </c>
      <c r="AH126" s="451" t="e">
        <f t="shared" si="161"/>
        <v>#DIV/0!</v>
      </c>
      <c r="AI126" s="451">
        <f t="shared" si="161"/>
        <v>8000</v>
      </c>
      <c r="AJ126" s="451">
        <f t="shared" si="161"/>
        <v>1</v>
      </c>
      <c r="AK126" s="451">
        <f t="shared" si="161"/>
        <v>0</v>
      </c>
      <c r="AL126" s="451" t="e">
        <f t="shared" ca="1" si="161"/>
        <v>#N/A</v>
      </c>
      <c r="AM126" s="454" t="e">
        <f t="shared" ca="1" si="162"/>
        <v>#DIV/0!</v>
      </c>
      <c r="AN126" s="451" t="e">
        <f t="shared" ca="1" si="163"/>
        <v>#N/A</v>
      </c>
      <c r="AO126" s="451" t="e">
        <f t="shared" ca="1" si="163"/>
        <v>#N/A</v>
      </c>
      <c r="AP126" s="449" t="e">
        <f t="shared" ca="1" si="148"/>
        <v>#DIV/0!</v>
      </c>
      <c r="AQ126" s="451">
        <f t="shared" si="164"/>
        <v>9.0000000000000002E-6</v>
      </c>
      <c r="AR126" s="451" t="e">
        <f t="shared" ca="1" si="164"/>
        <v>#DIV/0!</v>
      </c>
      <c r="AS126" s="455" t="e">
        <f t="shared" ca="1" si="174"/>
        <v>#N/A</v>
      </c>
      <c r="AT126" s="456" t="e">
        <f t="shared" ca="1" si="149"/>
        <v>#DIV/0!</v>
      </c>
      <c r="AU126" s="451" t="e">
        <f t="shared" si="165"/>
        <v>#DIV/0!</v>
      </c>
      <c r="AV126" s="450" t="e">
        <f t="shared" ca="1" si="166"/>
        <v>#DIV/0!</v>
      </c>
      <c r="AW126" s="451">
        <f t="shared" si="167"/>
        <v>0.03</v>
      </c>
      <c r="AX126" s="446">
        <f t="shared" si="150"/>
        <v>0</v>
      </c>
      <c r="AY126" s="452" t="e">
        <f t="shared" ca="1" si="151"/>
        <v>#DIV/0!</v>
      </c>
      <c r="BA126" s="70">
        <f>Pressure_1_R2!A141</f>
        <v>0</v>
      </c>
      <c r="BB126" s="86">
        <f>Pressure_1_R2!B141</f>
        <v>0</v>
      </c>
      <c r="BC126" s="86">
        <f>Pressure_1_R2!C141</f>
        <v>0</v>
      </c>
      <c r="BD126" s="86">
        <f>Pressure_1_R2!D141</f>
        <v>0</v>
      </c>
      <c r="BE126" s="86">
        <f>Pressure_1_R2!E141</f>
        <v>0</v>
      </c>
      <c r="BF126" s="86">
        <f>Pressure_1_R2!F141</f>
        <v>0</v>
      </c>
      <c r="BG126" s="86">
        <f>Pressure_1_R2!G141</f>
        <v>0</v>
      </c>
      <c r="BH126" s="86">
        <f>Pressure_1_R2!H141</f>
        <v>0</v>
      </c>
      <c r="BI126" s="86">
        <f>Pressure_1_R2!I141</f>
        <v>0</v>
      </c>
      <c r="BJ126" s="86">
        <f>Pressure_1_R2!J141</f>
        <v>0</v>
      </c>
      <c r="BK126" s="86">
        <f>Pressure_1_R2!K141</f>
        <v>0</v>
      </c>
      <c r="BL126" s="86">
        <f>Pressure_1_R2!L141</f>
        <v>0</v>
      </c>
      <c r="BM126" s="86">
        <f>Pressure_1_R2!M141</f>
        <v>0</v>
      </c>
      <c r="BN126" s="86">
        <f>Pressure_1_R2!N141</f>
        <v>0</v>
      </c>
      <c r="BO126" s="86">
        <f>Pressure_1_R2!O141</f>
        <v>0</v>
      </c>
      <c r="BP126" s="71">
        <f>Pressure_1_R2!P141</f>
        <v>0</v>
      </c>
    </row>
    <row r="127" spans="2:68" ht="15" customHeight="1">
      <c r="B127" s="438">
        <f>Pressure_1_R2!B16</f>
        <v>0</v>
      </c>
      <c r="C127" s="439">
        <f>Pressure_1_R2!D16</f>
        <v>0</v>
      </c>
      <c r="D127" s="445" t="str">
        <f t="shared" si="139"/>
        <v/>
      </c>
      <c r="E127" s="429" t="str">
        <f t="shared" si="175"/>
        <v>기체</v>
      </c>
      <c r="F127" s="387" t="e">
        <f t="shared" si="140"/>
        <v>#N/A</v>
      </c>
      <c r="G127" s="387" t="e">
        <f t="shared" si="141"/>
        <v>#N/A</v>
      </c>
      <c r="H127" s="437" t="e">
        <f t="shared" si="142"/>
        <v>#N/A</v>
      </c>
      <c r="I127" s="429">
        <f t="shared" si="168"/>
        <v>0</v>
      </c>
      <c r="J127" s="421"/>
      <c r="K127" s="423">
        <f t="shared" si="169"/>
        <v>0</v>
      </c>
      <c r="L127" s="428" t="e">
        <f t="shared" ca="1" si="170"/>
        <v>#N/A</v>
      </c>
      <c r="M127" s="429" t="e">
        <f t="shared" ca="1" si="171"/>
        <v>#VALUE!</v>
      </c>
      <c r="N127" s="428">
        <f t="shared" ca="1" si="152"/>
        <v>0</v>
      </c>
      <c r="O127" s="429" t="e">
        <f t="shared" ca="1" si="153"/>
        <v>#N/A</v>
      </c>
      <c r="P127" s="428">
        <f t="shared" ca="1" si="154"/>
        <v>0</v>
      </c>
      <c r="Q127" s="429" t="e">
        <f t="shared" ca="1" si="155"/>
        <v>#N/A</v>
      </c>
      <c r="R127" s="430">
        <f t="shared" ca="1" si="156"/>
        <v>0</v>
      </c>
      <c r="S127" s="427" t="e">
        <f t="shared" ca="1" si="157"/>
        <v>#N/A</v>
      </c>
      <c r="T127" s="387" t="e">
        <f t="shared" ca="1" si="143"/>
        <v>#N/A</v>
      </c>
      <c r="U127" s="440" t="e">
        <f ca="1">IF(S127="% of Reading",H127*R127%,IF(S127="% of F.S",MAX(G115:G174)*R127%,R127*T127))</f>
        <v>#N/A</v>
      </c>
      <c r="V127" s="429">
        <f t="shared" si="158"/>
        <v>0</v>
      </c>
      <c r="X127" s="428" t="e">
        <f t="shared" ca="1" si="172"/>
        <v>#N/A</v>
      </c>
      <c r="Y127" s="429" t="e">
        <f t="shared" ca="1" si="173"/>
        <v>#N/A</v>
      </c>
      <c r="Z127" s="428" t="e">
        <f t="shared" ca="1" si="159"/>
        <v>#N/A</v>
      </c>
      <c r="AA127" s="431" t="e">
        <f t="shared" ca="1" si="160"/>
        <v>#N/A</v>
      </c>
      <c r="AB127" s="442">
        <f t="shared" si="144"/>
        <v>0</v>
      </c>
      <c r="AC127" s="443">
        <f t="shared" si="145"/>
        <v>0</v>
      </c>
      <c r="AD127" s="444">
        <f t="shared" si="146"/>
        <v>0</v>
      </c>
      <c r="AE127" s="67"/>
      <c r="AF127" s="387">
        <f t="shared" si="147"/>
        <v>0</v>
      </c>
      <c r="AG127" s="451">
        <f t="shared" si="161"/>
        <v>9.7989820000000005</v>
      </c>
      <c r="AH127" s="451" t="e">
        <f t="shared" si="161"/>
        <v>#DIV/0!</v>
      </c>
      <c r="AI127" s="451">
        <f t="shared" si="161"/>
        <v>8000</v>
      </c>
      <c r="AJ127" s="451">
        <f t="shared" si="161"/>
        <v>1</v>
      </c>
      <c r="AK127" s="451">
        <f t="shared" si="161"/>
        <v>0</v>
      </c>
      <c r="AL127" s="451" t="e">
        <f t="shared" ca="1" si="161"/>
        <v>#N/A</v>
      </c>
      <c r="AM127" s="454" t="e">
        <f t="shared" ca="1" si="162"/>
        <v>#DIV/0!</v>
      </c>
      <c r="AN127" s="451" t="e">
        <f t="shared" ca="1" si="163"/>
        <v>#N/A</v>
      </c>
      <c r="AO127" s="451" t="e">
        <f t="shared" ca="1" si="163"/>
        <v>#N/A</v>
      </c>
      <c r="AP127" s="449" t="e">
        <f t="shared" ca="1" si="148"/>
        <v>#DIV/0!</v>
      </c>
      <c r="AQ127" s="451">
        <f t="shared" si="164"/>
        <v>9.0000000000000002E-6</v>
      </c>
      <c r="AR127" s="451" t="e">
        <f t="shared" ca="1" si="164"/>
        <v>#DIV/0!</v>
      </c>
      <c r="AS127" s="455" t="e">
        <f t="shared" ca="1" si="174"/>
        <v>#N/A</v>
      </c>
      <c r="AT127" s="456" t="e">
        <f t="shared" ca="1" si="149"/>
        <v>#DIV/0!</v>
      </c>
      <c r="AU127" s="451" t="e">
        <f t="shared" si="165"/>
        <v>#DIV/0!</v>
      </c>
      <c r="AV127" s="450" t="e">
        <f t="shared" ca="1" si="166"/>
        <v>#DIV/0!</v>
      </c>
      <c r="AW127" s="451">
        <f t="shared" si="167"/>
        <v>0.03</v>
      </c>
      <c r="AX127" s="446">
        <f t="shared" si="150"/>
        <v>0</v>
      </c>
      <c r="AY127" s="452" t="e">
        <f t="shared" ca="1" si="151"/>
        <v>#DIV/0!</v>
      </c>
      <c r="BA127" s="68">
        <f>Pressure_1_R2!A142</f>
        <v>0</v>
      </c>
      <c r="BB127" s="87">
        <f>Pressure_1_R2!B142</f>
        <v>0</v>
      </c>
      <c r="BC127" s="87">
        <f>Pressure_1_R2!C142</f>
        <v>0</v>
      </c>
      <c r="BD127" s="87">
        <f>Pressure_1_R2!D142</f>
        <v>0</v>
      </c>
      <c r="BE127" s="87">
        <f>Pressure_1_R2!E142</f>
        <v>0</v>
      </c>
      <c r="BF127" s="87">
        <f>Pressure_1_R2!F142</f>
        <v>0</v>
      </c>
      <c r="BG127" s="87">
        <f>Pressure_1_R2!G142</f>
        <v>0</v>
      </c>
      <c r="BH127" s="87">
        <f>Pressure_1_R2!H142</f>
        <v>0</v>
      </c>
      <c r="BI127" s="87">
        <f>Pressure_1_R2!I142</f>
        <v>0</v>
      </c>
      <c r="BJ127" s="87">
        <f>Pressure_1_R2!J142</f>
        <v>0</v>
      </c>
      <c r="BK127" s="87">
        <f>Pressure_1_R2!K142</f>
        <v>0</v>
      </c>
      <c r="BL127" s="87">
        <f>Pressure_1_R2!L142</f>
        <v>0</v>
      </c>
      <c r="BM127" s="87">
        <f>Pressure_1_R2!M142</f>
        <v>0</v>
      </c>
      <c r="BN127" s="87">
        <f>Pressure_1_R2!N142</f>
        <v>0</v>
      </c>
      <c r="BO127" s="87">
        <f>Pressure_1_R2!O142</f>
        <v>0</v>
      </c>
      <c r="BP127" s="69">
        <f>Pressure_1_R2!P142</f>
        <v>0</v>
      </c>
    </row>
    <row r="128" spans="2:68" ht="15" customHeight="1">
      <c r="B128" s="438">
        <f>Pressure_1_R2!B17</f>
        <v>0</v>
      </c>
      <c r="C128" s="439">
        <f>Pressure_1_R2!D17</f>
        <v>0</v>
      </c>
      <c r="D128" s="445" t="str">
        <f t="shared" si="139"/>
        <v/>
      </c>
      <c r="E128" s="429" t="str">
        <f t="shared" si="175"/>
        <v>기체</v>
      </c>
      <c r="F128" s="387" t="e">
        <f t="shared" si="140"/>
        <v>#N/A</v>
      </c>
      <c r="G128" s="387" t="e">
        <f t="shared" si="141"/>
        <v>#N/A</v>
      </c>
      <c r="H128" s="437" t="e">
        <f t="shared" si="142"/>
        <v>#N/A</v>
      </c>
      <c r="I128" s="429">
        <f t="shared" si="168"/>
        <v>0</v>
      </c>
      <c r="J128" s="421"/>
      <c r="K128" s="423">
        <f t="shared" si="169"/>
        <v>0</v>
      </c>
      <c r="L128" s="428" t="e">
        <f t="shared" ca="1" si="170"/>
        <v>#N/A</v>
      </c>
      <c r="M128" s="429" t="e">
        <f t="shared" ca="1" si="171"/>
        <v>#VALUE!</v>
      </c>
      <c r="N128" s="428">
        <f t="shared" ca="1" si="152"/>
        <v>0</v>
      </c>
      <c r="O128" s="429" t="e">
        <f t="shared" ca="1" si="153"/>
        <v>#N/A</v>
      </c>
      <c r="P128" s="428">
        <f t="shared" ca="1" si="154"/>
        <v>0</v>
      </c>
      <c r="Q128" s="429" t="e">
        <f t="shared" ca="1" si="155"/>
        <v>#N/A</v>
      </c>
      <c r="R128" s="430">
        <f t="shared" ca="1" si="156"/>
        <v>0</v>
      </c>
      <c r="S128" s="427" t="e">
        <f t="shared" ca="1" si="157"/>
        <v>#N/A</v>
      </c>
      <c r="T128" s="387" t="e">
        <f t="shared" ca="1" si="143"/>
        <v>#N/A</v>
      </c>
      <c r="U128" s="440" t="e">
        <f ca="1">IF(S128="% of Reading",H128*R128%,IF(S128="% of F.S",MAX(G115:G174)*R128%,R128*T128))</f>
        <v>#N/A</v>
      </c>
      <c r="V128" s="429">
        <f t="shared" si="158"/>
        <v>0</v>
      </c>
      <c r="X128" s="428" t="e">
        <f t="shared" ca="1" si="172"/>
        <v>#N/A</v>
      </c>
      <c r="Y128" s="429" t="e">
        <f t="shared" ca="1" si="173"/>
        <v>#N/A</v>
      </c>
      <c r="Z128" s="428" t="e">
        <f t="shared" ca="1" si="159"/>
        <v>#N/A</v>
      </c>
      <c r="AA128" s="431" t="e">
        <f t="shared" ca="1" si="160"/>
        <v>#N/A</v>
      </c>
      <c r="AB128" s="442">
        <f t="shared" si="144"/>
        <v>0</v>
      </c>
      <c r="AC128" s="443">
        <f t="shared" si="145"/>
        <v>0</v>
      </c>
      <c r="AD128" s="444">
        <f t="shared" si="146"/>
        <v>0</v>
      </c>
      <c r="AE128" s="67"/>
      <c r="AF128" s="387">
        <f t="shared" si="147"/>
        <v>0</v>
      </c>
      <c r="AG128" s="451">
        <f t="shared" si="161"/>
        <v>9.7989820000000005</v>
      </c>
      <c r="AH128" s="451" t="e">
        <f t="shared" si="161"/>
        <v>#DIV/0!</v>
      </c>
      <c r="AI128" s="451">
        <f t="shared" si="161"/>
        <v>8000</v>
      </c>
      <c r="AJ128" s="451">
        <f t="shared" si="161"/>
        <v>1</v>
      </c>
      <c r="AK128" s="451">
        <f t="shared" si="161"/>
        <v>0</v>
      </c>
      <c r="AL128" s="451" t="e">
        <f t="shared" ca="1" si="161"/>
        <v>#N/A</v>
      </c>
      <c r="AM128" s="454" t="e">
        <f t="shared" ca="1" si="162"/>
        <v>#DIV/0!</v>
      </c>
      <c r="AN128" s="451" t="e">
        <f t="shared" ca="1" si="163"/>
        <v>#N/A</v>
      </c>
      <c r="AO128" s="451" t="e">
        <f t="shared" ca="1" si="163"/>
        <v>#N/A</v>
      </c>
      <c r="AP128" s="449" t="e">
        <f t="shared" ca="1" si="148"/>
        <v>#DIV/0!</v>
      </c>
      <c r="AQ128" s="451">
        <f t="shared" si="164"/>
        <v>9.0000000000000002E-6</v>
      </c>
      <c r="AR128" s="451" t="e">
        <f t="shared" ca="1" si="164"/>
        <v>#DIV/0!</v>
      </c>
      <c r="AS128" s="455" t="e">
        <f t="shared" ca="1" si="174"/>
        <v>#N/A</v>
      </c>
      <c r="AT128" s="456" t="e">
        <f t="shared" ca="1" si="149"/>
        <v>#DIV/0!</v>
      </c>
      <c r="AU128" s="451" t="e">
        <f t="shared" si="165"/>
        <v>#DIV/0!</v>
      </c>
      <c r="AV128" s="450" t="e">
        <f t="shared" ca="1" si="166"/>
        <v>#DIV/0!</v>
      </c>
      <c r="AW128" s="451">
        <f t="shared" si="167"/>
        <v>0.03</v>
      </c>
      <c r="AX128" s="446">
        <f t="shared" si="150"/>
        <v>0</v>
      </c>
      <c r="AY128" s="452" t="e">
        <f t="shared" ca="1" si="151"/>
        <v>#DIV/0!</v>
      </c>
      <c r="BA128" s="70">
        <f>Pressure_1_R2!A143</f>
        <v>0</v>
      </c>
      <c r="BB128" s="86">
        <f>Pressure_1_R2!B143</f>
        <v>0</v>
      </c>
      <c r="BC128" s="86">
        <f>Pressure_1_R2!C143</f>
        <v>0</v>
      </c>
      <c r="BD128" s="86">
        <f>Pressure_1_R2!D143</f>
        <v>0</v>
      </c>
      <c r="BE128" s="86">
        <f>Pressure_1_R2!E143</f>
        <v>0</v>
      </c>
      <c r="BF128" s="86">
        <f>Pressure_1_R2!F143</f>
        <v>0</v>
      </c>
      <c r="BG128" s="86">
        <f>Pressure_1_R2!G143</f>
        <v>0</v>
      </c>
      <c r="BH128" s="86">
        <f>Pressure_1_R2!H143</f>
        <v>0</v>
      </c>
      <c r="BI128" s="86">
        <f>Pressure_1_R2!I143</f>
        <v>0</v>
      </c>
      <c r="BJ128" s="86">
        <f>Pressure_1_R2!J143</f>
        <v>0</v>
      </c>
      <c r="BK128" s="86">
        <f>Pressure_1_R2!K143</f>
        <v>0</v>
      </c>
      <c r="BL128" s="86">
        <f>Pressure_1_R2!L143</f>
        <v>0</v>
      </c>
      <c r="BM128" s="86">
        <f>Pressure_1_R2!M143</f>
        <v>0</v>
      </c>
      <c r="BN128" s="86">
        <f>Pressure_1_R2!N143</f>
        <v>0</v>
      </c>
      <c r="BO128" s="86">
        <f>Pressure_1_R2!O143</f>
        <v>0</v>
      </c>
      <c r="BP128" s="71">
        <f>Pressure_1_R2!P143</f>
        <v>0</v>
      </c>
    </row>
    <row r="129" spans="2:68" ht="15" customHeight="1">
      <c r="B129" s="438">
        <f>Pressure_1_R2!B18</f>
        <v>0</v>
      </c>
      <c r="C129" s="439">
        <f>Pressure_1_R2!D18</f>
        <v>0</v>
      </c>
      <c r="D129" s="445" t="str">
        <f t="shared" si="139"/>
        <v/>
      </c>
      <c r="E129" s="429" t="str">
        <f t="shared" si="175"/>
        <v>기체</v>
      </c>
      <c r="F129" s="387" t="e">
        <f t="shared" si="140"/>
        <v>#N/A</v>
      </c>
      <c r="G129" s="387" t="e">
        <f t="shared" si="141"/>
        <v>#N/A</v>
      </c>
      <c r="H129" s="437" t="e">
        <f t="shared" si="142"/>
        <v>#N/A</v>
      </c>
      <c r="I129" s="429">
        <f t="shared" si="168"/>
        <v>0</v>
      </c>
      <c r="J129" s="421"/>
      <c r="K129" s="423">
        <f t="shared" si="169"/>
        <v>0</v>
      </c>
      <c r="L129" s="428" t="e">
        <f t="shared" ca="1" si="170"/>
        <v>#N/A</v>
      </c>
      <c r="M129" s="429" t="e">
        <f t="shared" ca="1" si="171"/>
        <v>#VALUE!</v>
      </c>
      <c r="N129" s="428">
        <f t="shared" ca="1" si="152"/>
        <v>0</v>
      </c>
      <c r="O129" s="429" t="e">
        <f t="shared" ca="1" si="153"/>
        <v>#N/A</v>
      </c>
      <c r="P129" s="428">
        <f t="shared" ca="1" si="154"/>
        <v>0</v>
      </c>
      <c r="Q129" s="429" t="e">
        <f t="shared" ca="1" si="155"/>
        <v>#N/A</v>
      </c>
      <c r="R129" s="430">
        <f t="shared" ca="1" si="156"/>
        <v>0</v>
      </c>
      <c r="S129" s="427" t="e">
        <f t="shared" ca="1" si="157"/>
        <v>#N/A</v>
      </c>
      <c r="T129" s="387" t="e">
        <f t="shared" ca="1" si="143"/>
        <v>#N/A</v>
      </c>
      <c r="U129" s="440" t="e">
        <f ca="1">IF(S129="% of Reading",H129*R129%,IF(S129="% of F.S",MAX(G115:G174)*R129%,R129*T129))</f>
        <v>#N/A</v>
      </c>
      <c r="V129" s="429">
        <f t="shared" si="158"/>
        <v>0</v>
      </c>
      <c r="X129" s="428" t="e">
        <f t="shared" ca="1" si="172"/>
        <v>#N/A</v>
      </c>
      <c r="Y129" s="429" t="e">
        <f t="shared" ca="1" si="173"/>
        <v>#N/A</v>
      </c>
      <c r="Z129" s="428" t="e">
        <f t="shared" ca="1" si="159"/>
        <v>#N/A</v>
      </c>
      <c r="AA129" s="431" t="e">
        <f t="shared" ca="1" si="160"/>
        <v>#N/A</v>
      </c>
      <c r="AB129" s="442">
        <f t="shared" si="144"/>
        <v>0</v>
      </c>
      <c r="AC129" s="443">
        <f t="shared" si="145"/>
        <v>0</v>
      </c>
      <c r="AD129" s="444">
        <f t="shared" si="146"/>
        <v>0</v>
      </c>
      <c r="AE129" s="67"/>
      <c r="AF129" s="387">
        <f t="shared" si="147"/>
        <v>0</v>
      </c>
      <c r="AG129" s="451">
        <f t="shared" si="161"/>
        <v>9.7989820000000005</v>
      </c>
      <c r="AH129" s="451" t="e">
        <f t="shared" si="161"/>
        <v>#DIV/0!</v>
      </c>
      <c r="AI129" s="451">
        <f t="shared" si="161"/>
        <v>8000</v>
      </c>
      <c r="AJ129" s="451">
        <f t="shared" si="161"/>
        <v>1</v>
      </c>
      <c r="AK129" s="451">
        <f t="shared" si="161"/>
        <v>0</v>
      </c>
      <c r="AL129" s="451" t="e">
        <f t="shared" ca="1" si="161"/>
        <v>#N/A</v>
      </c>
      <c r="AM129" s="454" t="e">
        <f t="shared" ca="1" si="162"/>
        <v>#DIV/0!</v>
      </c>
      <c r="AN129" s="451" t="e">
        <f t="shared" ca="1" si="163"/>
        <v>#N/A</v>
      </c>
      <c r="AO129" s="451" t="e">
        <f t="shared" ca="1" si="163"/>
        <v>#N/A</v>
      </c>
      <c r="AP129" s="449" t="e">
        <f t="shared" ca="1" si="148"/>
        <v>#DIV/0!</v>
      </c>
      <c r="AQ129" s="451">
        <f t="shared" si="164"/>
        <v>9.0000000000000002E-6</v>
      </c>
      <c r="AR129" s="451" t="e">
        <f t="shared" ca="1" si="164"/>
        <v>#DIV/0!</v>
      </c>
      <c r="AS129" s="455" t="e">
        <f t="shared" ca="1" si="174"/>
        <v>#N/A</v>
      </c>
      <c r="AT129" s="456" t="e">
        <f t="shared" ca="1" si="149"/>
        <v>#DIV/0!</v>
      </c>
      <c r="AU129" s="451" t="e">
        <f t="shared" si="165"/>
        <v>#DIV/0!</v>
      </c>
      <c r="AV129" s="450" t="e">
        <f t="shared" ca="1" si="166"/>
        <v>#DIV/0!</v>
      </c>
      <c r="AW129" s="451">
        <f t="shared" si="167"/>
        <v>0.03</v>
      </c>
      <c r="AX129" s="446">
        <f t="shared" si="150"/>
        <v>0</v>
      </c>
      <c r="AY129" s="452" t="e">
        <f t="shared" ca="1" si="151"/>
        <v>#DIV/0!</v>
      </c>
      <c r="BA129" s="68">
        <f>Pressure_1_R2!A144</f>
        <v>0</v>
      </c>
      <c r="BB129" s="87">
        <f>Pressure_1_R2!B144</f>
        <v>0</v>
      </c>
      <c r="BC129" s="87">
        <f>Pressure_1_R2!C144</f>
        <v>0</v>
      </c>
      <c r="BD129" s="87">
        <f>Pressure_1_R2!D144</f>
        <v>0</v>
      </c>
      <c r="BE129" s="87">
        <f>Pressure_1_R2!E144</f>
        <v>0</v>
      </c>
      <c r="BF129" s="87">
        <f>Pressure_1_R2!F144</f>
        <v>0</v>
      </c>
      <c r="BG129" s="87">
        <f>Pressure_1_R2!G144</f>
        <v>0</v>
      </c>
      <c r="BH129" s="87">
        <f>Pressure_1_R2!H144</f>
        <v>0</v>
      </c>
      <c r="BI129" s="87">
        <f>Pressure_1_R2!I144</f>
        <v>0</v>
      </c>
      <c r="BJ129" s="87">
        <f>Pressure_1_R2!J144</f>
        <v>0</v>
      </c>
      <c r="BK129" s="87">
        <f>Pressure_1_R2!K144</f>
        <v>0</v>
      </c>
      <c r="BL129" s="87">
        <f>Pressure_1_R2!L144</f>
        <v>0</v>
      </c>
      <c r="BM129" s="87">
        <f>Pressure_1_R2!M144</f>
        <v>0</v>
      </c>
      <c r="BN129" s="87">
        <f>Pressure_1_R2!N144</f>
        <v>0</v>
      </c>
      <c r="BO129" s="87">
        <f>Pressure_1_R2!O144</f>
        <v>0</v>
      </c>
      <c r="BP129" s="69">
        <f>Pressure_1_R2!P144</f>
        <v>0</v>
      </c>
    </row>
    <row r="130" spans="2:68" ht="15" customHeight="1">
      <c r="B130" s="438">
        <f>Pressure_1_R2!B19</f>
        <v>0</v>
      </c>
      <c r="C130" s="439">
        <f>Pressure_1_R2!D19</f>
        <v>0</v>
      </c>
      <c r="D130" s="445" t="str">
        <f t="shared" si="139"/>
        <v/>
      </c>
      <c r="E130" s="429" t="str">
        <f t="shared" si="175"/>
        <v>기체</v>
      </c>
      <c r="F130" s="387" t="e">
        <f t="shared" si="140"/>
        <v>#N/A</v>
      </c>
      <c r="G130" s="387" t="e">
        <f t="shared" si="141"/>
        <v>#N/A</v>
      </c>
      <c r="H130" s="437" t="e">
        <f t="shared" si="142"/>
        <v>#N/A</v>
      </c>
      <c r="I130" s="429">
        <f t="shared" si="168"/>
        <v>0</v>
      </c>
      <c r="J130" s="421"/>
      <c r="K130" s="423">
        <f t="shared" si="169"/>
        <v>0</v>
      </c>
      <c r="L130" s="428" t="e">
        <f t="shared" ca="1" si="170"/>
        <v>#N/A</v>
      </c>
      <c r="M130" s="429" t="e">
        <f t="shared" ca="1" si="171"/>
        <v>#VALUE!</v>
      </c>
      <c r="N130" s="428">
        <f t="shared" ca="1" si="152"/>
        <v>0</v>
      </c>
      <c r="O130" s="429" t="e">
        <f t="shared" ca="1" si="153"/>
        <v>#N/A</v>
      </c>
      <c r="P130" s="428">
        <f t="shared" ca="1" si="154"/>
        <v>0</v>
      </c>
      <c r="Q130" s="429" t="e">
        <f t="shared" ca="1" si="155"/>
        <v>#N/A</v>
      </c>
      <c r="R130" s="430">
        <f t="shared" ca="1" si="156"/>
        <v>0</v>
      </c>
      <c r="S130" s="427" t="e">
        <f t="shared" ca="1" si="157"/>
        <v>#N/A</v>
      </c>
      <c r="T130" s="387" t="e">
        <f t="shared" ca="1" si="143"/>
        <v>#N/A</v>
      </c>
      <c r="U130" s="440" t="e">
        <f ca="1">IF(S130="% of Reading",H130*R130%,IF(S130="% of F.S",MAX(G115:G174)*R130%,R130*T130))</f>
        <v>#N/A</v>
      </c>
      <c r="V130" s="429">
        <f t="shared" si="158"/>
        <v>0</v>
      </c>
      <c r="X130" s="428" t="e">
        <f t="shared" ca="1" si="172"/>
        <v>#N/A</v>
      </c>
      <c r="Y130" s="429" t="e">
        <f t="shared" ca="1" si="173"/>
        <v>#N/A</v>
      </c>
      <c r="Z130" s="428" t="e">
        <f t="shared" ca="1" si="159"/>
        <v>#N/A</v>
      </c>
      <c r="AA130" s="431" t="e">
        <f t="shared" ca="1" si="160"/>
        <v>#N/A</v>
      </c>
      <c r="AB130" s="442">
        <f t="shared" si="144"/>
        <v>0</v>
      </c>
      <c r="AC130" s="443">
        <f t="shared" si="145"/>
        <v>0</v>
      </c>
      <c r="AD130" s="444">
        <f t="shared" si="146"/>
        <v>0</v>
      </c>
      <c r="AE130" s="67"/>
      <c r="AF130" s="387">
        <f t="shared" si="147"/>
        <v>0</v>
      </c>
      <c r="AG130" s="451">
        <f t="shared" si="161"/>
        <v>9.7989820000000005</v>
      </c>
      <c r="AH130" s="451" t="e">
        <f t="shared" si="161"/>
        <v>#DIV/0!</v>
      </c>
      <c r="AI130" s="451">
        <f t="shared" si="161"/>
        <v>8000</v>
      </c>
      <c r="AJ130" s="451">
        <f t="shared" si="161"/>
        <v>1</v>
      </c>
      <c r="AK130" s="451">
        <f t="shared" si="161"/>
        <v>0</v>
      </c>
      <c r="AL130" s="451" t="e">
        <f t="shared" ca="1" si="161"/>
        <v>#N/A</v>
      </c>
      <c r="AM130" s="454" t="e">
        <f t="shared" ca="1" si="162"/>
        <v>#DIV/0!</v>
      </c>
      <c r="AN130" s="451" t="e">
        <f t="shared" ca="1" si="163"/>
        <v>#N/A</v>
      </c>
      <c r="AO130" s="451" t="e">
        <f t="shared" ca="1" si="163"/>
        <v>#N/A</v>
      </c>
      <c r="AP130" s="449" t="e">
        <f t="shared" ca="1" si="148"/>
        <v>#DIV/0!</v>
      </c>
      <c r="AQ130" s="451">
        <f t="shared" si="164"/>
        <v>9.0000000000000002E-6</v>
      </c>
      <c r="AR130" s="451" t="e">
        <f t="shared" ca="1" si="164"/>
        <v>#DIV/0!</v>
      </c>
      <c r="AS130" s="455" t="e">
        <f t="shared" ca="1" si="174"/>
        <v>#N/A</v>
      </c>
      <c r="AT130" s="456" t="e">
        <f t="shared" ca="1" si="149"/>
        <v>#DIV/0!</v>
      </c>
      <c r="AU130" s="451" t="e">
        <f t="shared" si="165"/>
        <v>#DIV/0!</v>
      </c>
      <c r="AV130" s="450" t="e">
        <f t="shared" ca="1" si="166"/>
        <v>#DIV/0!</v>
      </c>
      <c r="AW130" s="451">
        <f t="shared" si="167"/>
        <v>0.03</v>
      </c>
      <c r="AX130" s="446">
        <f t="shared" si="150"/>
        <v>0</v>
      </c>
      <c r="AY130" s="452" t="e">
        <f t="shared" ca="1" si="151"/>
        <v>#DIV/0!</v>
      </c>
      <c r="BA130" s="70">
        <f>Pressure_1_R2!A145</f>
        <v>0</v>
      </c>
      <c r="BB130" s="86">
        <f>Pressure_1_R2!B145</f>
        <v>0</v>
      </c>
      <c r="BC130" s="86">
        <f>Pressure_1_R2!C145</f>
        <v>0</v>
      </c>
      <c r="BD130" s="86">
        <f>Pressure_1_R2!D145</f>
        <v>0</v>
      </c>
      <c r="BE130" s="86">
        <f>Pressure_1_R2!E145</f>
        <v>0</v>
      </c>
      <c r="BF130" s="86">
        <f>Pressure_1_R2!F145</f>
        <v>0</v>
      </c>
      <c r="BG130" s="86">
        <f>Pressure_1_R2!G145</f>
        <v>0</v>
      </c>
      <c r="BH130" s="86">
        <f>Pressure_1_R2!H145</f>
        <v>0</v>
      </c>
      <c r="BI130" s="86">
        <f>Pressure_1_R2!I145</f>
        <v>0</v>
      </c>
      <c r="BJ130" s="86">
        <f>Pressure_1_R2!J145</f>
        <v>0</v>
      </c>
      <c r="BK130" s="86">
        <f>Pressure_1_R2!K145</f>
        <v>0</v>
      </c>
      <c r="BL130" s="86">
        <f>Pressure_1_R2!L145</f>
        <v>0</v>
      </c>
      <c r="BM130" s="86">
        <f>Pressure_1_R2!M145</f>
        <v>0</v>
      </c>
      <c r="BN130" s="86">
        <f>Pressure_1_R2!N145</f>
        <v>0</v>
      </c>
      <c r="BO130" s="86">
        <f>Pressure_1_R2!O145</f>
        <v>0</v>
      </c>
      <c r="BP130" s="71">
        <f>Pressure_1_R2!P145</f>
        <v>0</v>
      </c>
    </row>
    <row r="131" spans="2:68" ht="15" customHeight="1">
      <c r="B131" s="438">
        <f>Pressure_1_R2!B20</f>
        <v>0</v>
      </c>
      <c r="C131" s="439">
        <f>Pressure_1_R2!D20</f>
        <v>0</v>
      </c>
      <c r="D131" s="445" t="str">
        <f t="shared" si="139"/>
        <v/>
      </c>
      <c r="E131" s="429" t="str">
        <f t="shared" si="175"/>
        <v>기체</v>
      </c>
      <c r="F131" s="387" t="e">
        <f t="shared" si="140"/>
        <v>#N/A</v>
      </c>
      <c r="G131" s="387" t="e">
        <f t="shared" si="141"/>
        <v>#N/A</v>
      </c>
      <c r="H131" s="437" t="e">
        <f t="shared" si="142"/>
        <v>#N/A</v>
      </c>
      <c r="I131" s="429">
        <f t="shared" si="168"/>
        <v>0</v>
      </c>
      <c r="J131" s="421"/>
      <c r="K131" s="423">
        <f t="shared" si="169"/>
        <v>0</v>
      </c>
      <c r="L131" s="428" t="e">
        <f t="shared" ca="1" si="170"/>
        <v>#N/A</v>
      </c>
      <c r="M131" s="429" t="e">
        <f t="shared" ca="1" si="171"/>
        <v>#VALUE!</v>
      </c>
      <c r="N131" s="428">
        <f t="shared" ca="1" si="152"/>
        <v>0</v>
      </c>
      <c r="O131" s="429" t="e">
        <f t="shared" ca="1" si="153"/>
        <v>#N/A</v>
      </c>
      <c r="P131" s="428">
        <f t="shared" ca="1" si="154"/>
        <v>0</v>
      </c>
      <c r="Q131" s="429" t="e">
        <f t="shared" ca="1" si="155"/>
        <v>#N/A</v>
      </c>
      <c r="R131" s="430">
        <f t="shared" ca="1" si="156"/>
        <v>0</v>
      </c>
      <c r="S131" s="427" t="e">
        <f t="shared" ca="1" si="157"/>
        <v>#N/A</v>
      </c>
      <c r="T131" s="387" t="e">
        <f t="shared" ca="1" si="143"/>
        <v>#N/A</v>
      </c>
      <c r="U131" s="440" t="e">
        <f ca="1">IF(S131="% of Reading",H131*R131%,IF(S131="% of F.S",MAX(G115:G174)*R131%,R131*T131))</f>
        <v>#N/A</v>
      </c>
      <c r="V131" s="429">
        <f t="shared" si="158"/>
        <v>0</v>
      </c>
      <c r="X131" s="428" t="e">
        <f t="shared" ca="1" si="172"/>
        <v>#N/A</v>
      </c>
      <c r="Y131" s="429" t="e">
        <f t="shared" ca="1" si="173"/>
        <v>#N/A</v>
      </c>
      <c r="Z131" s="428" t="e">
        <f t="shared" ca="1" si="159"/>
        <v>#N/A</v>
      </c>
      <c r="AA131" s="431" t="e">
        <f t="shared" ca="1" si="160"/>
        <v>#N/A</v>
      </c>
      <c r="AB131" s="442">
        <f t="shared" si="144"/>
        <v>0</v>
      </c>
      <c r="AC131" s="443">
        <f t="shared" si="145"/>
        <v>0</v>
      </c>
      <c r="AD131" s="444">
        <f t="shared" si="146"/>
        <v>0</v>
      </c>
      <c r="AE131" s="67"/>
      <c r="AF131" s="387">
        <f t="shared" si="147"/>
        <v>0</v>
      </c>
      <c r="AG131" s="451">
        <f t="shared" si="161"/>
        <v>9.7989820000000005</v>
      </c>
      <c r="AH131" s="451" t="e">
        <f t="shared" si="161"/>
        <v>#DIV/0!</v>
      </c>
      <c r="AI131" s="451">
        <f t="shared" si="161"/>
        <v>8000</v>
      </c>
      <c r="AJ131" s="451">
        <f t="shared" si="161"/>
        <v>1</v>
      </c>
      <c r="AK131" s="451">
        <f t="shared" si="161"/>
        <v>0</v>
      </c>
      <c r="AL131" s="451" t="e">
        <f t="shared" ca="1" si="161"/>
        <v>#N/A</v>
      </c>
      <c r="AM131" s="454" t="e">
        <f t="shared" ca="1" si="162"/>
        <v>#DIV/0!</v>
      </c>
      <c r="AN131" s="451" t="e">
        <f t="shared" ca="1" si="163"/>
        <v>#N/A</v>
      </c>
      <c r="AO131" s="451" t="e">
        <f t="shared" ca="1" si="163"/>
        <v>#N/A</v>
      </c>
      <c r="AP131" s="449" t="e">
        <f t="shared" ca="1" si="148"/>
        <v>#DIV/0!</v>
      </c>
      <c r="AQ131" s="451">
        <f t="shared" si="164"/>
        <v>9.0000000000000002E-6</v>
      </c>
      <c r="AR131" s="451" t="e">
        <f t="shared" ca="1" si="164"/>
        <v>#DIV/0!</v>
      </c>
      <c r="AS131" s="455" t="e">
        <f t="shared" ca="1" si="174"/>
        <v>#N/A</v>
      </c>
      <c r="AT131" s="456" t="e">
        <f t="shared" ca="1" si="149"/>
        <v>#DIV/0!</v>
      </c>
      <c r="AU131" s="451" t="e">
        <f t="shared" si="165"/>
        <v>#DIV/0!</v>
      </c>
      <c r="AV131" s="450" t="e">
        <f t="shared" ca="1" si="166"/>
        <v>#DIV/0!</v>
      </c>
      <c r="AW131" s="451">
        <f t="shared" si="167"/>
        <v>0.03</v>
      </c>
      <c r="AX131" s="446">
        <f t="shared" si="150"/>
        <v>0</v>
      </c>
      <c r="AY131" s="452" t="e">
        <f t="shared" ca="1" si="151"/>
        <v>#DIV/0!</v>
      </c>
      <c r="BA131" s="68">
        <f>Pressure_1_R2!A146</f>
        <v>0</v>
      </c>
      <c r="BB131" s="87">
        <f>Pressure_1_R2!B146</f>
        <v>0</v>
      </c>
      <c r="BC131" s="87">
        <f>Pressure_1_R2!C146</f>
        <v>0</v>
      </c>
      <c r="BD131" s="87">
        <f>Pressure_1_R2!D146</f>
        <v>0</v>
      </c>
      <c r="BE131" s="87">
        <f>Pressure_1_R2!E146</f>
        <v>0</v>
      </c>
      <c r="BF131" s="87">
        <f>Pressure_1_R2!F146</f>
        <v>0</v>
      </c>
      <c r="BG131" s="87">
        <f>Pressure_1_R2!G146</f>
        <v>0</v>
      </c>
      <c r="BH131" s="87">
        <f>Pressure_1_R2!H146</f>
        <v>0</v>
      </c>
      <c r="BI131" s="87">
        <f>Pressure_1_R2!I146</f>
        <v>0</v>
      </c>
      <c r="BJ131" s="87">
        <f>Pressure_1_R2!J146</f>
        <v>0</v>
      </c>
      <c r="BK131" s="87">
        <f>Pressure_1_R2!K146</f>
        <v>0</v>
      </c>
      <c r="BL131" s="87">
        <f>Pressure_1_R2!L146</f>
        <v>0</v>
      </c>
      <c r="BM131" s="87">
        <f>Pressure_1_R2!M146</f>
        <v>0</v>
      </c>
      <c r="BN131" s="87">
        <f>Pressure_1_R2!N146</f>
        <v>0</v>
      </c>
      <c r="BO131" s="87">
        <f>Pressure_1_R2!O146</f>
        <v>0</v>
      </c>
      <c r="BP131" s="69">
        <f>Pressure_1_R2!P146</f>
        <v>0</v>
      </c>
    </row>
    <row r="132" spans="2:68" ht="15" customHeight="1">
      <c r="B132" s="438">
        <f>Pressure_1_R2!B21</f>
        <v>0</v>
      </c>
      <c r="C132" s="439">
        <f>Pressure_1_R2!D21</f>
        <v>0</v>
      </c>
      <c r="D132" s="445" t="str">
        <f t="shared" si="139"/>
        <v/>
      </c>
      <c r="E132" s="429" t="str">
        <f t="shared" si="175"/>
        <v>기체</v>
      </c>
      <c r="F132" s="387" t="e">
        <f t="shared" si="140"/>
        <v>#N/A</v>
      </c>
      <c r="G132" s="387" t="e">
        <f t="shared" si="141"/>
        <v>#N/A</v>
      </c>
      <c r="H132" s="437" t="e">
        <f t="shared" si="142"/>
        <v>#N/A</v>
      </c>
      <c r="I132" s="429">
        <f t="shared" si="168"/>
        <v>0</v>
      </c>
      <c r="J132" s="421"/>
      <c r="K132" s="423">
        <f t="shared" si="169"/>
        <v>0</v>
      </c>
      <c r="L132" s="428" t="e">
        <f t="shared" ca="1" si="170"/>
        <v>#N/A</v>
      </c>
      <c r="M132" s="429" t="e">
        <f t="shared" ca="1" si="171"/>
        <v>#VALUE!</v>
      </c>
      <c r="N132" s="428">
        <f t="shared" ca="1" si="152"/>
        <v>0</v>
      </c>
      <c r="O132" s="429" t="e">
        <f t="shared" ca="1" si="153"/>
        <v>#N/A</v>
      </c>
      <c r="P132" s="428">
        <f t="shared" ca="1" si="154"/>
        <v>0</v>
      </c>
      <c r="Q132" s="429" t="e">
        <f t="shared" ca="1" si="155"/>
        <v>#N/A</v>
      </c>
      <c r="R132" s="430">
        <f t="shared" ca="1" si="156"/>
        <v>0</v>
      </c>
      <c r="S132" s="427" t="e">
        <f t="shared" ca="1" si="157"/>
        <v>#N/A</v>
      </c>
      <c r="T132" s="387" t="e">
        <f t="shared" ca="1" si="143"/>
        <v>#N/A</v>
      </c>
      <c r="U132" s="440" t="e">
        <f ca="1">IF(S132="% of Reading",H132*R132%,IF(S132="% of F.S",MAX(G115:G174)*R132%,R132*T132))</f>
        <v>#N/A</v>
      </c>
      <c r="V132" s="429">
        <f t="shared" si="158"/>
        <v>0</v>
      </c>
      <c r="X132" s="428" t="e">
        <f t="shared" ca="1" si="172"/>
        <v>#N/A</v>
      </c>
      <c r="Y132" s="429" t="e">
        <f t="shared" ca="1" si="173"/>
        <v>#N/A</v>
      </c>
      <c r="Z132" s="428" t="e">
        <f t="shared" ca="1" si="159"/>
        <v>#N/A</v>
      </c>
      <c r="AA132" s="431" t="e">
        <f t="shared" ca="1" si="160"/>
        <v>#N/A</v>
      </c>
      <c r="AB132" s="442">
        <f t="shared" si="144"/>
        <v>0</v>
      </c>
      <c r="AC132" s="443">
        <f t="shared" si="145"/>
        <v>0</v>
      </c>
      <c r="AD132" s="444">
        <f t="shared" si="146"/>
        <v>0</v>
      </c>
      <c r="AE132" s="67"/>
      <c r="AF132" s="387">
        <f t="shared" si="147"/>
        <v>0</v>
      </c>
      <c r="AG132" s="451">
        <f t="shared" ref="AG132:AL143" si="176">AG131</f>
        <v>9.7989820000000005</v>
      </c>
      <c r="AH132" s="451" t="e">
        <f t="shared" si="176"/>
        <v>#DIV/0!</v>
      </c>
      <c r="AI132" s="451">
        <f t="shared" si="176"/>
        <v>8000</v>
      </c>
      <c r="AJ132" s="451">
        <f t="shared" si="176"/>
        <v>1</v>
      </c>
      <c r="AK132" s="451">
        <f t="shared" si="176"/>
        <v>0</v>
      </c>
      <c r="AL132" s="451" t="e">
        <f t="shared" ca="1" si="176"/>
        <v>#N/A</v>
      </c>
      <c r="AM132" s="454" t="e">
        <f t="shared" ca="1" si="162"/>
        <v>#DIV/0!</v>
      </c>
      <c r="AN132" s="451" t="e">
        <f t="shared" ref="AN132:AO143" ca="1" si="177">AN131</f>
        <v>#N/A</v>
      </c>
      <c r="AO132" s="451" t="e">
        <f t="shared" ca="1" si="177"/>
        <v>#N/A</v>
      </c>
      <c r="AP132" s="449" t="e">
        <f t="shared" ca="1" si="148"/>
        <v>#DIV/0!</v>
      </c>
      <c r="AQ132" s="451">
        <f t="shared" ref="AQ132:AR173" si="178">AQ131</f>
        <v>9.0000000000000002E-6</v>
      </c>
      <c r="AR132" s="451" t="e">
        <f t="shared" ca="1" si="178"/>
        <v>#DIV/0!</v>
      </c>
      <c r="AS132" s="455" t="e">
        <f t="shared" ca="1" si="174"/>
        <v>#N/A</v>
      </c>
      <c r="AT132" s="456" t="e">
        <f t="shared" ca="1" si="149"/>
        <v>#DIV/0!</v>
      </c>
      <c r="AU132" s="451" t="e">
        <f t="shared" si="165"/>
        <v>#DIV/0!</v>
      </c>
      <c r="AV132" s="450" t="e">
        <f t="shared" ca="1" si="166"/>
        <v>#DIV/0!</v>
      </c>
      <c r="AW132" s="451">
        <f t="shared" si="167"/>
        <v>0.03</v>
      </c>
      <c r="AX132" s="446">
        <f t="shared" si="150"/>
        <v>0</v>
      </c>
      <c r="AY132" s="452" t="e">
        <f t="shared" ca="1" si="151"/>
        <v>#DIV/0!</v>
      </c>
      <c r="BA132" s="70">
        <f>Pressure_1_R2!A147</f>
        <v>0</v>
      </c>
      <c r="BB132" s="86">
        <f>Pressure_1_R2!B147</f>
        <v>0</v>
      </c>
      <c r="BC132" s="86">
        <f>Pressure_1_R2!C147</f>
        <v>0</v>
      </c>
      <c r="BD132" s="86">
        <f>Pressure_1_R2!D147</f>
        <v>0</v>
      </c>
      <c r="BE132" s="86">
        <f>Pressure_1_R2!E147</f>
        <v>0</v>
      </c>
      <c r="BF132" s="86">
        <f>Pressure_1_R2!F147</f>
        <v>0</v>
      </c>
      <c r="BG132" s="86">
        <f>Pressure_1_R2!G147</f>
        <v>0</v>
      </c>
      <c r="BH132" s="86">
        <f>Pressure_1_R2!H147</f>
        <v>0</v>
      </c>
      <c r="BI132" s="86">
        <f>Pressure_1_R2!I147</f>
        <v>0</v>
      </c>
      <c r="BJ132" s="86">
        <f>Pressure_1_R2!J147</f>
        <v>0</v>
      </c>
      <c r="BK132" s="86">
        <f>Pressure_1_R2!K147</f>
        <v>0</v>
      </c>
      <c r="BL132" s="86">
        <f>Pressure_1_R2!L147</f>
        <v>0</v>
      </c>
      <c r="BM132" s="86">
        <f>Pressure_1_R2!M147</f>
        <v>0</v>
      </c>
      <c r="BN132" s="86">
        <f>Pressure_1_R2!N147</f>
        <v>0</v>
      </c>
      <c r="BO132" s="86">
        <f>Pressure_1_R2!O147</f>
        <v>0</v>
      </c>
      <c r="BP132" s="71">
        <f>Pressure_1_R2!P147</f>
        <v>0</v>
      </c>
    </row>
    <row r="133" spans="2:68" ht="15" customHeight="1">
      <c r="B133" s="438">
        <f>Pressure_1_R2!B22</f>
        <v>0</v>
      </c>
      <c r="C133" s="439">
        <f>Pressure_1_R2!D22</f>
        <v>0</v>
      </c>
      <c r="D133" s="445" t="str">
        <f t="shared" si="139"/>
        <v/>
      </c>
      <c r="E133" s="429" t="str">
        <f t="shared" si="175"/>
        <v>기체</v>
      </c>
      <c r="F133" s="387" t="e">
        <f t="shared" si="140"/>
        <v>#N/A</v>
      </c>
      <c r="G133" s="387" t="e">
        <f t="shared" si="141"/>
        <v>#N/A</v>
      </c>
      <c r="H133" s="437" t="e">
        <f t="shared" si="142"/>
        <v>#N/A</v>
      </c>
      <c r="I133" s="429">
        <f t="shared" si="168"/>
        <v>0</v>
      </c>
      <c r="J133" s="421"/>
      <c r="K133" s="423">
        <f t="shared" si="169"/>
        <v>0</v>
      </c>
      <c r="L133" s="428" t="e">
        <f t="shared" ca="1" si="170"/>
        <v>#N/A</v>
      </c>
      <c r="M133" s="429" t="e">
        <f t="shared" ca="1" si="171"/>
        <v>#VALUE!</v>
      </c>
      <c r="N133" s="428">
        <f t="shared" ca="1" si="152"/>
        <v>0</v>
      </c>
      <c r="O133" s="429" t="e">
        <f t="shared" ca="1" si="153"/>
        <v>#N/A</v>
      </c>
      <c r="P133" s="428">
        <f t="shared" ca="1" si="154"/>
        <v>0</v>
      </c>
      <c r="Q133" s="429" t="e">
        <f t="shared" ca="1" si="155"/>
        <v>#N/A</v>
      </c>
      <c r="R133" s="430">
        <f t="shared" ca="1" si="156"/>
        <v>0</v>
      </c>
      <c r="S133" s="427" t="e">
        <f t="shared" ca="1" si="157"/>
        <v>#N/A</v>
      </c>
      <c r="T133" s="387" t="e">
        <f t="shared" ca="1" si="143"/>
        <v>#N/A</v>
      </c>
      <c r="U133" s="440" t="e">
        <f ca="1">IF(S133="% of Reading",H133*R133%,IF(S133="% of F.S",MAX(G115:G174)*R133%,R133*T133))</f>
        <v>#N/A</v>
      </c>
      <c r="V133" s="429">
        <f t="shared" si="158"/>
        <v>0</v>
      </c>
      <c r="X133" s="428" t="e">
        <f t="shared" ca="1" si="172"/>
        <v>#N/A</v>
      </c>
      <c r="Y133" s="429" t="e">
        <f t="shared" ca="1" si="173"/>
        <v>#N/A</v>
      </c>
      <c r="Z133" s="428" t="e">
        <f t="shared" ca="1" si="159"/>
        <v>#N/A</v>
      </c>
      <c r="AA133" s="431" t="e">
        <f t="shared" ca="1" si="160"/>
        <v>#N/A</v>
      </c>
      <c r="AB133" s="442">
        <f t="shared" si="144"/>
        <v>0</v>
      </c>
      <c r="AC133" s="443">
        <f t="shared" si="145"/>
        <v>0</v>
      </c>
      <c r="AD133" s="444">
        <f t="shared" si="146"/>
        <v>0</v>
      </c>
      <c r="AE133" s="67"/>
      <c r="AF133" s="387">
        <f t="shared" si="147"/>
        <v>0</v>
      </c>
      <c r="AG133" s="451">
        <f t="shared" si="176"/>
        <v>9.7989820000000005</v>
      </c>
      <c r="AH133" s="451" t="e">
        <f t="shared" si="176"/>
        <v>#DIV/0!</v>
      </c>
      <c r="AI133" s="451">
        <f t="shared" si="176"/>
        <v>8000</v>
      </c>
      <c r="AJ133" s="451">
        <f t="shared" si="176"/>
        <v>1</v>
      </c>
      <c r="AK133" s="451">
        <f t="shared" si="176"/>
        <v>0</v>
      </c>
      <c r="AL133" s="451" t="e">
        <f t="shared" ca="1" si="176"/>
        <v>#N/A</v>
      </c>
      <c r="AM133" s="454" t="e">
        <f t="shared" ca="1" si="162"/>
        <v>#DIV/0!</v>
      </c>
      <c r="AN133" s="451" t="e">
        <f t="shared" ca="1" si="177"/>
        <v>#N/A</v>
      </c>
      <c r="AO133" s="451" t="e">
        <f t="shared" ca="1" si="177"/>
        <v>#N/A</v>
      </c>
      <c r="AP133" s="449" t="e">
        <f t="shared" ca="1" si="148"/>
        <v>#DIV/0!</v>
      </c>
      <c r="AQ133" s="451">
        <f t="shared" si="178"/>
        <v>9.0000000000000002E-6</v>
      </c>
      <c r="AR133" s="451" t="e">
        <f t="shared" ca="1" si="178"/>
        <v>#DIV/0!</v>
      </c>
      <c r="AS133" s="455" t="e">
        <f t="shared" ca="1" si="174"/>
        <v>#N/A</v>
      </c>
      <c r="AT133" s="456" t="e">
        <f t="shared" ca="1" si="149"/>
        <v>#DIV/0!</v>
      </c>
      <c r="AU133" s="451" t="e">
        <f t="shared" si="165"/>
        <v>#DIV/0!</v>
      </c>
      <c r="AV133" s="450" t="e">
        <f t="shared" ca="1" si="166"/>
        <v>#DIV/0!</v>
      </c>
      <c r="AW133" s="451">
        <f t="shared" si="167"/>
        <v>0.03</v>
      </c>
      <c r="AX133" s="446">
        <f t="shared" si="150"/>
        <v>0</v>
      </c>
      <c r="AY133" s="452" t="e">
        <f t="shared" ca="1" si="151"/>
        <v>#DIV/0!</v>
      </c>
      <c r="BA133" s="68">
        <f>Pressure_1_R2!A148</f>
        <v>0</v>
      </c>
      <c r="BB133" s="87">
        <f>Pressure_1_R2!B148</f>
        <v>0</v>
      </c>
      <c r="BC133" s="87">
        <f>Pressure_1_R2!C148</f>
        <v>0</v>
      </c>
      <c r="BD133" s="87">
        <f>Pressure_1_R2!D148</f>
        <v>0</v>
      </c>
      <c r="BE133" s="87">
        <f>Pressure_1_R2!E148</f>
        <v>0</v>
      </c>
      <c r="BF133" s="87">
        <f>Pressure_1_R2!F148</f>
        <v>0</v>
      </c>
      <c r="BG133" s="87">
        <f>Pressure_1_R2!G148</f>
        <v>0</v>
      </c>
      <c r="BH133" s="87">
        <f>Pressure_1_R2!H148</f>
        <v>0</v>
      </c>
      <c r="BI133" s="87">
        <f>Pressure_1_R2!I148</f>
        <v>0</v>
      </c>
      <c r="BJ133" s="87">
        <f>Pressure_1_R2!J148</f>
        <v>0</v>
      </c>
      <c r="BK133" s="87">
        <f>Pressure_1_R2!K148</f>
        <v>0</v>
      </c>
      <c r="BL133" s="87">
        <f>Pressure_1_R2!L148</f>
        <v>0</v>
      </c>
      <c r="BM133" s="87">
        <f>Pressure_1_R2!M148</f>
        <v>0</v>
      </c>
      <c r="BN133" s="87">
        <f>Pressure_1_R2!N148</f>
        <v>0</v>
      </c>
      <c r="BO133" s="87">
        <f>Pressure_1_R2!O148</f>
        <v>0</v>
      </c>
      <c r="BP133" s="69">
        <f>Pressure_1_R2!P148</f>
        <v>0</v>
      </c>
    </row>
    <row r="134" spans="2:68" ht="15" customHeight="1">
      <c r="B134" s="438">
        <f>Pressure_1_R2!B23</f>
        <v>0</v>
      </c>
      <c r="C134" s="439">
        <f>Pressure_1_R2!D23</f>
        <v>0</v>
      </c>
      <c r="D134" s="445" t="str">
        <f t="shared" si="139"/>
        <v/>
      </c>
      <c r="E134" s="429" t="str">
        <f t="shared" si="175"/>
        <v>기체</v>
      </c>
      <c r="F134" s="387" t="e">
        <f t="shared" si="140"/>
        <v>#N/A</v>
      </c>
      <c r="G134" s="387" t="e">
        <f t="shared" si="141"/>
        <v>#N/A</v>
      </c>
      <c r="H134" s="437" t="e">
        <f t="shared" si="142"/>
        <v>#N/A</v>
      </c>
      <c r="I134" s="429">
        <f t="shared" si="168"/>
        <v>0</v>
      </c>
      <c r="J134" s="421"/>
      <c r="K134" s="423">
        <f t="shared" si="169"/>
        <v>0</v>
      </c>
      <c r="L134" s="428" t="e">
        <f t="shared" ca="1" si="170"/>
        <v>#N/A</v>
      </c>
      <c r="M134" s="429" t="e">
        <f t="shared" ca="1" si="171"/>
        <v>#VALUE!</v>
      </c>
      <c r="N134" s="428">
        <f t="shared" ca="1" si="152"/>
        <v>0</v>
      </c>
      <c r="O134" s="429" t="e">
        <f t="shared" ca="1" si="153"/>
        <v>#N/A</v>
      </c>
      <c r="P134" s="428">
        <f t="shared" ca="1" si="154"/>
        <v>0</v>
      </c>
      <c r="Q134" s="429" t="e">
        <f t="shared" ca="1" si="155"/>
        <v>#N/A</v>
      </c>
      <c r="R134" s="430">
        <f t="shared" ca="1" si="156"/>
        <v>0</v>
      </c>
      <c r="S134" s="427" t="e">
        <f t="shared" ca="1" si="157"/>
        <v>#N/A</v>
      </c>
      <c r="T134" s="387" t="e">
        <f t="shared" ca="1" si="143"/>
        <v>#N/A</v>
      </c>
      <c r="U134" s="440" t="e">
        <f ca="1">IF(S134="% of Reading",H134*R134%,IF(S134="% of F.S",MAX(G115:G174)*R134%,R134*T134))</f>
        <v>#N/A</v>
      </c>
      <c r="V134" s="429">
        <f t="shared" si="158"/>
        <v>0</v>
      </c>
      <c r="X134" s="428" t="e">
        <f t="shared" ca="1" si="172"/>
        <v>#N/A</v>
      </c>
      <c r="Y134" s="429" t="e">
        <f t="shared" ca="1" si="173"/>
        <v>#N/A</v>
      </c>
      <c r="Z134" s="428" t="e">
        <f t="shared" ca="1" si="159"/>
        <v>#N/A</v>
      </c>
      <c r="AA134" s="431" t="e">
        <f t="shared" ca="1" si="160"/>
        <v>#N/A</v>
      </c>
      <c r="AB134" s="442">
        <f t="shared" si="144"/>
        <v>0</v>
      </c>
      <c r="AC134" s="443">
        <f t="shared" si="145"/>
        <v>0</v>
      </c>
      <c r="AD134" s="444">
        <f t="shared" si="146"/>
        <v>0</v>
      </c>
      <c r="AE134" s="67"/>
      <c r="AF134" s="387">
        <f t="shared" si="147"/>
        <v>0</v>
      </c>
      <c r="AG134" s="451">
        <f t="shared" si="176"/>
        <v>9.7989820000000005</v>
      </c>
      <c r="AH134" s="451" t="e">
        <f t="shared" si="176"/>
        <v>#DIV/0!</v>
      </c>
      <c r="AI134" s="451">
        <f t="shared" si="176"/>
        <v>8000</v>
      </c>
      <c r="AJ134" s="451">
        <f t="shared" si="176"/>
        <v>1</v>
      </c>
      <c r="AK134" s="451">
        <f t="shared" si="176"/>
        <v>0</v>
      </c>
      <c r="AL134" s="451" t="e">
        <f t="shared" ca="1" si="176"/>
        <v>#N/A</v>
      </c>
      <c r="AM134" s="454" t="e">
        <f t="shared" ca="1" si="162"/>
        <v>#DIV/0!</v>
      </c>
      <c r="AN134" s="451" t="e">
        <f t="shared" ca="1" si="177"/>
        <v>#N/A</v>
      </c>
      <c r="AO134" s="451" t="e">
        <f t="shared" ca="1" si="177"/>
        <v>#N/A</v>
      </c>
      <c r="AP134" s="449" t="e">
        <f t="shared" ca="1" si="148"/>
        <v>#DIV/0!</v>
      </c>
      <c r="AQ134" s="451">
        <f t="shared" si="178"/>
        <v>9.0000000000000002E-6</v>
      </c>
      <c r="AR134" s="451" t="e">
        <f t="shared" ca="1" si="178"/>
        <v>#DIV/0!</v>
      </c>
      <c r="AS134" s="455" t="e">
        <f t="shared" ca="1" si="174"/>
        <v>#N/A</v>
      </c>
      <c r="AT134" s="456" t="e">
        <f t="shared" ca="1" si="149"/>
        <v>#DIV/0!</v>
      </c>
      <c r="AU134" s="451" t="e">
        <f t="shared" si="165"/>
        <v>#DIV/0!</v>
      </c>
      <c r="AV134" s="450" t="e">
        <f t="shared" ca="1" si="166"/>
        <v>#DIV/0!</v>
      </c>
      <c r="AW134" s="451">
        <f t="shared" si="167"/>
        <v>0.03</v>
      </c>
      <c r="AX134" s="446">
        <f t="shared" si="150"/>
        <v>0</v>
      </c>
      <c r="AY134" s="452" t="e">
        <f t="shared" ca="1" si="151"/>
        <v>#DIV/0!</v>
      </c>
      <c r="BA134" s="70">
        <f>Pressure_1_R2!A149</f>
        <v>0</v>
      </c>
      <c r="BB134" s="86">
        <f>Pressure_1_R2!B149</f>
        <v>0</v>
      </c>
      <c r="BC134" s="86">
        <f>Pressure_1_R2!C149</f>
        <v>0</v>
      </c>
      <c r="BD134" s="86">
        <f>Pressure_1_R2!D149</f>
        <v>0</v>
      </c>
      <c r="BE134" s="86">
        <f>Pressure_1_R2!E149</f>
        <v>0</v>
      </c>
      <c r="BF134" s="86">
        <f>Pressure_1_R2!F149</f>
        <v>0</v>
      </c>
      <c r="BG134" s="86">
        <f>Pressure_1_R2!G149</f>
        <v>0</v>
      </c>
      <c r="BH134" s="86">
        <f>Pressure_1_R2!H149</f>
        <v>0</v>
      </c>
      <c r="BI134" s="86">
        <f>Pressure_1_R2!I149</f>
        <v>0</v>
      </c>
      <c r="BJ134" s="86">
        <f>Pressure_1_R2!J149</f>
        <v>0</v>
      </c>
      <c r="BK134" s="86">
        <f>Pressure_1_R2!K149</f>
        <v>0</v>
      </c>
      <c r="BL134" s="86">
        <f>Pressure_1_R2!L149</f>
        <v>0</v>
      </c>
      <c r="BM134" s="86">
        <f>Pressure_1_R2!M149</f>
        <v>0</v>
      </c>
      <c r="BN134" s="86">
        <f>Pressure_1_R2!N149</f>
        <v>0</v>
      </c>
      <c r="BO134" s="86">
        <f>Pressure_1_R2!O149</f>
        <v>0</v>
      </c>
      <c r="BP134" s="71">
        <f>Pressure_1_R2!P149</f>
        <v>0</v>
      </c>
    </row>
    <row r="135" spans="2:68" ht="15" customHeight="1">
      <c r="B135" s="438">
        <f>Pressure_1_R2!B24</f>
        <v>0</v>
      </c>
      <c r="C135" s="439">
        <f>Pressure_1_R2!D24</f>
        <v>0</v>
      </c>
      <c r="D135" s="445" t="str">
        <f t="shared" si="139"/>
        <v/>
      </c>
      <c r="E135" s="429" t="str">
        <f t="shared" si="175"/>
        <v>기체</v>
      </c>
      <c r="F135" s="387" t="e">
        <f t="shared" si="140"/>
        <v>#N/A</v>
      </c>
      <c r="G135" s="387" t="e">
        <f t="shared" si="141"/>
        <v>#N/A</v>
      </c>
      <c r="H135" s="437" t="e">
        <f t="shared" si="142"/>
        <v>#N/A</v>
      </c>
      <c r="I135" s="429">
        <f t="shared" si="168"/>
        <v>0</v>
      </c>
      <c r="J135" s="421"/>
      <c r="K135" s="423">
        <f t="shared" si="169"/>
        <v>0</v>
      </c>
      <c r="L135" s="428" t="e">
        <f t="shared" ca="1" si="170"/>
        <v>#N/A</v>
      </c>
      <c r="M135" s="429" t="e">
        <f t="shared" ca="1" si="171"/>
        <v>#VALUE!</v>
      </c>
      <c r="N135" s="428">
        <f t="shared" ca="1" si="152"/>
        <v>0</v>
      </c>
      <c r="O135" s="429" t="e">
        <f t="shared" ca="1" si="153"/>
        <v>#N/A</v>
      </c>
      <c r="P135" s="428">
        <f t="shared" ca="1" si="154"/>
        <v>0</v>
      </c>
      <c r="Q135" s="429" t="e">
        <f t="shared" ca="1" si="155"/>
        <v>#N/A</v>
      </c>
      <c r="R135" s="430">
        <f t="shared" ca="1" si="156"/>
        <v>0</v>
      </c>
      <c r="S135" s="427" t="e">
        <f t="shared" ca="1" si="157"/>
        <v>#N/A</v>
      </c>
      <c r="T135" s="387" t="e">
        <f t="shared" ca="1" si="143"/>
        <v>#N/A</v>
      </c>
      <c r="U135" s="440" t="e">
        <f ca="1">IF(S135="% of Reading",H135*R135%,IF(S135="% of F.S",MAX(G115:G174)*R135%,R135*T135))</f>
        <v>#N/A</v>
      </c>
      <c r="V135" s="429">
        <f t="shared" si="158"/>
        <v>0</v>
      </c>
      <c r="X135" s="428" t="e">
        <f t="shared" ca="1" si="172"/>
        <v>#N/A</v>
      </c>
      <c r="Y135" s="429" t="e">
        <f t="shared" ca="1" si="173"/>
        <v>#N/A</v>
      </c>
      <c r="Z135" s="428" t="e">
        <f t="shared" ca="1" si="159"/>
        <v>#N/A</v>
      </c>
      <c r="AA135" s="431" t="e">
        <f t="shared" ca="1" si="160"/>
        <v>#N/A</v>
      </c>
      <c r="AB135" s="442">
        <f t="shared" si="144"/>
        <v>0</v>
      </c>
      <c r="AC135" s="443">
        <f t="shared" si="145"/>
        <v>0</v>
      </c>
      <c r="AD135" s="444">
        <f t="shared" si="146"/>
        <v>0</v>
      </c>
      <c r="AE135" s="67"/>
      <c r="AF135" s="387">
        <f t="shared" si="147"/>
        <v>0</v>
      </c>
      <c r="AG135" s="451">
        <f t="shared" si="176"/>
        <v>9.7989820000000005</v>
      </c>
      <c r="AH135" s="451" t="e">
        <f t="shared" si="176"/>
        <v>#DIV/0!</v>
      </c>
      <c r="AI135" s="451">
        <f t="shared" si="176"/>
        <v>8000</v>
      </c>
      <c r="AJ135" s="451">
        <f t="shared" si="176"/>
        <v>1</v>
      </c>
      <c r="AK135" s="451">
        <f t="shared" si="176"/>
        <v>0</v>
      </c>
      <c r="AL135" s="451" t="e">
        <f t="shared" ca="1" si="176"/>
        <v>#N/A</v>
      </c>
      <c r="AM135" s="454" t="e">
        <f t="shared" ca="1" si="162"/>
        <v>#DIV/0!</v>
      </c>
      <c r="AN135" s="451" t="e">
        <f t="shared" ca="1" si="177"/>
        <v>#N/A</v>
      </c>
      <c r="AO135" s="451" t="e">
        <f t="shared" ca="1" si="177"/>
        <v>#N/A</v>
      </c>
      <c r="AP135" s="449" t="e">
        <f t="shared" ca="1" si="148"/>
        <v>#DIV/0!</v>
      </c>
      <c r="AQ135" s="451">
        <f t="shared" si="178"/>
        <v>9.0000000000000002E-6</v>
      </c>
      <c r="AR135" s="451" t="e">
        <f t="shared" ca="1" si="178"/>
        <v>#DIV/0!</v>
      </c>
      <c r="AS135" s="455" t="e">
        <f t="shared" ca="1" si="174"/>
        <v>#N/A</v>
      </c>
      <c r="AT135" s="456" t="e">
        <f t="shared" ca="1" si="149"/>
        <v>#DIV/0!</v>
      </c>
      <c r="AU135" s="451" t="e">
        <f t="shared" si="165"/>
        <v>#DIV/0!</v>
      </c>
      <c r="AV135" s="450" t="e">
        <f t="shared" ca="1" si="166"/>
        <v>#DIV/0!</v>
      </c>
      <c r="AW135" s="451">
        <f t="shared" si="167"/>
        <v>0.03</v>
      </c>
      <c r="AX135" s="446">
        <f t="shared" si="150"/>
        <v>0</v>
      </c>
      <c r="AY135" s="452" t="e">
        <f t="shared" ca="1" si="151"/>
        <v>#DIV/0!</v>
      </c>
      <c r="BA135" s="68">
        <f>Pressure_1_R2!A150</f>
        <v>0</v>
      </c>
      <c r="BB135" s="87">
        <f>Pressure_1_R2!B150</f>
        <v>0</v>
      </c>
      <c r="BC135" s="87">
        <f>Pressure_1_R2!C150</f>
        <v>0</v>
      </c>
      <c r="BD135" s="87">
        <f>Pressure_1_R2!D150</f>
        <v>0</v>
      </c>
      <c r="BE135" s="87">
        <f>Pressure_1_R2!E150</f>
        <v>0</v>
      </c>
      <c r="BF135" s="87">
        <f>Pressure_1_R2!F150</f>
        <v>0</v>
      </c>
      <c r="BG135" s="87">
        <f>Pressure_1_R2!G150</f>
        <v>0</v>
      </c>
      <c r="BH135" s="87">
        <f>Pressure_1_R2!H150</f>
        <v>0</v>
      </c>
      <c r="BI135" s="87">
        <f>Pressure_1_R2!I150</f>
        <v>0</v>
      </c>
      <c r="BJ135" s="87">
        <f>Pressure_1_R2!J150</f>
        <v>0</v>
      </c>
      <c r="BK135" s="87">
        <f>Pressure_1_R2!K150</f>
        <v>0</v>
      </c>
      <c r="BL135" s="87">
        <f>Pressure_1_R2!L150</f>
        <v>0</v>
      </c>
      <c r="BM135" s="87">
        <f>Pressure_1_R2!M150</f>
        <v>0</v>
      </c>
      <c r="BN135" s="87">
        <f>Pressure_1_R2!N150</f>
        <v>0</v>
      </c>
      <c r="BO135" s="87">
        <f>Pressure_1_R2!O150</f>
        <v>0</v>
      </c>
      <c r="BP135" s="69">
        <f>Pressure_1_R2!P150</f>
        <v>0</v>
      </c>
    </row>
    <row r="136" spans="2:68" ht="15" customHeight="1">
      <c r="B136" s="438">
        <f>Pressure_1_R2!B25</f>
        <v>0</v>
      </c>
      <c r="C136" s="439">
        <f>Pressure_1_R2!D25</f>
        <v>0</v>
      </c>
      <c r="D136" s="445" t="str">
        <f t="shared" si="139"/>
        <v/>
      </c>
      <c r="E136" s="429" t="str">
        <f t="shared" si="175"/>
        <v>기체</v>
      </c>
      <c r="F136" s="387" t="e">
        <f t="shared" si="140"/>
        <v>#N/A</v>
      </c>
      <c r="G136" s="387" t="e">
        <f t="shared" si="141"/>
        <v>#N/A</v>
      </c>
      <c r="H136" s="437" t="e">
        <f t="shared" si="142"/>
        <v>#N/A</v>
      </c>
      <c r="I136" s="429">
        <f t="shared" si="168"/>
        <v>0</v>
      </c>
      <c r="J136" s="421"/>
      <c r="K136" s="423">
        <f t="shared" si="169"/>
        <v>0</v>
      </c>
      <c r="L136" s="428" t="e">
        <f t="shared" ca="1" si="170"/>
        <v>#N/A</v>
      </c>
      <c r="M136" s="429" t="e">
        <f t="shared" ca="1" si="171"/>
        <v>#VALUE!</v>
      </c>
      <c r="N136" s="428">
        <f t="shared" ca="1" si="152"/>
        <v>0</v>
      </c>
      <c r="O136" s="429" t="e">
        <f t="shared" ca="1" si="153"/>
        <v>#N/A</v>
      </c>
      <c r="P136" s="428">
        <f t="shared" ca="1" si="154"/>
        <v>0</v>
      </c>
      <c r="Q136" s="429" t="e">
        <f t="shared" ca="1" si="155"/>
        <v>#N/A</v>
      </c>
      <c r="R136" s="430">
        <f t="shared" ca="1" si="156"/>
        <v>0</v>
      </c>
      <c r="S136" s="427" t="e">
        <f t="shared" ca="1" si="157"/>
        <v>#N/A</v>
      </c>
      <c r="T136" s="387" t="e">
        <f t="shared" ca="1" si="143"/>
        <v>#N/A</v>
      </c>
      <c r="U136" s="440" t="e">
        <f ca="1">IF(S136="% of Reading",H136*R136%,IF(S136="% of F.S",MAX(G115:G174)*R136%,R136*T136))</f>
        <v>#N/A</v>
      </c>
      <c r="V136" s="429">
        <f t="shared" si="158"/>
        <v>0</v>
      </c>
      <c r="X136" s="428" t="e">
        <f t="shared" ca="1" si="172"/>
        <v>#N/A</v>
      </c>
      <c r="Y136" s="429" t="e">
        <f t="shared" ca="1" si="173"/>
        <v>#N/A</v>
      </c>
      <c r="Z136" s="428" t="e">
        <f t="shared" ca="1" si="159"/>
        <v>#N/A</v>
      </c>
      <c r="AA136" s="431" t="e">
        <f t="shared" ca="1" si="160"/>
        <v>#N/A</v>
      </c>
      <c r="AB136" s="442">
        <f t="shared" si="144"/>
        <v>0</v>
      </c>
      <c r="AC136" s="443">
        <f t="shared" si="145"/>
        <v>0</v>
      </c>
      <c r="AD136" s="444">
        <f t="shared" si="146"/>
        <v>0</v>
      </c>
      <c r="AE136" s="67"/>
      <c r="AF136" s="387">
        <f t="shared" si="147"/>
        <v>0</v>
      </c>
      <c r="AG136" s="451">
        <f t="shared" si="176"/>
        <v>9.7989820000000005</v>
      </c>
      <c r="AH136" s="451" t="e">
        <f t="shared" si="176"/>
        <v>#DIV/0!</v>
      </c>
      <c r="AI136" s="451">
        <f t="shared" si="176"/>
        <v>8000</v>
      </c>
      <c r="AJ136" s="451">
        <f t="shared" si="176"/>
        <v>1</v>
      </c>
      <c r="AK136" s="451">
        <f t="shared" si="176"/>
        <v>0</v>
      </c>
      <c r="AL136" s="451" t="e">
        <f t="shared" ca="1" si="176"/>
        <v>#N/A</v>
      </c>
      <c r="AM136" s="454" t="e">
        <f t="shared" ca="1" si="162"/>
        <v>#DIV/0!</v>
      </c>
      <c r="AN136" s="451" t="e">
        <f t="shared" ca="1" si="177"/>
        <v>#N/A</v>
      </c>
      <c r="AO136" s="451" t="e">
        <f t="shared" ca="1" si="177"/>
        <v>#N/A</v>
      </c>
      <c r="AP136" s="449" t="e">
        <f t="shared" ca="1" si="148"/>
        <v>#DIV/0!</v>
      </c>
      <c r="AQ136" s="451">
        <f t="shared" si="178"/>
        <v>9.0000000000000002E-6</v>
      </c>
      <c r="AR136" s="451" t="e">
        <f t="shared" ca="1" si="178"/>
        <v>#DIV/0!</v>
      </c>
      <c r="AS136" s="455" t="e">
        <f t="shared" ca="1" si="174"/>
        <v>#N/A</v>
      </c>
      <c r="AT136" s="456" t="e">
        <f t="shared" ca="1" si="149"/>
        <v>#DIV/0!</v>
      </c>
      <c r="AU136" s="451" t="e">
        <f t="shared" si="165"/>
        <v>#DIV/0!</v>
      </c>
      <c r="AV136" s="450" t="e">
        <f t="shared" ca="1" si="166"/>
        <v>#DIV/0!</v>
      </c>
      <c r="AW136" s="451">
        <f t="shared" si="167"/>
        <v>0.03</v>
      </c>
      <c r="AX136" s="446">
        <f t="shared" si="150"/>
        <v>0</v>
      </c>
      <c r="AY136" s="452" t="e">
        <f t="shared" ca="1" si="151"/>
        <v>#DIV/0!</v>
      </c>
      <c r="BA136" s="70">
        <f>Pressure_1_R2!A151</f>
        <v>0</v>
      </c>
      <c r="BB136" s="86">
        <f>Pressure_1_R2!B151</f>
        <v>0</v>
      </c>
      <c r="BC136" s="86">
        <f>Pressure_1_R2!C151</f>
        <v>0</v>
      </c>
      <c r="BD136" s="86">
        <f>Pressure_1_R2!D151</f>
        <v>0</v>
      </c>
      <c r="BE136" s="86">
        <f>Pressure_1_R2!E151</f>
        <v>0</v>
      </c>
      <c r="BF136" s="86">
        <f>Pressure_1_R2!F151</f>
        <v>0</v>
      </c>
      <c r="BG136" s="86">
        <f>Pressure_1_R2!G151</f>
        <v>0</v>
      </c>
      <c r="BH136" s="86">
        <f>Pressure_1_R2!H151</f>
        <v>0</v>
      </c>
      <c r="BI136" s="86">
        <f>Pressure_1_R2!I151</f>
        <v>0</v>
      </c>
      <c r="BJ136" s="86">
        <f>Pressure_1_R2!J151</f>
        <v>0</v>
      </c>
      <c r="BK136" s="86">
        <f>Pressure_1_R2!K151</f>
        <v>0</v>
      </c>
      <c r="BL136" s="86">
        <f>Pressure_1_R2!L151</f>
        <v>0</v>
      </c>
      <c r="BM136" s="86">
        <f>Pressure_1_R2!M151</f>
        <v>0</v>
      </c>
      <c r="BN136" s="86">
        <f>Pressure_1_R2!N151</f>
        <v>0</v>
      </c>
      <c r="BO136" s="86">
        <f>Pressure_1_R2!O151</f>
        <v>0</v>
      </c>
      <c r="BP136" s="71">
        <f>Pressure_1_R2!P151</f>
        <v>0</v>
      </c>
    </row>
    <row r="137" spans="2:68" ht="15" customHeight="1">
      <c r="B137" s="438">
        <f>Pressure_1_R2!B26</f>
        <v>0</v>
      </c>
      <c r="C137" s="439">
        <f>Pressure_1_R2!D26</f>
        <v>0</v>
      </c>
      <c r="D137" s="445" t="str">
        <f t="shared" si="139"/>
        <v/>
      </c>
      <c r="E137" s="429" t="str">
        <f t="shared" si="175"/>
        <v>기체</v>
      </c>
      <c r="F137" s="387" t="e">
        <f t="shared" si="140"/>
        <v>#N/A</v>
      </c>
      <c r="G137" s="387" t="e">
        <f t="shared" si="141"/>
        <v>#N/A</v>
      </c>
      <c r="H137" s="437" t="e">
        <f t="shared" si="142"/>
        <v>#N/A</v>
      </c>
      <c r="I137" s="429">
        <f t="shared" si="168"/>
        <v>0</v>
      </c>
      <c r="J137" s="421"/>
      <c r="K137" s="423">
        <f t="shared" si="169"/>
        <v>0</v>
      </c>
      <c r="L137" s="428" t="e">
        <f t="shared" ca="1" si="170"/>
        <v>#N/A</v>
      </c>
      <c r="M137" s="429" t="e">
        <f t="shared" ca="1" si="171"/>
        <v>#VALUE!</v>
      </c>
      <c r="N137" s="428">
        <f t="shared" ca="1" si="152"/>
        <v>0</v>
      </c>
      <c r="O137" s="429" t="e">
        <f t="shared" ca="1" si="153"/>
        <v>#N/A</v>
      </c>
      <c r="P137" s="428">
        <f t="shared" ca="1" si="154"/>
        <v>0</v>
      </c>
      <c r="Q137" s="429" t="e">
        <f t="shared" ca="1" si="155"/>
        <v>#N/A</v>
      </c>
      <c r="R137" s="430">
        <f t="shared" ca="1" si="156"/>
        <v>0</v>
      </c>
      <c r="S137" s="427" t="e">
        <f t="shared" ca="1" si="157"/>
        <v>#N/A</v>
      </c>
      <c r="T137" s="387" t="e">
        <f t="shared" ca="1" si="143"/>
        <v>#N/A</v>
      </c>
      <c r="U137" s="440" t="e">
        <f ca="1">IF(S137="% of Reading",H137*R137%,IF(S137="% of F.S",MAX(G115:G174)*R137%,R137*T137))</f>
        <v>#N/A</v>
      </c>
      <c r="V137" s="429">
        <f t="shared" si="158"/>
        <v>0</v>
      </c>
      <c r="X137" s="428" t="e">
        <f t="shared" ca="1" si="172"/>
        <v>#N/A</v>
      </c>
      <c r="Y137" s="429" t="e">
        <f t="shared" ca="1" si="173"/>
        <v>#N/A</v>
      </c>
      <c r="Z137" s="428" t="e">
        <f t="shared" ca="1" si="159"/>
        <v>#N/A</v>
      </c>
      <c r="AA137" s="431" t="e">
        <f t="shared" ca="1" si="160"/>
        <v>#N/A</v>
      </c>
      <c r="AB137" s="442">
        <f t="shared" si="144"/>
        <v>0</v>
      </c>
      <c r="AC137" s="443">
        <f t="shared" si="145"/>
        <v>0</v>
      </c>
      <c r="AD137" s="444">
        <f t="shared" si="146"/>
        <v>0</v>
      </c>
      <c r="AE137" s="67"/>
      <c r="AF137" s="387">
        <f t="shared" si="147"/>
        <v>0</v>
      </c>
      <c r="AG137" s="451">
        <f t="shared" si="176"/>
        <v>9.7989820000000005</v>
      </c>
      <c r="AH137" s="451" t="e">
        <f t="shared" si="176"/>
        <v>#DIV/0!</v>
      </c>
      <c r="AI137" s="451">
        <f t="shared" si="176"/>
        <v>8000</v>
      </c>
      <c r="AJ137" s="451">
        <f t="shared" si="176"/>
        <v>1</v>
      </c>
      <c r="AK137" s="451">
        <f t="shared" si="176"/>
        <v>0</v>
      </c>
      <c r="AL137" s="451" t="e">
        <f t="shared" ca="1" si="176"/>
        <v>#N/A</v>
      </c>
      <c r="AM137" s="454" t="e">
        <f t="shared" ca="1" si="162"/>
        <v>#DIV/0!</v>
      </c>
      <c r="AN137" s="451" t="e">
        <f t="shared" ca="1" si="177"/>
        <v>#N/A</v>
      </c>
      <c r="AO137" s="451" t="e">
        <f t="shared" ca="1" si="177"/>
        <v>#N/A</v>
      </c>
      <c r="AP137" s="449" t="e">
        <f t="shared" ca="1" si="148"/>
        <v>#DIV/0!</v>
      </c>
      <c r="AQ137" s="451">
        <f t="shared" si="178"/>
        <v>9.0000000000000002E-6</v>
      </c>
      <c r="AR137" s="451" t="e">
        <f t="shared" ca="1" si="178"/>
        <v>#DIV/0!</v>
      </c>
      <c r="AS137" s="455" t="e">
        <f t="shared" ca="1" si="174"/>
        <v>#N/A</v>
      </c>
      <c r="AT137" s="456" t="e">
        <f t="shared" ca="1" si="149"/>
        <v>#DIV/0!</v>
      </c>
      <c r="AU137" s="451" t="e">
        <f t="shared" si="165"/>
        <v>#DIV/0!</v>
      </c>
      <c r="AV137" s="450" t="e">
        <f t="shared" ca="1" si="166"/>
        <v>#DIV/0!</v>
      </c>
      <c r="AW137" s="451">
        <f t="shared" si="167"/>
        <v>0.03</v>
      </c>
      <c r="AX137" s="446">
        <f t="shared" si="150"/>
        <v>0</v>
      </c>
      <c r="AY137" s="452" t="e">
        <f t="shared" ca="1" si="151"/>
        <v>#DIV/0!</v>
      </c>
      <c r="BA137" s="68">
        <f>Pressure_1_R2!A152</f>
        <v>0</v>
      </c>
      <c r="BB137" s="87">
        <f>Pressure_1_R2!B152</f>
        <v>0</v>
      </c>
      <c r="BC137" s="87">
        <f>Pressure_1_R2!C152</f>
        <v>0</v>
      </c>
      <c r="BD137" s="87">
        <f>Pressure_1_R2!D152</f>
        <v>0</v>
      </c>
      <c r="BE137" s="87">
        <f>Pressure_1_R2!E152</f>
        <v>0</v>
      </c>
      <c r="BF137" s="87">
        <f>Pressure_1_R2!F152</f>
        <v>0</v>
      </c>
      <c r="BG137" s="87">
        <f>Pressure_1_R2!G152</f>
        <v>0</v>
      </c>
      <c r="BH137" s="87">
        <f>Pressure_1_R2!H152</f>
        <v>0</v>
      </c>
      <c r="BI137" s="87">
        <f>Pressure_1_R2!I152</f>
        <v>0</v>
      </c>
      <c r="BJ137" s="87">
        <f>Pressure_1_R2!J152</f>
        <v>0</v>
      </c>
      <c r="BK137" s="87">
        <f>Pressure_1_R2!K152</f>
        <v>0</v>
      </c>
      <c r="BL137" s="87">
        <f>Pressure_1_R2!L152</f>
        <v>0</v>
      </c>
      <c r="BM137" s="87">
        <f>Pressure_1_R2!M152</f>
        <v>0</v>
      </c>
      <c r="BN137" s="87">
        <f>Pressure_1_R2!N152</f>
        <v>0</v>
      </c>
      <c r="BO137" s="87">
        <f>Pressure_1_R2!O152</f>
        <v>0</v>
      </c>
      <c r="BP137" s="69">
        <f>Pressure_1_R2!P152</f>
        <v>0</v>
      </c>
    </row>
    <row r="138" spans="2:68" ht="15" customHeight="1">
      <c r="B138" s="438">
        <f>Pressure_1_R2!B27</f>
        <v>0</v>
      </c>
      <c r="C138" s="439">
        <f>Pressure_1_R2!D27</f>
        <v>0</v>
      </c>
      <c r="D138" s="445" t="str">
        <f t="shared" si="139"/>
        <v/>
      </c>
      <c r="E138" s="429" t="str">
        <f t="shared" si="175"/>
        <v>기체</v>
      </c>
      <c r="F138" s="387" t="e">
        <f t="shared" si="140"/>
        <v>#N/A</v>
      </c>
      <c r="G138" s="387" t="e">
        <f t="shared" si="141"/>
        <v>#N/A</v>
      </c>
      <c r="H138" s="437" t="e">
        <f t="shared" si="142"/>
        <v>#N/A</v>
      </c>
      <c r="I138" s="429">
        <f t="shared" si="168"/>
        <v>0</v>
      </c>
      <c r="J138" s="421"/>
      <c r="K138" s="423">
        <f t="shared" si="169"/>
        <v>0</v>
      </c>
      <c r="L138" s="428" t="e">
        <f t="shared" ca="1" si="170"/>
        <v>#N/A</v>
      </c>
      <c r="M138" s="429" t="e">
        <f t="shared" ca="1" si="171"/>
        <v>#VALUE!</v>
      </c>
      <c r="N138" s="428">
        <f t="shared" ca="1" si="152"/>
        <v>0</v>
      </c>
      <c r="O138" s="429" t="e">
        <f t="shared" ca="1" si="153"/>
        <v>#N/A</v>
      </c>
      <c r="P138" s="428">
        <f t="shared" ca="1" si="154"/>
        <v>0</v>
      </c>
      <c r="Q138" s="429" t="e">
        <f t="shared" ca="1" si="155"/>
        <v>#N/A</v>
      </c>
      <c r="R138" s="430">
        <f t="shared" ca="1" si="156"/>
        <v>0</v>
      </c>
      <c r="S138" s="427" t="e">
        <f t="shared" ca="1" si="157"/>
        <v>#N/A</v>
      </c>
      <c r="T138" s="387" t="e">
        <f t="shared" ca="1" si="143"/>
        <v>#N/A</v>
      </c>
      <c r="U138" s="440" t="e">
        <f ca="1">IF(S138="% of Reading",H138*R138%,IF(S138="% of F.S",MAX(G115:G174)*R138%,R138*T138))</f>
        <v>#N/A</v>
      </c>
      <c r="V138" s="429">
        <f t="shared" si="158"/>
        <v>0</v>
      </c>
      <c r="X138" s="428" t="e">
        <f t="shared" ca="1" si="172"/>
        <v>#N/A</v>
      </c>
      <c r="Y138" s="429" t="e">
        <f t="shared" ca="1" si="173"/>
        <v>#N/A</v>
      </c>
      <c r="Z138" s="428" t="e">
        <f t="shared" ca="1" si="159"/>
        <v>#N/A</v>
      </c>
      <c r="AA138" s="431" t="e">
        <f t="shared" ca="1" si="160"/>
        <v>#N/A</v>
      </c>
      <c r="AB138" s="442">
        <f t="shared" si="144"/>
        <v>0</v>
      </c>
      <c r="AC138" s="443">
        <f t="shared" si="145"/>
        <v>0</v>
      </c>
      <c r="AD138" s="444">
        <f t="shared" si="146"/>
        <v>0</v>
      </c>
      <c r="AE138" s="67"/>
      <c r="AF138" s="387">
        <f t="shared" si="147"/>
        <v>0</v>
      </c>
      <c r="AG138" s="451">
        <f t="shared" si="176"/>
        <v>9.7989820000000005</v>
      </c>
      <c r="AH138" s="451" t="e">
        <f t="shared" si="176"/>
        <v>#DIV/0!</v>
      </c>
      <c r="AI138" s="451">
        <f t="shared" si="176"/>
        <v>8000</v>
      </c>
      <c r="AJ138" s="451">
        <f t="shared" si="176"/>
        <v>1</v>
      </c>
      <c r="AK138" s="451">
        <f t="shared" si="176"/>
        <v>0</v>
      </c>
      <c r="AL138" s="451" t="e">
        <f t="shared" ca="1" si="176"/>
        <v>#N/A</v>
      </c>
      <c r="AM138" s="454" t="e">
        <f t="shared" ca="1" si="162"/>
        <v>#DIV/0!</v>
      </c>
      <c r="AN138" s="451" t="e">
        <f t="shared" ca="1" si="177"/>
        <v>#N/A</v>
      </c>
      <c r="AO138" s="451" t="e">
        <f t="shared" ca="1" si="177"/>
        <v>#N/A</v>
      </c>
      <c r="AP138" s="449" t="e">
        <f t="shared" ca="1" si="148"/>
        <v>#DIV/0!</v>
      </c>
      <c r="AQ138" s="451">
        <f t="shared" si="178"/>
        <v>9.0000000000000002E-6</v>
      </c>
      <c r="AR138" s="451" t="e">
        <f t="shared" ca="1" si="178"/>
        <v>#DIV/0!</v>
      </c>
      <c r="AS138" s="455" t="e">
        <f t="shared" ca="1" si="174"/>
        <v>#N/A</v>
      </c>
      <c r="AT138" s="456" t="e">
        <f t="shared" ca="1" si="149"/>
        <v>#DIV/0!</v>
      </c>
      <c r="AU138" s="451" t="e">
        <f t="shared" si="165"/>
        <v>#DIV/0!</v>
      </c>
      <c r="AV138" s="450" t="e">
        <f t="shared" ca="1" si="166"/>
        <v>#DIV/0!</v>
      </c>
      <c r="AW138" s="451">
        <f t="shared" si="167"/>
        <v>0.03</v>
      </c>
      <c r="AX138" s="446">
        <f t="shared" si="150"/>
        <v>0</v>
      </c>
      <c r="AY138" s="452" t="e">
        <f t="shared" ca="1" si="151"/>
        <v>#DIV/0!</v>
      </c>
      <c r="BA138" s="70">
        <f>Pressure_1_R2!A153</f>
        <v>0</v>
      </c>
      <c r="BB138" s="86">
        <f>Pressure_1_R2!B153</f>
        <v>0</v>
      </c>
      <c r="BC138" s="86">
        <f>Pressure_1_R2!C153</f>
        <v>0</v>
      </c>
      <c r="BD138" s="86">
        <f>Pressure_1_R2!D153</f>
        <v>0</v>
      </c>
      <c r="BE138" s="86">
        <f>Pressure_1_R2!E153</f>
        <v>0</v>
      </c>
      <c r="BF138" s="86">
        <f>Pressure_1_R2!F153</f>
        <v>0</v>
      </c>
      <c r="BG138" s="86">
        <f>Pressure_1_R2!G153</f>
        <v>0</v>
      </c>
      <c r="BH138" s="86">
        <f>Pressure_1_R2!H153</f>
        <v>0</v>
      </c>
      <c r="BI138" s="86">
        <f>Pressure_1_R2!I153</f>
        <v>0</v>
      </c>
      <c r="BJ138" s="86">
        <f>Pressure_1_R2!J153</f>
        <v>0</v>
      </c>
      <c r="BK138" s="86">
        <f>Pressure_1_R2!K153</f>
        <v>0</v>
      </c>
      <c r="BL138" s="86">
        <f>Pressure_1_R2!L153</f>
        <v>0</v>
      </c>
      <c r="BM138" s="86">
        <f>Pressure_1_R2!M153</f>
        <v>0</v>
      </c>
      <c r="BN138" s="86">
        <f>Pressure_1_R2!N153</f>
        <v>0</v>
      </c>
      <c r="BO138" s="86">
        <f>Pressure_1_R2!O153</f>
        <v>0</v>
      </c>
      <c r="BP138" s="71">
        <f>Pressure_1_R2!P153</f>
        <v>0</v>
      </c>
    </row>
    <row r="139" spans="2:68" ht="15" customHeight="1">
      <c r="B139" s="438">
        <f>Pressure_1_R2!B28</f>
        <v>0</v>
      </c>
      <c r="C139" s="439">
        <f>Pressure_1_R2!D28</f>
        <v>0</v>
      </c>
      <c r="D139" s="445" t="str">
        <f t="shared" si="139"/>
        <v/>
      </c>
      <c r="E139" s="429" t="str">
        <f t="shared" si="175"/>
        <v>기체</v>
      </c>
      <c r="F139" s="387" t="e">
        <f t="shared" si="140"/>
        <v>#N/A</v>
      </c>
      <c r="G139" s="387" t="e">
        <f t="shared" si="141"/>
        <v>#N/A</v>
      </c>
      <c r="H139" s="437" t="e">
        <f t="shared" si="142"/>
        <v>#N/A</v>
      </c>
      <c r="I139" s="429">
        <f t="shared" si="168"/>
        <v>0</v>
      </c>
      <c r="J139" s="421"/>
      <c r="K139" s="423">
        <f t="shared" si="169"/>
        <v>0</v>
      </c>
      <c r="L139" s="428" t="e">
        <f t="shared" ca="1" si="170"/>
        <v>#N/A</v>
      </c>
      <c r="M139" s="429" t="e">
        <f t="shared" ca="1" si="171"/>
        <v>#VALUE!</v>
      </c>
      <c r="N139" s="428">
        <f t="shared" ca="1" si="152"/>
        <v>0</v>
      </c>
      <c r="O139" s="429" t="e">
        <f t="shared" ca="1" si="153"/>
        <v>#N/A</v>
      </c>
      <c r="P139" s="428">
        <f t="shared" ca="1" si="154"/>
        <v>0</v>
      </c>
      <c r="Q139" s="429" t="e">
        <f t="shared" ca="1" si="155"/>
        <v>#N/A</v>
      </c>
      <c r="R139" s="430">
        <f t="shared" ca="1" si="156"/>
        <v>0</v>
      </c>
      <c r="S139" s="427" t="e">
        <f t="shared" ca="1" si="157"/>
        <v>#N/A</v>
      </c>
      <c r="T139" s="387" t="e">
        <f t="shared" ca="1" si="143"/>
        <v>#N/A</v>
      </c>
      <c r="U139" s="440" t="e">
        <f ca="1">IF(S139="% of Reading",H139*R139%,IF(S139="% of F.S",MAX(G115:G174)*R139%,R139*T139))</f>
        <v>#N/A</v>
      </c>
      <c r="V139" s="429">
        <f t="shared" si="158"/>
        <v>0</v>
      </c>
      <c r="X139" s="428" t="e">
        <f t="shared" ca="1" si="172"/>
        <v>#N/A</v>
      </c>
      <c r="Y139" s="429" t="e">
        <f t="shared" ca="1" si="173"/>
        <v>#N/A</v>
      </c>
      <c r="Z139" s="428" t="e">
        <f t="shared" ca="1" si="159"/>
        <v>#N/A</v>
      </c>
      <c r="AA139" s="431" t="e">
        <f t="shared" ca="1" si="160"/>
        <v>#N/A</v>
      </c>
      <c r="AB139" s="442">
        <f t="shared" si="144"/>
        <v>0</v>
      </c>
      <c r="AC139" s="443">
        <f t="shared" si="145"/>
        <v>0</v>
      </c>
      <c r="AD139" s="444">
        <f t="shared" si="146"/>
        <v>0</v>
      </c>
      <c r="AE139" s="67"/>
      <c r="AF139" s="387">
        <f t="shared" si="147"/>
        <v>0</v>
      </c>
      <c r="AG139" s="451">
        <f t="shared" si="176"/>
        <v>9.7989820000000005</v>
      </c>
      <c r="AH139" s="451" t="e">
        <f t="shared" si="176"/>
        <v>#DIV/0!</v>
      </c>
      <c r="AI139" s="451">
        <f t="shared" si="176"/>
        <v>8000</v>
      </c>
      <c r="AJ139" s="451">
        <f t="shared" si="176"/>
        <v>1</v>
      </c>
      <c r="AK139" s="451">
        <f t="shared" si="176"/>
        <v>0</v>
      </c>
      <c r="AL139" s="451" t="e">
        <f t="shared" ca="1" si="176"/>
        <v>#N/A</v>
      </c>
      <c r="AM139" s="454" t="e">
        <f t="shared" ca="1" si="162"/>
        <v>#DIV/0!</v>
      </c>
      <c r="AN139" s="451" t="e">
        <f t="shared" ca="1" si="177"/>
        <v>#N/A</v>
      </c>
      <c r="AO139" s="451" t="e">
        <f t="shared" ca="1" si="177"/>
        <v>#N/A</v>
      </c>
      <c r="AP139" s="449" t="e">
        <f t="shared" ca="1" si="148"/>
        <v>#DIV/0!</v>
      </c>
      <c r="AQ139" s="451">
        <f t="shared" si="178"/>
        <v>9.0000000000000002E-6</v>
      </c>
      <c r="AR139" s="451" t="e">
        <f t="shared" ca="1" si="178"/>
        <v>#DIV/0!</v>
      </c>
      <c r="AS139" s="455" t="e">
        <f t="shared" ca="1" si="174"/>
        <v>#N/A</v>
      </c>
      <c r="AT139" s="456" t="e">
        <f t="shared" ca="1" si="149"/>
        <v>#DIV/0!</v>
      </c>
      <c r="AU139" s="451" t="e">
        <f t="shared" si="165"/>
        <v>#DIV/0!</v>
      </c>
      <c r="AV139" s="450" t="e">
        <f t="shared" ca="1" si="166"/>
        <v>#DIV/0!</v>
      </c>
      <c r="AW139" s="451">
        <f t="shared" si="167"/>
        <v>0.03</v>
      </c>
      <c r="AX139" s="446">
        <f t="shared" si="150"/>
        <v>0</v>
      </c>
      <c r="AY139" s="452" t="e">
        <f t="shared" ca="1" si="151"/>
        <v>#DIV/0!</v>
      </c>
      <c r="BA139" s="68">
        <f>Pressure_1_R2!A154</f>
        <v>0</v>
      </c>
      <c r="BB139" s="87">
        <f>Pressure_1_R2!B154</f>
        <v>0</v>
      </c>
      <c r="BC139" s="87">
        <f>Pressure_1_R2!C154</f>
        <v>0</v>
      </c>
      <c r="BD139" s="87">
        <f>Pressure_1_R2!D154</f>
        <v>0</v>
      </c>
      <c r="BE139" s="87">
        <f>Pressure_1_R2!E154</f>
        <v>0</v>
      </c>
      <c r="BF139" s="87">
        <f>Pressure_1_R2!F154</f>
        <v>0</v>
      </c>
      <c r="BG139" s="87">
        <f>Pressure_1_R2!G154</f>
        <v>0</v>
      </c>
      <c r="BH139" s="87">
        <f>Pressure_1_R2!H154</f>
        <v>0</v>
      </c>
      <c r="BI139" s="87">
        <f>Pressure_1_R2!I154</f>
        <v>0</v>
      </c>
      <c r="BJ139" s="87">
        <f>Pressure_1_R2!J154</f>
        <v>0</v>
      </c>
      <c r="BK139" s="87">
        <f>Pressure_1_R2!K154</f>
        <v>0</v>
      </c>
      <c r="BL139" s="87">
        <f>Pressure_1_R2!L154</f>
        <v>0</v>
      </c>
      <c r="BM139" s="87">
        <f>Pressure_1_R2!M154</f>
        <v>0</v>
      </c>
      <c r="BN139" s="87">
        <f>Pressure_1_R2!N154</f>
        <v>0</v>
      </c>
      <c r="BO139" s="87">
        <f>Pressure_1_R2!O154</f>
        <v>0</v>
      </c>
      <c r="BP139" s="69">
        <f>Pressure_1_R2!P154</f>
        <v>0</v>
      </c>
    </row>
    <row r="140" spans="2:68" ht="15" customHeight="1">
      <c r="B140" s="438">
        <f>Pressure_1_R2!B29</f>
        <v>0</v>
      </c>
      <c r="C140" s="439">
        <f>Pressure_1_R2!D29</f>
        <v>0</v>
      </c>
      <c r="D140" s="445" t="str">
        <f t="shared" si="139"/>
        <v/>
      </c>
      <c r="E140" s="429" t="str">
        <f t="shared" si="175"/>
        <v>기체</v>
      </c>
      <c r="F140" s="387" t="e">
        <f t="shared" si="140"/>
        <v>#N/A</v>
      </c>
      <c r="G140" s="387" t="e">
        <f t="shared" si="141"/>
        <v>#N/A</v>
      </c>
      <c r="H140" s="437" t="e">
        <f t="shared" si="142"/>
        <v>#N/A</v>
      </c>
      <c r="I140" s="429">
        <f t="shared" si="168"/>
        <v>0</v>
      </c>
      <c r="J140" s="421"/>
      <c r="K140" s="423">
        <f t="shared" si="169"/>
        <v>0</v>
      </c>
      <c r="L140" s="428" t="e">
        <f t="shared" ca="1" si="170"/>
        <v>#N/A</v>
      </c>
      <c r="M140" s="429" t="e">
        <f t="shared" ca="1" si="171"/>
        <v>#VALUE!</v>
      </c>
      <c r="N140" s="428">
        <f t="shared" ca="1" si="152"/>
        <v>0</v>
      </c>
      <c r="O140" s="429" t="e">
        <f t="shared" ca="1" si="153"/>
        <v>#N/A</v>
      </c>
      <c r="P140" s="428">
        <f t="shared" ca="1" si="154"/>
        <v>0</v>
      </c>
      <c r="Q140" s="429" t="e">
        <f t="shared" ca="1" si="155"/>
        <v>#N/A</v>
      </c>
      <c r="R140" s="430">
        <f t="shared" ca="1" si="156"/>
        <v>0</v>
      </c>
      <c r="S140" s="427" t="e">
        <f t="shared" ca="1" si="157"/>
        <v>#N/A</v>
      </c>
      <c r="T140" s="387" t="e">
        <f t="shared" ca="1" si="143"/>
        <v>#N/A</v>
      </c>
      <c r="U140" s="440" t="e">
        <f ca="1">IF(S140="% of Reading",H140*R140%,IF(S140="% of F.S",MAX(G115:G174)*R140%,R140*T140))</f>
        <v>#N/A</v>
      </c>
      <c r="V140" s="429">
        <f t="shared" si="158"/>
        <v>0</v>
      </c>
      <c r="X140" s="428" t="e">
        <f t="shared" ca="1" si="172"/>
        <v>#N/A</v>
      </c>
      <c r="Y140" s="429" t="e">
        <f t="shared" ca="1" si="173"/>
        <v>#N/A</v>
      </c>
      <c r="Z140" s="428" t="e">
        <f t="shared" ca="1" si="159"/>
        <v>#N/A</v>
      </c>
      <c r="AA140" s="431" t="e">
        <f t="shared" ca="1" si="160"/>
        <v>#N/A</v>
      </c>
      <c r="AB140" s="442">
        <f t="shared" si="144"/>
        <v>0</v>
      </c>
      <c r="AC140" s="443">
        <f t="shared" si="145"/>
        <v>0</v>
      </c>
      <c r="AD140" s="444">
        <f t="shared" si="146"/>
        <v>0</v>
      </c>
      <c r="AE140" s="67"/>
      <c r="AF140" s="387">
        <f t="shared" si="147"/>
        <v>0</v>
      </c>
      <c r="AG140" s="451">
        <f t="shared" si="176"/>
        <v>9.7989820000000005</v>
      </c>
      <c r="AH140" s="451" t="e">
        <f t="shared" si="176"/>
        <v>#DIV/0!</v>
      </c>
      <c r="AI140" s="451">
        <f t="shared" si="176"/>
        <v>8000</v>
      </c>
      <c r="AJ140" s="451">
        <f t="shared" si="176"/>
        <v>1</v>
      </c>
      <c r="AK140" s="451">
        <f t="shared" si="176"/>
        <v>0</v>
      </c>
      <c r="AL140" s="451" t="e">
        <f t="shared" ca="1" si="176"/>
        <v>#N/A</v>
      </c>
      <c r="AM140" s="454" t="e">
        <f t="shared" ca="1" si="162"/>
        <v>#DIV/0!</v>
      </c>
      <c r="AN140" s="451" t="e">
        <f t="shared" ca="1" si="177"/>
        <v>#N/A</v>
      </c>
      <c r="AO140" s="451" t="e">
        <f t="shared" ca="1" si="177"/>
        <v>#N/A</v>
      </c>
      <c r="AP140" s="449" t="e">
        <f t="shared" ca="1" si="148"/>
        <v>#DIV/0!</v>
      </c>
      <c r="AQ140" s="451">
        <f t="shared" si="178"/>
        <v>9.0000000000000002E-6</v>
      </c>
      <c r="AR140" s="451" t="e">
        <f t="shared" ca="1" si="178"/>
        <v>#DIV/0!</v>
      </c>
      <c r="AS140" s="455" t="e">
        <f t="shared" ca="1" si="174"/>
        <v>#N/A</v>
      </c>
      <c r="AT140" s="456" t="e">
        <f t="shared" ca="1" si="149"/>
        <v>#DIV/0!</v>
      </c>
      <c r="AU140" s="451" t="e">
        <f t="shared" si="165"/>
        <v>#DIV/0!</v>
      </c>
      <c r="AV140" s="450" t="e">
        <f t="shared" ca="1" si="166"/>
        <v>#DIV/0!</v>
      </c>
      <c r="AW140" s="451">
        <f t="shared" si="167"/>
        <v>0.03</v>
      </c>
      <c r="AX140" s="446">
        <f t="shared" si="150"/>
        <v>0</v>
      </c>
      <c r="AY140" s="452" t="e">
        <f t="shared" ca="1" si="151"/>
        <v>#DIV/0!</v>
      </c>
      <c r="BA140" s="70">
        <f>Pressure_1_R2!A155</f>
        <v>0</v>
      </c>
      <c r="BB140" s="86">
        <f>Pressure_1_R2!B155</f>
        <v>0</v>
      </c>
      <c r="BC140" s="86">
        <f>Pressure_1_R2!C155</f>
        <v>0</v>
      </c>
      <c r="BD140" s="86">
        <f>Pressure_1_R2!D155</f>
        <v>0</v>
      </c>
      <c r="BE140" s="86">
        <f>Pressure_1_R2!E155</f>
        <v>0</v>
      </c>
      <c r="BF140" s="86">
        <f>Pressure_1_R2!F155</f>
        <v>0</v>
      </c>
      <c r="BG140" s="86">
        <f>Pressure_1_R2!G155</f>
        <v>0</v>
      </c>
      <c r="BH140" s="86">
        <f>Pressure_1_R2!H155</f>
        <v>0</v>
      </c>
      <c r="BI140" s="86">
        <f>Pressure_1_R2!I155</f>
        <v>0</v>
      </c>
      <c r="BJ140" s="86">
        <f>Pressure_1_R2!J155</f>
        <v>0</v>
      </c>
      <c r="BK140" s="86">
        <f>Pressure_1_R2!K155</f>
        <v>0</v>
      </c>
      <c r="BL140" s="86">
        <f>Pressure_1_R2!L155</f>
        <v>0</v>
      </c>
      <c r="BM140" s="86">
        <f>Pressure_1_R2!M155</f>
        <v>0</v>
      </c>
      <c r="BN140" s="86">
        <f>Pressure_1_R2!N155</f>
        <v>0</v>
      </c>
      <c r="BO140" s="86">
        <f>Pressure_1_R2!O155</f>
        <v>0</v>
      </c>
      <c r="BP140" s="71">
        <f>Pressure_1_R2!P155</f>
        <v>0</v>
      </c>
    </row>
    <row r="141" spans="2:68" ht="15" customHeight="1">
      <c r="B141" s="438">
        <f>Pressure_1_R2!B30</f>
        <v>0</v>
      </c>
      <c r="C141" s="439">
        <f>Pressure_1_R2!D30</f>
        <v>0</v>
      </c>
      <c r="D141" s="445" t="str">
        <f t="shared" si="139"/>
        <v/>
      </c>
      <c r="E141" s="429" t="str">
        <f t="shared" si="175"/>
        <v>기체</v>
      </c>
      <c r="F141" s="387" t="e">
        <f t="shared" si="140"/>
        <v>#N/A</v>
      </c>
      <c r="G141" s="387" t="e">
        <f t="shared" si="141"/>
        <v>#N/A</v>
      </c>
      <c r="H141" s="437" t="e">
        <f t="shared" si="142"/>
        <v>#N/A</v>
      </c>
      <c r="I141" s="429">
        <f t="shared" si="168"/>
        <v>0</v>
      </c>
      <c r="J141" s="421"/>
      <c r="K141" s="423">
        <f t="shared" si="169"/>
        <v>0</v>
      </c>
      <c r="L141" s="428" t="e">
        <f t="shared" ca="1" si="170"/>
        <v>#N/A</v>
      </c>
      <c r="M141" s="429" t="e">
        <f t="shared" ca="1" si="171"/>
        <v>#VALUE!</v>
      </c>
      <c r="N141" s="428">
        <f t="shared" ca="1" si="152"/>
        <v>0</v>
      </c>
      <c r="O141" s="429" t="e">
        <f t="shared" ca="1" si="153"/>
        <v>#N/A</v>
      </c>
      <c r="P141" s="428">
        <f t="shared" ca="1" si="154"/>
        <v>0</v>
      </c>
      <c r="Q141" s="429" t="e">
        <f t="shared" ca="1" si="155"/>
        <v>#N/A</v>
      </c>
      <c r="R141" s="430">
        <f t="shared" ca="1" si="156"/>
        <v>0</v>
      </c>
      <c r="S141" s="427" t="e">
        <f t="shared" ca="1" si="157"/>
        <v>#N/A</v>
      </c>
      <c r="T141" s="387" t="e">
        <f t="shared" ca="1" si="143"/>
        <v>#N/A</v>
      </c>
      <c r="U141" s="440" t="e">
        <f ca="1">IF(S141="% of Reading",H141*R141%,IF(S141="% of F.S",MAX(G115:G174)*R141%,R141*T141))</f>
        <v>#N/A</v>
      </c>
      <c r="V141" s="429">
        <f t="shared" si="158"/>
        <v>0</v>
      </c>
      <c r="X141" s="428" t="e">
        <f t="shared" ca="1" si="172"/>
        <v>#N/A</v>
      </c>
      <c r="Y141" s="429" t="e">
        <f t="shared" ca="1" si="173"/>
        <v>#N/A</v>
      </c>
      <c r="Z141" s="428" t="e">
        <f t="shared" ca="1" si="159"/>
        <v>#N/A</v>
      </c>
      <c r="AA141" s="431" t="e">
        <f t="shared" ca="1" si="160"/>
        <v>#N/A</v>
      </c>
      <c r="AB141" s="442">
        <f t="shared" si="144"/>
        <v>0</v>
      </c>
      <c r="AC141" s="443">
        <f t="shared" si="145"/>
        <v>0</v>
      </c>
      <c r="AD141" s="444">
        <f t="shared" si="146"/>
        <v>0</v>
      </c>
      <c r="AE141" s="67"/>
      <c r="AF141" s="387">
        <f t="shared" si="147"/>
        <v>0</v>
      </c>
      <c r="AG141" s="451">
        <f t="shared" si="176"/>
        <v>9.7989820000000005</v>
      </c>
      <c r="AH141" s="451" t="e">
        <f t="shared" si="176"/>
        <v>#DIV/0!</v>
      </c>
      <c r="AI141" s="451">
        <f t="shared" si="176"/>
        <v>8000</v>
      </c>
      <c r="AJ141" s="451">
        <f t="shared" si="176"/>
        <v>1</v>
      </c>
      <c r="AK141" s="451">
        <f t="shared" si="176"/>
        <v>0</v>
      </c>
      <c r="AL141" s="451" t="e">
        <f t="shared" ca="1" si="176"/>
        <v>#N/A</v>
      </c>
      <c r="AM141" s="454" t="e">
        <f t="shared" ca="1" si="162"/>
        <v>#DIV/0!</v>
      </c>
      <c r="AN141" s="451" t="e">
        <f t="shared" ca="1" si="177"/>
        <v>#N/A</v>
      </c>
      <c r="AO141" s="451" t="e">
        <f t="shared" ca="1" si="177"/>
        <v>#N/A</v>
      </c>
      <c r="AP141" s="449" t="e">
        <f t="shared" ca="1" si="148"/>
        <v>#DIV/0!</v>
      </c>
      <c r="AQ141" s="451">
        <f t="shared" si="178"/>
        <v>9.0000000000000002E-6</v>
      </c>
      <c r="AR141" s="451" t="e">
        <f t="shared" ca="1" si="178"/>
        <v>#DIV/0!</v>
      </c>
      <c r="AS141" s="455" t="e">
        <f t="shared" ca="1" si="174"/>
        <v>#N/A</v>
      </c>
      <c r="AT141" s="456" t="e">
        <f t="shared" ca="1" si="149"/>
        <v>#DIV/0!</v>
      </c>
      <c r="AU141" s="451" t="e">
        <f t="shared" si="165"/>
        <v>#DIV/0!</v>
      </c>
      <c r="AV141" s="450" t="e">
        <f t="shared" ca="1" si="166"/>
        <v>#DIV/0!</v>
      </c>
      <c r="AW141" s="451">
        <f t="shared" si="167"/>
        <v>0.03</v>
      </c>
      <c r="AX141" s="446">
        <f t="shared" si="150"/>
        <v>0</v>
      </c>
      <c r="AY141" s="452" t="e">
        <f t="shared" ca="1" si="151"/>
        <v>#DIV/0!</v>
      </c>
      <c r="BA141" s="68">
        <f>Pressure_1_R2!A156</f>
        <v>0</v>
      </c>
      <c r="BB141" s="87">
        <f>Pressure_1_R2!B156</f>
        <v>0</v>
      </c>
      <c r="BC141" s="87">
        <f>Pressure_1_R2!C156</f>
        <v>0</v>
      </c>
      <c r="BD141" s="87">
        <f>Pressure_1_R2!D156</f>
        <v>0</v>
      </c>
      <c r="BE141" s="87">
        <f>Pressure_1_R2!E156</f>
        <v>0</v>
      </c>
      <c r="BF141" s="87">
        <f>Pressure_1_R2!F156</f>
        <v>0</v>
      </c>
      <c r="BG141" s="87">
        <f>Pressure_1_R2!G156</f>
        <v>0</v>
      </c>
      <c r="BH141" s="87">
        <f>Pressure_1_R2!H156</f>
        <v>0</v>
      </c>
      <c r="BI141" s="87">
        <f>Pressure_1_R2!I156</f>
        <v>0</v>
      </c>
      <c r="BJ141" s="87">
        <f>Pressure_1_R2!J156</f>
        <v>0</v>
      </c>
      <c r="BK141" s="87">
        <f>Pressure_1_R2!K156</f>
        <v>0</v>
      </c>
      <c r="BL141" s="87">
        <f>Pressure_1_R2!L156</f>
        <v>0</v>
      </c>
      <c r="BM141" s="87">
        <f>Pressure_1_R2!M156</f>
        <v>0</v>
      </c>
      <c r="BN141" s="87">
        <f>Pressure_1_R2!N156</f>
        <v>0</v>
      </c>
      <c r="BO141" s="87">
        <f>Pressure_1_R2!O156</f>
        <v>0</v>
      </c>
      <c r="BP141" s="69">
        <f>Pressure_1_R2!P156</f>
        <v>0</v>
      </c>
    </row>
    <row r="142" spans="2:68" ht="15" customHeight="1">
      <c r="B142" s="438">
        <f>Pressure_1_R2!B31</f>
        <v>0</v>
      </c>
      <c r="C142" s="439">
        <f>Pressure_1_R2!D31</f>
        <v>0</v>
      </c>
      <c r="D142" s="445" t="str">
        <f t="shared" si="139"/>
        <v/>
      </c>
      <c r="E142" s="429" t="str">
        <f t="shared" si="175"/>
        <v>기체</v>
      </c>
      <c r="F142" s="387" t="e">
        <f t="shared" si="140"/>
        <v>#N/A</v>
      </c>
      <c r="G142" s="387" t="e">
        <f t="shared" si="141"/>
        <v>#N/A</v>
      </c>
      <c r="H142" s="437" t="e">
        <f t="shared" si="142"/>
        <v>#N/A</v>
      </c>
      <c r="I142" s="429">
        <f t="shared" si="168"/>
        <v>0</v>
      </c>
      <c r="J142" s="421"/>
      <c r="K142" s="423">
        <f t="shared" si="169"/>
        <v>0</v>
      </c>
      <c r="L142" s="428" t="e">
        <f t="shared" ca="1" si="170"/>
        <v>#N/A</v>
      </c>
      <c r="M142" s="429" t="e">
        <f t="shared" ca="1" si="171"/>
        <v>#VALUE!</v>
      </c>
      <c r="N142" s="428">
        <f t="shared" ca="1" si="152"/>
        <v>0</v>
      </c>
      <c r="O142" s="429" t="e">
        <f t="shared" ca="1" si="153"/>
        <v>#N/A</v>
      </c>
      <c r="P142" s="428">
        <f t="shared" ca="1" si="154"/>
        <v>0</v>
      </c>
      <c r="Q142" s="429" t="e">
        <f t="shared" ca="1" si="155"/>
        <v>#N/A</v>
      </c>
      <c r="R142" s="430">
        <f t="shared" ca="1" si="156"/>
        <v>0</v>
      </c>
      <c r="S142" s="427" t="e">
        <f t="shared" ca="1" si="157"/>
        <v>#N/A</v>
      </c>
      <c r="T142" s="387" t="e">
        <f t="shared" ca="1" si="143"/>
        <v>#N/A</v>
      </c>
      <c r="U142" s="440" t="e">
        <f ca="1">IF(S142="% of Reading",H142*R142%,IF(S142="% of F.S",MAX(G115:G174)*R142%,R142*T142))</f>
        <v>#N/A</v>
      </c>
      <c r="V142" s="429">
        <f t="shared" si="158"/>
        <v>0</v>
      </c>
      <c r="X142" s="428" t="e">
        <f t="shared" ca="1" si="172"/>
        <v>#N/A</v>
      </c>
      <c r="Y142" s="429" t="e">
        <f t="shared" ca="1" si="173"/>
        <v>#N/A</v>
      </c>
      <c r="Z142" s="428" t="e">
        <f t="shared" ca="1" si="159"/>
        <v>#N/A</v>
      </c>
      <c r="AA142" s="431" t="e">
        <f t="shared" ca="1" si="160"/>
        <v>#N/A</v>
      </c>
      <c r="AB142" s="442">
        <f t="shared" si="144"/>
        <v>0</v>
      </c>
      <c r="AC142" s="443">
        <f t="shared" si="145"/>
        <v>0</v>
      </c>
      <c r="AD142" s="444">
        <f t="shared" si="146"/>
        <v>0</v>
      </c>
      <c r="AE142" s="67"/>
      <c r="AF142" s="387">
        <f t="shared" si="147"/>
        <v>0</v>
      </c>
      <c r="AG142" s="451">
        <f t="shared" si="176"/>
        <v>9.7989820000000005</v>
      </c>
      <c r="AH142" s="451" t="e">
        <f t="shared" si="176"/>
        <v>#DIV/0!</v>
      </c>
      <c r="AI142" s="451">
        <f t="shared" si="176"/>
        <v>8000</v>
      </c>
      <c r="AJ142" s="451">
        <f t="shared" si="176"/>
        <v>1</v>
      </c>
      <c r="AK142" s="451">
        <f t="shared" si="176"/>
        <v>0</v>
      </c>
      <c r="AL142" s="451" t="e">
        <f t="shared" ca="1" si="176"/>
        <v>#N/A</v>
      </c>
      <c r="AM142" s="454" t="e">
        <f t="shared" ca="1" si="162"/>
        <v>#DIV/0!</v>
      </c>
      <c r="AN142" s="451" t="e">
        <f t="shared" ca="1" si="177"/>
        <v>#N/A</v>
      </c>
      <c r="AO142" s="451" t="e">
        <f t="shared" ca="1" si="177"/>
        <v>#N/A</v>
      </c>
      <c r="AP142" s="449" t="e">
        <f t="shared" ca="1" si="148"/>
        <v>#DIV/0!</v>
      </c>
      <c r="AQ142" s="451">
        <f t="shared" si="178"/>
        <v>9.0000000000000002E-6</v>
      </c>
      <c r="AR142" s="451" t="e">
        <f t="shared" ca="1" si="178"/>
        <v>#DIV/0!</v>
      </c>
      <c r="AS142" s="455" t="e">
        <f t="shared" ca="1" si="174"/>
        <v>#N/A</v>
      </c>
      <c r="AT142" s="456" t="e">
        <f t="shared" ca="1" si="149"/>
        <v>#DIV/0!</v>
      </c>
      <c r="AU142" s="451" t="e">
        <f t="shared" si="165"/>
        <v>#DIV/0!</v>
      </c>
      <c r="AV142" s="450" t="e">
        <f t="shared" ca="1" si="166"/>
        <v>#DIV/0!</v>
      </c>
      <c r="AW142" s="451">
        <f t="shared" si="167"/>
        <v>0.03</v>
      </c>
      <c r="AX142" s="446">
        <f t="shared" si="150"/>
        <v>0</v>
      </c>
      <c r="AY142" s="452" t="e">
        <f t="shared" ca="1" si="151"/>
        <v>#DIV/0!</v>
      </c>
      <c r="BA142" s="70">
        <f>Pressure_1_R2!A157</f>
        <v>0</v>
      </c>
      <c r="BB142" s="86">
        <f>Pressure_1_R2!B157</f>
        <v>0</v>
      </c>
      <c r="BC142" s="86">
        <f>Pressure_1_R2!C157</f>
        <v>0</v>
      </c>
      <c r="BD142" s="86">
        <f>Pressure_1_R2!D157</f>
        <v>0</v>
      </c>
      <c r="BE142" s="86">
        <f>Pressure_1_R2!E157</f>
        <v>0</v>
      </c>
      <c r="BF142" s="86">
        <f>Pressure_1_R2!F157</f>
        <v>0</v>
      </c>
      <c r="BG142" s="86">
        <f>Pressure_1_R2!G157</f>
        <v>0</v>
      </c>
      <c r="BH142" s="86">
        <f>Pressure_1_R2!H157</f>
        <v>0</v>
      </c>
      <c r="BI142" s="86">
        <f>Pressure_1_R2!I157</f>
        <v>0</v>
      </c>
      <c r="BJ142" s="86">
        <f>Pressure_1_R2!J157</f>
        <v>0</v>
      </c>
      <c r="BK142" s="86">
        <f>Pressure_1_R2!K157</f>
        <v>0</v>
      </c>
      <c r="BL142" s="86">
        <f>Pressure_1_R2!L157</f>
        <v>0</v>
      </c>
      <c r="BM142" s="86">
        <f>Pressure_1_R2!M157</f>
        <v>0</v>
      </c>
      <c r="BN142" s="86">
        <f>Pressure_1_R2!N157</f>
        <v>0</v>
      </c>
      <c r="BO142" s="86">
        <f>Pressure_1_R2!O157</f>
        <v>0</v>
      </c>
      <c r="BP142" s="71">
        <f>Pressure_1_R2!P157</f>
        <v>0</v>
      </c>
    </row>
    <row r="143" spans="2:68" ht="15" customHeight="1">
      <c r="B143" s="438">
        <f>Pressure_1_R2!B32</f>
        <v>0</v>
      </c>
      <c r="C143" s="439">
        <f>Pressure_1_R2!D32</f>
        <v>0</v>
      </c>
      <c r="D143" s="445" t="str">
        <f t="shared" si="139"/>
        <v/>
      </c>
      <c r="E143" s="429" t="str">
        <f t="shared" si="175"/>
        <v>기체</v>
      </c>
      <c r="F143" s="387" t="e">
        <f t="shared" si="140"/>
        <v>#N/A</v>
      </c>
      <c r="G143" s="387" t="e">
        <f t="shared" si="141"/>
        <v>#N/A</v>
      </c>
      <c r="H143" s="437" t="e">
        <f t="shared" si="142"/>
        <v>#N/A</v>
      </c>
      <c r="I143" s="429">
        <f t="shared" si="168"/>
        <v>0</v>
      </c>
      <c r="J143" s="421"/>
      <c r="K143" s="423">
        <f t="shared" si="169"/>
        <v>0</v>
      </c>
      <c r="L143" s="428" t="e">
        <f t="shared" ca="1" si="170"/>
        <v>#N/A</v>
      </c>
      <c r="M143" s="429" t="e">
        <f t="shared" ca="1" si="171"/>
        <v>#VALUE!</v>
      </c>
      <c r="N143" s="428">
        <f t="shared" ca="1" si="152"/>
        <v>0</v>
      </c>
      <c r="O143" s="429" t="e">
        <f t="shared" ca="1" si="153"/>
        <v>#N/A</v>
      </c>
      <c r="P143" s="428">
        <f t="shared" ca="1" si="154"/>
        <v>0</v>
      </c>
      <c r="Q143" s="429" t="e">
        <f t="shared" ca="1" si="155"/>
        <v>#N/A</v>
      </c>
      <c r="R143" s="430">
        <f t="shared" ca="1" si="156"/>
        <v>0</v>
      </c>
      <c r="S143" s="427" t="e">
        <f t="shared" ca="1" si="157"/>
        <v>#N/A</v>
      </c>
      <c r="T143" s="387" t="e">
        <f t="shared" ca="1" si="143"/>
        <v>#N/A</v>
      </c>
      <c r="U143" s="440" t="e">
        <f ca="1">IF(S143="% of Reading",H143*R143%,IF(S143="% of F.S",MAX(G115:G174)*R143%,R143*T143))</f>
        <v>#N/A</v>
      </c>
      <c r="V143" s="429">
        <f t="shared" si="158"/>
        <v>0</v>
      </c>
      <c r="X143" s="428" t="e">
        <f t="shared" ca="1" si="172"/>
        <v>#N/A</v>
      </c>
      <c r="Y143" s="429" t="e">
        <f t="shared" ca="1" si="173"/>
        <v>#N/A</v>
      </c>
      <c r="Z143" s="428" t="e">
        <f t="shared" ca="1" si="159"/>
        <v>#N/A</v>
      </c>
      <c r="AA143" s="431" t="e">
        <f t="shared" ca="1" si="160"/>
        <v>#N/A</v>
      </c>
      <c r="AB143" s="442">
        <f t="shared" si="144"/>
        <v>0</v>
      </c>
      <c r="AC143" s="443">
        <f t="shared" si="145"/>
        <v>0</v>
      </c>
      <c r="AD143" s="444">
        <f t="shared" si="146"/>
        <v>0</v>
      </c>
      <c r="AE143" s="67"/>
      <c r="AF143" s="387">
        <f t="shared" si="147"/>
        <v>0</v>
      </c>
      <c r="AG143" s="451">
        <f t="shared" si="176"/>
        <v>9.7989820000000005</v>
      </c>
      <c r="AH143" s="451" t="e">
        <f t="shared" si="176"/>
        <v>#DIV/0!</v>
      </c>
      <c r="AI143" s="451">
        <f t="shared" si="176"/>
        <v>8000</v>
      </c>
      <c r="AJ143" s="451">
        <f t="shared" si="176"/>
        <v>1</v>
      </c>
      <c r="AK143" s="451">
        <f t="shared" si="176"/>
        <v>0</v>
      </c>
      <c r="AL143" s="451" t="e">
        <f t="shared" ca="1" si="176"/>
        <v>#N/A</v>
      </c>
      <c r="AM143" s="454" t="e">
        <f t="shared" ca="1" si="162"/>
        <v>#DIV/0!</v>
      </c>
      <c r="AN143" s="451" t="e">
        <f t="shared" ca="1" si="177"/>
        <v>#N/A</v>
      </c>
      <c r="AO143" s="451" t="e">
        <f t="shared" ca="1" si="177"/>
        <v>#N/A</v>
      </c>
      <c r="AP143" s="449" t="e">
        <f t="shared" ca="1" si="148"/>
        <v>#DIV/0!</v>
      </c>
      <c r="AQ143" s="451">
        <f t="shared" si="178"/>
        <v>9.0000000000000002E-6</v>
      </c>
      <c r="AR143" s="451" t="e">
        <f t="shared" ca="1" si="178"/>
        <v>#DIV/0!</v>
      </c>
      <c r="AS143" s="455" t="e">
        <f t="shared" ca="1" si="174"/>
        <v>#N/A</v>
      </c>
      <c r="AT143" s="456" t="e">
        <f t="shared" ca="1" si="149"/>
        <v>#DIV/0!</v>
      </c>
      <c r="AU143" s="451" t="e">
        <f t="shared" si="165"/>
        <v>#DIV/0!</v>
      </c>
      <c r="AV143" s="450" t="e">
        <f t="shared" ca="1" si="166"/>
        <v>#DIV/0!</v>
      </c>
      <c r="AW143" s="451">
        <f t="shared" si="167"/>
        <v>0.03</v>
      </c>
      <c r="AX143" s="446">
        <f t="shared" si="150"/>
        <v>0</v>
      </c>
      <c r="AY143" s="452" t="e">
        <f t="shared" ca="1" si="151"/>
        <v>#DIV/0!</v>
      </c>
      <c r="BA143" s="68">
        <f>Pressure_1_R2!A158</f>
        <v>0</v>
      </c>
      <c r="BB143" s="87">
        <f>Pressure_1_R2!B158</f>
        <v>0</v>
      </c>
      <c r="BC143" s="87">
        <f>Pressure_1_R2!C158</f>
        <v>0</v>
      </c>
      <c r="BD143" s="87">
        <f>Pressure_1_R2!D158</f>
        <v>0</v>
      </c>
      <c r="BE143" s="87">
        <f>Pressure_1_R2!E158</f>
        <v>0</v>
      </c>
      <c r="BF143" s="87">
        <f>Pressure_1_R2!F158</f>
        <v>0</v>
      </c>
      <c r="BG143" s="87">
        <f>Pressure_1_R2!G158</f>
        <v>0</v>
      </c>
      <c r="BH143" s="87">
        <f>Pressure_1_R2!H158</f>
        <v>0</v>
      </c>
      <c r="BI143" s="87">
        <f>Pressure_1_R2!I158</f>
        <v>0</v>
      </c>
      <c r="BJ143" s="87">
        <f>Pressure_1_R2!J158</f>
        <v>0</v>
      </c>
      <c r="BK143" s="87">
        <f>Pressure_1_R2!K158</f>
        <v>0</v>
      </c>
      <c r="BL143" s="87">
        <f>Pressure_1_R2!L158</f>
        <v>0</v>
      </c>
      <c r="BM143" s="87">
        <f>Pressure_1_R2!M158</f>
        <v>0</v>
      </c>
      <c r="BN143" s="87">
        <f>Pressure_1_R2!N158</f>
        <v>0</v>
      </c>
      <c r="BO143" s="87">
        <f>Pressure_1_R2!O158</f>
        <v>0</v>
      </c>
      <c r="BP143" s="69">
        <f>Pressure_1_R2!P158</f>
        <v>0</v>
      </c>
    </row>
    <row r="144" spans="2:68" ht="15" customHeight="1">
      <c r="B144" s="438">
        <f>Pressure_1_R2!B33</f>
        <v>0</v>
      </c>
      <c r="C144" s="439">
        <f>Pressure_1_R2!D33</f>
        <v>0</v>
      </c>
      <c r="D144" s="445" t="str">
        <f t="shared" ref="D144:D173" si="179">IFERROR(B144*INDEX(C$3:J$10,MATCH(C144,B$3:B$10,0),4),"")</f>
        <v/>
      </c>
      <c r="E144" s="429" t="str">
        <f t="shared" si="175"/>
        <v>기체</v>
      </c>
      <c r="F144" s="387" t="e">
        <f t="shared" ref="F144:F173" si="180">INDEX(C$3:J$10,MATCH(C144,B$3:B$10,0),MATCH(I144,C$2:J$2,0))</f>
        <v>#N/A</v>
      </c>
      <c r="G144" s="387" t="e">
        <f t="shared" ref="G144:G173" si="181">B144*F144</f>
        <v>#N/A</v>
      </c>
      <c r="H144" s="437" t="e">
        <f t="shared" ref="H144:H173" si="182">IF(TYPE(AD144)=16,AY144,AD144)*F144</f>
        <v>#N/A</v>
      </c>
      <c r="I144" s="429">
        <f t="shared" si="168"/>
        <v>0</v>
      </c>
      <c r="J144" s="421"/>
      <c r="K144" s="423">
        <f t="shared" si="169"/>
        <v>0</v>
      </c>
      <c r="L144" s="428" t="e">
        <f t="shared" ca="1" si="170"/>
        <v>#N/A</v>
      </c>
      <c r="M144" s="429" t="e">
        <f t="shared" ca="1" si="171"/>
        <v>#VALUE!</v>
      </c>
      <c r="N144" s="428">
        <f t="shared" ca="1" si="152"/>
        <v>0</v>
      </c>
      <c r="O144" s="429" t="e">
        <f t="shared" ca="1" si="153"/>
        <v>#N/A</v>
      </c>
      <c r="P144" s="428">
        <f t="shared" ca="1" si="154"/>
        <v>0</v>
      </c>
      <c r="Q144" s="429" t="e">
        <f t="shared" ca="1" si="155"/>
        <v>#N/A</v>
      </c>
      <c r="R144" s="430">
        <f t="shared" ref="R144:R173" ca="1" si="183">IF(OR(K144="20409-0",IF(K144="20413-0",SIGN(B144)&gt;0,SIGN(B144)&gt;=0)),IF(TYPE(L144)=16,N144,ROUND(L144,M144)),P144)</f>
        <v>0</v>
      </c>
      <c r="S144" s="427" t="e">
        <f t="shared" ref="S144:S173" ca="1" si="184">IF(OR(K144="20409-0",IF(K144="20413-0",SIGN(B144)&gt;0,SIGN(B144)&gt;=0)),IF(TYPE(L144)=16,O144,"% of Reading"),Q144)</f>
        <v>#N/A</v>
      </c>
      <c r="T144" s="387" t="e">
        <f t="shared" ref="T144:T173" ca="1" si="185">IF(OR(S144="% of Reading",S144="% of F.S"),1,INDEX(C$3:J$10,MATCH(S144,B$3:B$10,0),MATCH(V144,C$2:J$2,0)))</f>
        <v>#N/A</v>
      </c>
      <c r="U144" s="440" t="e">
        <f t="shared" ref="U144:U173" ca="1" si="186">IF(S144="% of Reading",H144*R144%,IF(S144="% of F.S",MAX(G116:G175)*R144%,R144*T144))</f>
        <v>#N/A</v>
      </c>
      <c r="V144" s="429">
        <f t="shared" si="158"/>
        <v>0</v>
      </c>
      <c r="X144" s="428" t="e">
        <f t="shared" ca="1" si="172"/>
        <v>#N/A</v>
      </c>
      <c r="Y144" s="429" t="e">
        <f t="shared" ca="1" si="173"/>
        <v>#N/A</v>
      </c>
      <c r="Z144" s="428" t="e">
        <f t="shared" ca="1" si="159"/>
        <v>#N/A</v>
      </c>
      <c r="AA144" s="431" t="e">
        <f t="shared" ca="1" si="160"/>
        <v>#N/A</v>
      </c>
      <c r="AB144" s="442">
        <f t="shared" ref="AB144:AB173" si="187">IF(B144=0,0,IF(B144&lt;0,IF(K144="20409-0",X144,Z144),X144))</f>
        <v>0</v>
      </c>
      <c r="AC144" s="443">
        <f t="shared" ref="AC144:AC173" si="188">IF(B144=0,0,IF(B144&lt;0,IF(K144="20409-0",Y144,AA144),Y144))</f>
        <v>0</v>
      </c>
      <c r="AD144" s="444">
        <f t="shared" ref="AD144:AD173" si="189">IF(K144="20409-0",(AB144*ABS(B144)+AC144)*SIGN(B144),AB144*B144+AC144)</f>
        <v>0</v>
      </c>
      <c r="AE144" s="67"/>
      <c r="AF144" s="387">
        <f t="shared" ref="AF144:AF173" si="190">SUM(BA144:BP144)</f>
        <v>0</v>
      </c>
      <c r="AG144" s="451">
        <f t="shared" ref="AG144:AL144" si="191">AG143</f>
        <v>9.7989820000000005</v>
      </c>
      <c r="AH144" s="451" t="e">
        <f t="shared" si="191"/>
        <v>#DIV/0!</v>
      </c>
      <c r="AI144" s="451">
        <f t="shared" si="191"/>
        <v>8000</v>
      </c>
      <c r="AJ144" s="451">
        <f t="shared" si="191"/>
        <v>1</v>
      </c>
      <c r="AK144" s="451">
        <f t="shared" si="191"/>
        <v>0</v>
      </c>
      <c r="AL144" s="451" t="e">
        <f t="shared" ca="1" si="191"/>
        <v>#N/A</v>
      </c>
      <c r="AM144" s="454" t="e">
        <f t="shared" ref="AM144:AM173" ca="1" si="192">AF144*AG144*(1-AH144/AI144)*AJ144+AK144*AL144</f>
        <v>#DIV/0!</v>
      </c>
      <c r="AN144" s="451" t="e">
        <f t="shared" ref="AN144:AO144" ca="1" si="193">AN143</f>
        <v>#N/A</v>
      </c>
      <c r="AO144" s="451" t="e">
        <f t="shared" ca="1" si="193"/>
        <v>#N/A</v>
      </c>
      <c r="AP144" s="449" t="e">
        <f t="shared" ref="AP144:AP173" ca="1" si="194">AM144/AN144/10^6</f>
        <v>#DIV/0!</v>
      </c>
      <c r="AQ144" s="451">
        <f t="shared" si="178"/>
        <v>9.0000000000000002E-6</v>
      </c>
      <c r="AR144" s="451" t="e">
        <f t="shared" ca="1" si="178"/>
        <v>#DIV/0!</v>
      </c>
      <c r="AS144" s="455" t="e">
        <f t="shared" ref="AS144:AS173" ca="1" si="195">AN144*(1+AO144*AP144)*(1+(AQ144*AR144))</f>
        <v>#N/A</v>
      </c>
      <c r="AT144" s="456" t="e">
        <f t="shared" ref="AT144:AT173" ca="1" si="196">AM144/AS144/10^6</f>
        <v>#DIV/0!</v>
      </c>
      <c r="AU144" s="451" t="e">
        <f t="shared" si="165"/>
        <v>#DIV/0!</v>
      </c>
      <c r="AV144" s="450" t="e">
        <f t="shared" ref="AV144:AV173" ca="1" si="197">IF(E144="기체",(3.3694*10^-3*AT144)/(273.15+AU144),912.7+0.752*AT144-1.645*10^-3*AT144^2+1.456*10^-6*AT144^3)</f>
        <v>#DIV/0!</v>
      </c>
      <c r="AW144" s="451">
        <f t="shared" si="167"/>
        <v>0.03</v>
      </c>
      <c r="AX144" s="446">
        <f t="shared" ref="AX144:AX173" si="198">IF(B144=0,0,(AV144-AH144)*AG144*AW144)</f>
        <v>0</v>
      </c>
      <c r="AY144" s="452" t="e">
        <f t="shared" ref="AY144:AY173" ca="1" si="199">AT144+AX144/10^6</f>
        <v>#DIV/0!</v>
      </c>
      <c r="BA144" s="68">
        <f>Pressure_1_R2!A159</f>
        <v>0</v>
      </c>
      <c r="BB144" s="87">
        <f>Pressure_1_R2!B159</f>
        <v>0</v>
      </c>
      <c r="BC144" s="87">
        <f>Pressure_1_R2!C159</f>
        <v>0</v>
      </c>
      <c r="BD144" s="87">
        <f>Pressure_1_R2!D159</f>
        <v>0</v>
      </c>
      <c r="BE144" s="87">
        <f>Pressure_1_R2!E159</f>
        <v>0</v>
      </c>
      <c r="BF144" s="87">
        <f>Pressure_1_R2!F159</f>
        <v>0</v>
      </c>
      <c r="BG144" s="87">
        <f>Pressure_1_R2!G159</f>
        <v>0</v>
      </c>
      <c r="BH144" s="87">
        <f>Pressure_1_R2!H159</f>
        <v>0</v>
      </c>
      <c r="BI144" s="87">
        <f>Pressure_1_R2!I159</f>
        <v>0</v>
      </c>
      <c r="BJ144" s="87">
        <f>Pressure_1_R2!J159</f>
        <v>0</v>
      </c>
      <c r="BK144" s="87">
        <f>Pressure_1_R2!K159</f>
        <v>0</v>
      </c>
      <c r="BL144" s="87">
        <f>Pressure_1_R2!L159</f>
        <v>0</v>
      </c>
      <c r="BM144" s="87">
        <f>Pressure_1_R2!M159</f>
        <v>0</v>
      </c>
      <c r="BN144" s="87">
        <f>Pressure_1_R2!N159</f>
        <v>0</v>
      </c>
      <c r="BO144" s="87">
        <f>Pressure_1_R2!O159</f>
        <v>0</v>
      </c>
      <c r="BP144" s="69">
        <f>Pressure_1_R2!P159</f>
        <v>0</v>
      </c>
    </row>
    <row r="145" spans="2:68" ht="15" customHeight="1">
      <c r="B145" s="438">
        <f>Pressure_1_R2!B34</f>
        <v>0</v>
      </c>
      <c r="C145" s="439">
        <f>Pressure_1_R2!D34</f>
        <v>0</v>
      </c>
      <c r="D145" s="445" t="str">
        <f t="shared" si="179"/>
        <v/>
      </c>
      <c r="E145" s="429" t="str">
        <f t="shared" si="175"/>
        <v>기체</v>
      </c>
      <c r="F145" s="387" t="e">
        <f t="shared" si="180"/>
        <v>#N/A</v>
      </c>
      <c r="G145" s="387" t="e">
        <f t="shared" si="181"/>
        <v>#N/A</v>
      </c>
      <c r="H145" s="437" t="e">
        <f t="shared" si="182"/>
        <v>#N/A</v>
      </c>
      <c r="I145" s="429">
        <f t="shared" si="168"/>
        <v>0</v>
      </c>
      <c r="J145" s="421"/>
      <c r="K145" s="423">
        <f t="shared" si="169"/>
        <v>0</v>
      </c>
      <c r="L145" s="428" t="e">
        <f t="shared" ca="1" si="170"/>
        <v>#N/A</v>
      </c>
      <c r="M145" s="429" t="e">
        <f t="shared" ca="1" si="171"/>
        <v>#VALUE!</v>
      </c>
      <c r="N145" s="428">
        <f t="shared" ca="1" si="152"/>
        <v>0</v>
      </c>
      <c r="O145" s="429" t="e">
        <f t="shared" ca="1" si="153"/>
        <v>#N/A</v>
      </c>
      <c r="P145" s="428">
        <f t="shared" ca="1" si="154"/>
        <v>0</v>
      </c>
      <c r="Q145" s="429" t="e">
        <f t="shared" ca="1" si="155"/>
        <v>#N/A</v>
      </c>
      <c r="R145" s="430">
        <f t="shared" ca="1" si="183"/>
        <v>0</v>
      </c>
      <c r="S145" s="427" t="e">
        <f t="shared" ca="1" si="184"/>
        <v>#N/A</v>
      </c>
      <c r="T145" s="387" t="e">
        <f t="shared" ca="1" si="185"/>
        <v>#N/A</v>
      </c>
      <c r="U145" s="440" t="e">
        <f t="shared" ca="1" si="186"/>
        <v>#N/A</v>
      </c>
      <c r="V145" s="429">
        <f t="shared" si="158"/>
        <v>0</v>
      </c>
      <c r="X145" s="428" t="e">
        <f t="shared" ca="1" si="172"/>
        <v>#N/A</v>
      </c>
      <c r="Y145" s="429" t="e">
        <f t="shared" ca="1" si="173"/>
        <v>#N/A</v>
      </c>
      <c r="Z145" s="428" t="e">
        <f t="shared" ca="1" si="159"/>
        <v>#N/A</v>
      </c>
      <c r="AA145" s="431" t="e">
        <f t="shared" ca="1" si="160"/>
        <v>#N/A</v>
      </c>
      <c r="AB145" s="442">
        <f t="shared" si="187"/>
        <v>0</v>
      </c>
      <c r="AC145" s="443">
        <f t="shared" si="188"/>
        <v>0</v>
      </c>
      <c r="AD145" s="444">
        <f t="shared" si="189"/>
        <v>0</v>
      </c>
      <c r="AE145" s="67"/>
      <c r="AF145" s="387">
        <f t="shared" si="190"/>
        <v>0</v>
      </c>
      <c r="AG145" s="451">
        <f t="shared" ref="AG145:AL145" si="200">AG144</f>
        <v>9.7989820000000005</v>
      </c>
      <c r="AH145" s="451" t="e">
        <f t="shared" si="200"/>
        <v>#DIV/0!</v>
      </c>
      <c r="AI145" s="451">
        <f t="shared" si="200"/>
        <v>8000</v>
      </c>
      <c r="AJ145" s="451">
        <f t="shared" si="200"/>
        <v>1</v>
      </c>
      <c r="AK145" s="451">
        <f t="shared" si="200"/>
        <v>0</v>
      </c>
      <c r="AL145" s="451" t="e">
        <f t="shared" ca="1" si="200"/>
        <v>#N/A</v>
      </c>
      <c r="AM145" s="454" t="e">
        <f t="shared" ca="1" si="192"/>
        <v>#DIV/0!</v>
      </c>
      <c r="AN145" s="451" t="e">
        <f t="shared" ref="AN145:AO145" ca="1" si="201">AN144</f>
        <v>#N/A</v>
      </c>
      <c r="AO145" s="451" t="e">
        <f t="shared" ca="1" si="201"/>
        <v>#N/A</v>
      </c>
      <c r="AP145" s="449" t="e">
        <f t="shared" ca="1" si="194"/>
        <v>#DIV/0!</v>
      </c>
      <c r="AQ145" s="451">
        <f t="shared" si="178"/>
        <v>9.0000000000000002E-6</v>
      </c>
      <c r="AR145" s="451" t="e">
        <f t="shared" ca="1" si="178"/>
        <v>#DIV/0!</v>
      </c>
      <c r="AS145" s="455" t="e">
        <f t="shared" ca="1" si="195"/>
        <v>#N/A</v>
      </c>
      <c r="AT145" s="456" t="e">
        <f t="shared" ca="1" si="196"/>
        <v>#DIV/0!</v>
      </c>
      <c r="AU145" s="451" t="e">
        <f t="shared" si="165"/>
        <v>#DIV/0!</v>
      </c>
      <c r="AV145" s="450" t="e">
        <f t="shared" ca="1" si="197"/>
        <v>#DIV/0!</v>
      </c>
      <c r="AW145" s="451">
        <f t="shared" si="167"/>
        <v>0.03</v>
      </c>
      <c r="AX145" s="446">
        <f t="shared" si="198"/>
        <v>0</v>
      </c>
      <c r="AY145" s="452" t="e">
        <f t="shared" ca="1" si="199"/>
        <v>#DIV/0!</v>
      </c>
      <c r="BA145" s="68">
        <f>Pressure_1_R2!A160</f>
        <v>0</v>
      </c>
      <c r="BB145" s="87">
        <f>Pressure_1_R2!B160</f>
        <v>0</v>
      </c>
      <c r="BC145" s="87">
        <f>Pressure_1_R2!C160</f>
        <v>0</v>
      </c>
      <c r="BD145" s="87">
        <f>Pressure_1_R2!D160</f>
        <v>0</v>
      </c>
      <c r="BE145" s="87">
        <f>Pressure_1_R2!E160</f>
        <v>0</v>
      </c>
      <c r="BF145" s="87">
        <f>Pressure_1_R2!F160</f>
        <v>0</v>
      </c>
      <c r="BG145" s="87">
        <f>Pressure_1_R2!G160</f>
        <v>0</v>
      </c>
      <c r="BH145" s="87">
        <f>Pressure_1_R2!H160</f>
        <v>0</v>
      </c>
      <c r="BI145" s="87">
        <f>Pressure_1_R2!I160</f>
        <v>0</v>
      </c>
      <c r="BJ145" s="87">
        <f>Pressure_1_R2!J160</f>
        <v>0</v>
      </c>
      <c r="BK145" s="87">
        <f>Pressure_1_R2!K160</f>
        <v>0</v>
      </c>
      <c r="BL145" s="87">
        <f>Pressure_1_R2!L160</f>
        <v>0</v>
      </c>
      <c r="BM145" s="87">
        <f>Pressure_1_R2!M160</f>
        <v>0</v>
      </c>
      <c r="BN145" s="87">
        <f>Pressure_1_R2!N160</f>
        <v>0</v>
      </c>
      <c r="BO145" s="87">
        <f>Pressure_1_R2!O160</f>
        <v>0</v>
      </c>
      <c r="BP145" s="69">
        <f>Pressure_1_R2!P160</f>
        <v>0</v>
      </c>
    </row>
    <row r="146" spans="2:68" ht="15" customHeight="1">
      <c r="B146" s="438">
        <f>Pressure_1_R2!B35</f>
        <v>0</v>
      </c>
      <c r="C146" s="439">
        <f>Pressure_1_R2!D35</f>
        <v>0</v>
      </c>
      <c r="D146" s="445" t="str">
        <f t="shared" si="179"/>
        <v/>
      </c>
      <c r="E146" s="429" t="str">
        <f t="shared" si="175"/>
        <v>기체</v>
      </c>
      <c r="F146" s="387" t="e">
        <f t="shared" si="180"/>
        <v>#N/A</v>
      </c>
      <c r="G146" s="387" t="e">
        <f t="shared" si="181"/>
        <v>#N/A</v>
      </c>
      <c r="H146" s="437" t="e">
        <f t="shared" si="182"/>
        <v>#N/A</v>
      </c>
      <c r="I146" s="429">
        <f t="shared" si="168"/>
        <v>0</v>
      </c>
      <c r="J146" s="421"/>
      <c r="K146" s="423">
        <f t="shared" si="169"/>
        <v>0</v>
      </c>
      <c r="L146" s="428" t="e">
        <f t="shared" ca="1" si="170"/>
        <v>#N/A</v>
      </c>
      <c r="M146" s="429" t="e">
        <f t="shared" ca="1" si="171"/>
        <v>#VALUE!</v>
      </c>
      <c r="N146" s="428">
        <f t="shared" ca="1" si="152"/>
        <v>0</v>
      </c>
      <c r="O146" s="429" t="e">
        <f t="shared" ca="1" si="153"/>
        <v>#N/A</v>
      </c>
      <c r="P146" s="428">
        <f t="shared" ca="1" si="154"/>
        <v>0</v>
      </c>
      <c r="Q146" s="429" t="e">
        <f t="shared" ca="1" si="155"/>
        <v>#N/A</v>
      </c>
      <c r="R146" s="430">
        <f t="shared" ca="1" si="183"/>
        <v>0</v>
      </c>
      <c r="S146" s="427" t="e">
        <f t="shared" ca="1" si="184"/>
        <v>#N/A</v>
      </c>
      <c r="T146" s="387" t="e">
        <f t="shared" ca="1" si="185"/>
        <v>#N/A</v>
      </c>
      <c r="U146" s="440" t="e">
        <f t="shared" ca="1" si="186"/>
        <v>#N/A</v>
      </c>
      <c r="V146" s="429">
        <f t="shared" si="158"/>
        <v>0</v>
      </c>
      <c r="X146" s="428" t="e">
        <f t="shared" ca="1" si="172"/>
        <v>#N/A</v>
      </c>
      <c r="Y146" s="429" t="e">
        <f t="shared" ca="1" si="173"/>
        <v>#N/A</v>
      </c>
      <c r="Z146" s="428" t="e">
        <f t="shared" ca="1" si="159"/>
        <v>#N/A</v>
      </c>
      <c r="AA146" s="431" t="e">
        <f t="shared" ca="1" si="160"/>
        <v>#N/A</v>
      </c>
      <c r="AB146" s="442">
        <f t="shared" si="187"/>
        <v>0</v>
      </c>
      <c r="AC146" s="443">
        <f t="shared" si="188"/>
        <v>0</v>
      </c>
      <c r="AD146" s="444">
        <f t="shared" si="189"/>
        <v>0</v>
      </c>
      <c r="AE146" s="67"/>
      <c r="AF146" s="387">
        <f t="shared" si="190"/>
        <v>0</v>
      </c>
      <c r="AG146" s="451">
        <f t="shared" ref="AG146:AL146" si="202">AG145</f>
        <v>9.7989820000000005</v>
      </c>
      <c r="AH146" s="451" t="e">
        <f t="shared" si="202"/>
        <v>#DIV/0!</v>
      </c>
      <c r="AI146" s="451">
        <f t="shared" si="202"/>
        <v>8000</v>
      </c>
      <c r="AJ146" s="451">
        <f t="shared" si="202"/>
        <v>1</v>
      </c>
      <c r="AK146" s="451">
        <f t="shared" si="202"/>
        <v>0</v>
      </c>
      <c r="AL146" s="451" t="e">
        <f t="shared" ca="1" si="202"/>
        <v>#N/A</v>
      </c>
      <c r="AM146" s="454" t="e">
        <f t="shared" ca="1" si="192"/>
        <v>#DIV/0!</v>
      </c>
      <c r="AN146" s="451" t="e">
        <f t="shared" ref="AN146:AO146" ca="1" si="203">AN145</f>
        <v>#N/A</v>
      </c>
      <c r="AO146" s="451" t="e">
        <f t="shared" ca="1" si="203"/>
        <v>#N/A</v>
      </c>
      <c r="AP146" s="449" t="e">
        <f t="shared" ca="1" si="194"/>
        <v>#DIV/0!</v>
      </c>
      <c r="AQ146" s="451">
        <f t="shared" si="178"/>
        <v>9.0000000000000002E-6</v>
      </c>
      <c r="AR146" s="451" t="e">
        <f t="shared" ca="1" si="178"/>
        <v>#DIV/0!</v>
      </c>
      <c r="AS146" s="455" t="e">
        <f t="shared" ca="1" si="195"/>
        <v>#N/A</v>
      </c>
      <c r="AT146" s="456" t="e">
        <f t="shared" ca="1" si="196"/>
        <v>#DIV/0!</v>
      </c>
      <c r="AU146" s="451" t="e">
        <f t="shared" si="165"/>
        <v>#DIV/0!</v>
      </c>
      <c r="AV146" s="450" t="e">
        <f t="shared" ca="1" si="197"/>
        <v>#DIV/0!</v>
      </c>
      <c r="AW146" s="451">
        <f t="shared" si="167"/>
        <v>0.03</v>
      </c>
      <c r="AX146" s="446">
        <f t="shared" si="198"/>
        <v>0</v>
      </c>
      <c r="AY146" s="452" t="e">
        <f t="shared" ca="1" si="199"/>
        <v>#DIV/0!</v>
      </c>
      <c r="BA146" s="68">
        <f>Pressure_1_R2!A161</f>
        <v>0</v>
      </c>
      <c r="BB146" s="87">
        <f>Pressure_1_R2!B161</f>
        <v>0</v>
      </c>
      <c r="BC146" s="87">
        <f>Pressure_1_R2!C161</f>
        <v>0</v>
      </c>
      <c r="BD146" s="87">
        <f>Pressure_1_R2!D161</f>
        <v>0</v>
      </c>
      <c r="BE146" s="87">
        <f>Pressure_1_R2!E161</f>
        <v>0</v>
      </c>
      <c r="BF146" s="87">
        <f>Pressure_1_R2!F161</f>
        <v>0</v>
      </c>
      <c r="BG146" s="87">
        <f>Pressure_1_R2!G161</f>
        <v>0</v>
      </c>
      <c r="BH146" s="87">
        <f>Pressure_1_R2!H161</f>
        <v>0</v>
      </c>
      <c r="BI146" s="87">
        <f>Pressure_1_R2!I161</f>
        <v>0</v>
      </c>
      <c r="BJ146" s="87">
        <f>Pressure_1_R2!J161</f>
        <v>0</v>
      </c>
      <c r="BK146" s="87">
        <f>Pressure_1_R2!K161</f>
        <v>0</v>
      </c>
      <c r="BL146" s="87">
        <f>Pressure_1_R2!L161</f>
        <v>0</v>
      </c>
      <c r="BM146" s="87">
        <f>Pressure_1_R2!M161</f>
        <v>0</v>
      </c>
      <c r="BN146" s="87">
        <f>Pressure_1_R2!N161</f>
        <v>0</v>
      </c>
      <c r="BO146" s="87">
        <f>Pressure_1_R2!O161</f>
        <v>0</v>
      </c>
      <c r="BP146" s="69">
        <f>Pressure_1_R2!P161</f>
        <v>0</v>
      </c>
    </row>
    <row r="147" spans="2:68" ht="15" customHeight="1">
      <c r="B147" s="438">
        <f>Pressure_1_R2!B36</f>
        <v>0</v>
      </c>
      <c r="C147" s="439">
        <f>Pressure_1_R2!D36</f>
        <v>0</v>
      </c>
      <c r="D147" s="445" t="str">
        <f t="shared" si="179"/>
        <v/>
      </c>
      <c r="E147" s="429" t="str">
        <f t="shared" si="175"/>
        <v>기체</v>
      </c>
      <c r="F147" s="387" t="e">
        <f t="shared" si="180"/>
        <v>#N/A</v>
      </c>
      <c r="G147" s="387" t="e">
        <f t="shared" si="181"/>
        <v>#N/A</v>
      </c>
      <c r="H147" s="437" t="e">
        <f t="shared" si="182"/>
        <v>#N/A</v>
      </c>
      <c r="I147" s="429">
        <f t="shared" si="168"/>
        <v>0</v>
      </c>
      <c r="J147" s="421"/>
      <c r="K147" s="423">
        <f t="shared" si="169"/>
        <v>0</v>
      </c>
      <c r="L147" s="428" t="e">
        <f t="shared" ca="1" si="170"/>
        <v>#N/A</v>
      </c>
      <c r="M147" s="429" t="e">
        <f t="shared" ca="1" si="171"/>
        <v>#VALUE!</v>
      </c>
      <c r="N147" s="428">
        <f t="shared" ca="1" si="152"/>
        <v>0</v>
      </c>
      <c r="O147" s="429" t="e">
        <f t="shared" ca="1" si="153"/>
        <v>#N/A</v>
      </c>
      <c r="P147" s="428">
        <f t="shared" ca="1" si="154"/>
        <v>0</v>
      </c>
      <c r="Q147" s="429" t="e">
        <f t="shared" ca="1" si="155"/>
        <v>#N/A</v>
      </c>
      <c r="R147" s="430">
        <f t="shared" ca="1" si="183"/>
        <v>0</v>
      </c>
      <c r="S147" s="427" t="e">
        <f t="shared" ca="1" si="184"/>
        <v>#N/A</v>
      </c>
      <c r="T147" s="387" t="e">
        <f t="shared" ca="1" si="185"/>
        <v>#N/A</v>
      </c>
      <c r="U147" s="440" t="e">
        <f t="shared" ca="1" si="186"/>
        <v>#N/A</v>
      </c>
      <c r="V147" s="429">
        <f t="shared" si="158"/>
        <v>0</v>
      </c>
      <c r="X147" s="428" t="e">
        <f t="shared" ca="1" si="172"/>
        <v>#N/A</v>
      </c>
      <c r="Y147" s="429" t="e">
        <f t="shared" ca="1" si="173"/>
        <v>#N/A</v>
      </c>
      <c r="Z147" s="428" t="e">
        <f t="shared" ca="1" si="159"/>
        <v>#N/A</v>
      </c>
      <c r="AA147" s="431" t="e">
        <f t="shared" ca="1" si="160"/>
        <v>#N/A</v>
      </c>
      <c r="AB147" s="442">
        <f t="shared" si="187"/>
        <v>0</v>
      </c>
      <c r="AC147" s="443">
        <f t="shared" si="188"/>
        <v>0</v>
      </c>
      <c r="AD147" s="444">
        <f t="shared" si="189"/>
        <v>0</v>
      </c>
      <c r="AE147" s="67"/>
      <c r="AF147" s="387">
        <f t="shared" si="190"/>
        <v>0</v>
      </c>
      <c r="AG147" s="451">
        <f t="shared" ref="AG147:AL147" si="204">AG146</f>
        <v>9.7989820000000005</v>
      </c>
      <c r="AH147" s="451" t="e">
        <f t="shared" si="204"/>
        <v>#DIV/0!</v>
      </c>
      <c r="AI147" s="451">
        <f t="shared" si="204"/>
        <v>8000</v>
      </c>
      <c r="AJ147" s="451">
        <f t="shared" si="204"/>
        <v>1</v>
      </c>
      <c r="AK147" s="451">
        <f t="shared" si="204"/>
        <v>0</v>
      </c>
      <c r="AL147" s="451" t="e">
        <f t="shared" ca="1" si="204"/>
        <v>#N/A</v>
      </c>
      <c r="AM147" s="454" t="e">
        <f t="shared" ca="1" si="192"/>
        <v>#DIV/0!</v>
      </c>
      <c r="AN147" s="451" t="e">
        <f t="shared" ref="AN147:AO147" ca="1" si="205">AN146</f>
        <v>#N/A</v>
      </c>
      <c r="AO147" s="451" t="e">
        <f t="shared" ca="1" si="205"/>
        <v>#N/A</v>
      </c>
      <c r="AP147" s="449" t="e">
        <f t="shared" ca="1" si="194"/>
        <v>#DIV/0!</v>
      </c>
      <c r="AQ147" s="451">
        <f t="shared" si="178"/>
        <v>9.0000000000000002E-6</v>
      </c>
      <c r="AR147" s="451" t="e">
        <f t="shared" ca="1" si="178"/>
        <v>#DIV/0!</v>
      </c>
      <c r="AS147" s="455" t="e">
        <f t="shared" ca="1" si="195"/>
        <v>#N/A</v>
      </c>
      <c r="AT147" s="456" t="e">
        <f t="shared" ca="1" si="196"/>
        <v>#DIV/0!</v>
      </c>
      <c r="AU147" s="451" t="e">
        <f t="shared" si="165"/>
        <v>#DIV/0!</v>
      </c>
      <c r="AV147" s="450" t="e">
        <f t="shared" ca="1" si="197"/>
        <v>#DIV/0!</v>
      </c>
      <c r="AW147" s="451">
        <f t="shared" si="167"/>
        <v>0.03</v>
      </c>
      <c r="AX147" s="446">
        <f t="shared" si="198"/>
        <v>0</v>
      </c>
      <c r="AY147" s="452" t="e">
        <f t="shared" ca="1" si="199"/>
        <v>#DIV/0!</v>
      </c>
      <c r="BA147" s="68">
        <f>Pressure_1_R2!A162</f>
        <v>0</v>
      </c>
      <c r="BB147" s="87">
        <f>Pressure_1_R2!B162</f>
        <v>0</v>
      </c>
      <c r="BC147" s="87">
        <f>Pressure_1_R2!C162</f>
        <v>0</v>
      </c>
      <c r="BD147" s="87">
        <f>Pressure_1_R2!D162</f>
        <v>0</v>
      </c>
      <c r="BE147" s="87">
        <f>Pressure_1_R2!E162</f>
        <v>0</v>
      </c>
      <c r="BF147" s="87">
        <f>Pressure_1_R2!F162</f>
        <v>0</v>
      </c>
      <c r="BG147" s="87">
        <f>Pressure_1_R2!G162</f>
        <v>0</v>
      </c>
      <c r="BH147" s="87">
        <f>Pressure_1_R2!H162</f>
        <v>0</v>
      </c>
      <c r="BI147" s="87">
        <f>Pressure_1_R2!I162</f>
        <v>0</v>
      </c>
      <c r="BJ147" s="87">
        <f>Pressure_1_R2!J162</f>
        <v>0</v>
      </c>
      <c r="BK147" s="87">
        <f>Pressure_1_R2!K162</f>
        <v>0</v>
      </c>
      <c r="BL147" s="87">
        <f>Pressure_1_R2!L162</f>
        <v>0</v>
      </c>
      <c r="BM147" s="87">
        <f>Pressure_1_R2!M162</f>
        <v>0</v>
      </c>
      <c r="BN147" s="87">
        <f>Pressure_1_R2!N162</f>
        <v>0</v>
      </c>
      <c r="BO147" s="87">
        <f>Pressure_1_R2!O162</f>
        <v>0</v>
      </c>
      <c r="BP147" s="69">
        <f>Pressure_1_R2!P162</f>
        <v>0</v>
      </c>
    </row>
    <row r="148" spans="2:68" ht="15" customHeight="1">
      <c r="B148" s="438">
        <f>Pressure_1_R2!B37</f>
        <v>0</v>
      </c>
      <c r="C148" s="439">
        <f>Pressure_1_R2!D37</f>
        <v>0</v>
      </c>
      <c r="D148" s="445" t="str">
        <f t="shared" si="179"/>
        <v/>
      </c>
      <c r="E148" s="429" t="str">
        <f t="shared" si="175"/>
        <v>기체</v>
      </c>
      <c r="F148" s="387" t="e">
        <f t="shared" si="180"/>
        <v>#N/A</v>
      </c>
      <c r="G148" s="387" t="e">
        <f t="shared" si="181"/>
        <v>#N/A</v>
      </c>
      <c r="H148" s="437" t="e">
        <f t="shared" si="182"/>
        <v>#N/A</v>
      </c>
      <c r="I148" s="429">
        <f t="shared" si="168"/>
        <v>0</v>
      </c>
      <c r="J148" s="421"/>
      <c r="K148" s="423">
        <f t="shared" si="169"/>
        <v>0</v>
      </c>
      <c r="L148" s="428" t="e">
        <f t="shared" ca="1" si="170"/>
        <v>#N/A</v>
      </c>
      <c r="M148" s="429" t="e">
        <f t="shared" ca="1" si="171"/>
        <v>#VALUE!</v>
      </c>
      <c r="N148" s="428">
        <f t="shared" ca="1" si="152"/>
        <v>0</v>
      </c>
      <c r="O148" s="429" t="e">
        <f t="shared" ca="1" si="153"/>
        <v>#N/A</v>
      </c>
      <c r="P148" s="428">
        <f t="shared" ca="1" si="154"/>
        <v>0</v>
      </c>
      <c r="Q148" s="429" t="e">
        <f t="shared" ca="1" si="155"/>
        <v>#N/A</v>
      </c>
      <c r="R148" s="430">
        <f t="shared" ca="1" si="183"/>
        <v>0</v>
      </c>
      <c r="S148" s="427" t="e">
        <f t="shared" ca="1" si="184"/>
        <v>#N/A</v>
      </c>
      <c r="T148" s="387" t="e">
        <f t="shared" ca="1" si="185"/>
        <v>#N/A</v>
      </c>
      <c r="U148" s="440" t="e">
        <f t="shared" ca="1" si="186"/>
        <v>#N/A</v>
      </c>
      <c r="V148" s="429">
        <f t="shared" si="158"/>
        <v>0</v>
      </c>
      <c r="X148" s="428" t="e">
        <f t="shared" ca="1" si="172"/>
        <v>#N/A</v>
      </c>
      <c r="Y148" s="429" t="e">
        <f t="shared" ca="1" si="173"/>
        <v>#N/A</v>
      </c>
      <c r="Z148" s="428" t="e">
        <f t="shared" ca="1" si="159"/>
        <v>#N/A</v>
      </c>
      <c r="AA148" s="431" t="e">
        <f t="shared" ca="1" si="160"/>
        <v>#N/A</v>
      </c>
      <c r="AB148" s="442">
        <f t="shared" si="187"/>
        <v>0</v>
      </c>
      <c r="AC148" s="443">
        <f t="shared" si="188"/>
        <v>0</v>
      </c>
      <c r="AD148" s="444">
        <f t="shared" si="189"/>
        <v>0</v>
      </c>
      <c r="AE148" s="67"/>
      <c r="AF148" s="387">
        <f t="shared" si="190"/>
        <v>0</v>
      </c>
      <c r="AG148" s="451">
        <f t="shared" ref="AG148:AL148" si="206">AG147</f>
        <v>9.7989820000000005</v>
      </c>
      <c r="AH148" s="451" t="e">
        <f t="shared" si="206"/>
        <v>#DIV/0!</v>
      </c>
      <c r="AI148" s="451">
        <f t="shared" si="206"/>
        <v>8000</v>
      </c>
      <c r="AJ148" s="451">
        <f t="shared" si="206"/>
        <v>1</v>
      </c>
      <c r="AK148" s="451">
        <f t="shared" si="206"/>
        <v>0</v>
      </c>
      <c r="AL148" s="451" t="e">
        <f t="shared" ca="1" si="206"/>
        <v>#N/A</v>
      </c>
      <c r="AM148" s="454" t="e">
        <f t="shared" ca="1" si="192"/>
        <v>#DIV/0!</v>
      </c>
      <c r="AN148" s="451" t="e">
        <f t="shared" ref="AN148:AO148" ca="1" si="207">AN147</f>
        <v>#N/A</v>
      </c>
      <c r="AO148" s="451" t="e">
        <f t="shared" ca="1" si="207"/>
        <v>#N/A</v>
      </c>
      <c r="AP148" s="449" t="e">
        <f t="shared" ca="1" si="194"/>
        <v>#DIV/0!</v>
      </c>
      <c r="AQ148" s="451">
        <f t="shared" si="178"/>
        <v>9.0000000000000002E-6</v>
      </c>
      <c r="AR148" s="451" t="e">
        <f t="shared" ca="1" si="178"/>
        <v>#DIV/0!</v>
      </c>
      <c r="AS148" s="455" t="e">
        <f t="shared" ca="1" si="195"/>
        <v>#N/A</v>
      </c>
      <c r="AT148" s="456" t="e">
        <f t="shared" ca="1" si="196"/>
        <v>#DIV/0!</v>
      </c>
      <c r="AU148" s="451" t="e">
        <f t="shared" si="165"/>
        <v>#DIV/0!</v>
      </c>
      <c r="AV148" s="450" t="e">
        <f t="shared" ca="1" si="197"/>
        <v>#DIV/0!</v>
      </c>
      <c r="AW148" s="451">
        <f t="shared" si="167"/>
        <v>0.03</v>
      </c>
      <c r="AX148" s="446">
        <f t="shared" si="198"/>
        <v>0</v>
      </c>
      <c r="AY148" s="452" t="e">
        <f t="shared" ca="1" si="199"/>
        <v>#DIV/0!</v>
      </c>
      <c r="BA148" s="68">
        <f>Pressure_1_R2!A163</f>
        <v>0</v>
      </c>
      <c r="BB148" s="87">
        <f>Pressure_1_R2!B163</f>
        <v>0</v>
      </c>
      <c r="BC148" s="87">
        <f>Pressure_1_R2!C163</f>
        <v>0</v>
      </c>
      <c r="BD148" s="87">
        <f>Pressure_1_R2!D163</f>
        <v>0</v>
      </c>
      <c r="BE148" s="87">
        <f>Pressure_1_R2!E163</f>
        <v>0</v>
      </c>
      <c r="BF148" s="87">
        <f>Pressure_1_R2!F163</f>
        <v>0</v>
      </c>
      <c r="BG148" s="87">
        <f>Pressure_1_R2!G163</f>
        <v>0</v>
      </c>
      <c r="BH148" s="87">
        <f>Pressure_1_R2!H163</f>
        <v>0</v>
      </c>
      <c r="BI148" s="87">
        <f>Pressure_1_R2!I163</f>
        <v>0</v>
      </c>
      <c r="BJ148" s="87">
        <f>Pressure_1_R2!J163</f>
        <v>0</v>
      </c>
      <c r="BK148" s="87">
        <f>Pressure_1_R2!K163</f>
        <v>0</v>
      </c>
      <c r="BL148" s="87">
        <f>Pressure_1_R2!L163</f>
        <v>0</v>
      </c>
      <c r="BM148" s="87">
        <f>Pressure_1_R2!M163</f>
        <v>0</v>
      </c>
      <c r="BN148" s="87">
        <f>Pressure_1_R2!N163</f>
        <v>0</v>
      </c>
      <c r="BO148" s="87">
        <f>Pressure_1_R2!O163</f>
        <v>0</v>
      </c>
      <c r="BP148" s="69">
        <f>Pressure_1_R2!P163</f>
        <v>0</v>
      </c>
    </row>
    <row r="149" spans="2:68" ht="15" customHeight="1">
      <c r="B149" s="438">
        <f>Pressure_1_R2!B38</f>
        <v>0</v>
      </c>
      <c r="C149" s="439">
        <f>Pressure_1_R2!D38</f>
        <v>0</v>
      </c>
      <c r="D149" s="445" t="str">
        <f t="shared" si="179"/>
        <v/>
      </c>
      <c r="E149" s="429" t="str">
        <f t="shared" si="175"/>
        <v>기체</v>
      </c>
      <c r="F149" s="387" t="e">
        <f t="shared" si="180"/>
        <v>#N/A</v>
      </c>
      <c r="G149" s="387" t="e">
        <f t="shared" si="181"/>
        <v>#N/A</v>
      </c>
      <c r="H149" s="437" t="e">
        <f t="shared" si="182"/>
        <v>#N/A</v>
      </c>
      <c r="I149" s="429">
        <f t="shared" si="168"/>
        <v>0</v>
      </c>
      <c r="J149" s="421"/>
      <c r="K149" s="423">
        <f t="shared" si="169"/>
        <v>0</v>
      </c>
      <c r="L149" s="428" t="e">
        <f t="shared" ca="1" si="170"/>
        <v>#N/A</v>
      </c>
      <c r="M149" s="429" t="e">
        <f t="shared" ca="1" si="171"/>
        <v>#VALUE!</v>
      </c>
      <c r="N149" s="428">
        <f t="shared" ca="1" si="152"/>
        <v>0</v>
      </c>
      <c r="O149" s="429" t="e">
        <f t="shared" ca="1" si="153"/>
        <v>#N/A</v>
      </c>
      <c r="P149" s="428">
        <f t="shared" ca="1" si="154"/>
        <v>0</v>
      </c>
      <c r="Q149" s="429" t="e">
        <f t="shared" ca="1" si="155"/>
        <v>#N/A</v>
      </c>
      <c r="R149" s="430">
        <f t="shared" ca="1" si="183"/>
        <v>0</v>
      </c>
      <c r="S149" s="427" t="e">
        <f t="shared" ca="1" si="184"/>
        <v>#N/A</v>
      </c>
      <c r="T149" s="387" t="e">
        <f t="shared" ca="1" si="185"/>
        <v>#N/A</v>
      </c>
      <c r="U149" s="440" t="e">
        <f t="shared" ca="1" si="186"/>
        <v>#N/A</v>
      </c>
      <c r="V149" s="429">
        <f t="shared" si="158"/>
        <v>0</v>
      </c>
      <c r="X149" s="428" t="e">
        <f t="shared" ca="1" si="172"/>
        <v>#N/A</v>
      </c>
      <c r="Y149" s="429" t="e">
        <f t="shared" ca="1" si="173"/>
        <v>#N/A</v>
      </c>
      <c r="Z149" s="428" t="e">
        <f t="shared" ca="1" si="159"/>
        <v>#N/A</v>
      </c>
      <c r="AA149" s="431" t="e">
        <f t="shared" ca="1" si="160"/>
        <v>#N/A</v>
      </c>
      <c r="AB149" s="442">
        <f t="shared" si="187"/>
        <v>0</v>
      </c>
      <c r="AC149" s="443">
        <f t="shared" si="188"/>
        <v>0</v>
      </c>
      <c r="AD149" s="444">
        <f t="shared" si="189"/>
        <v>0</v>
      </c>
      <c r="AE149" s="67"/>
      <c r="AF149" s="387">
        <f t="shared" si="190"/>
        <v>0</v>
      </c>
      <c r="AG149" s="451">
        <f t="shared" ref="AG149:AL149" si="208">AG148</f>
        <v>9.7989820000000005</v>
      </c>
      <c r="AH149" s="451" t="e">
        <f t="shared" si="208"/>
        <v>#DIV/0!</v>
      </c>
      <c r="AI149" s="451">
        <f t="shared" si="208"/>
        <v>8000</v>
      </c>
      <c r="AJ149" s="451">
        <f t="shared" si="208"/>
        <v>1</v>
      </c>
      <c r="AK149" s="451">
        <f t="shared" si="208"/>
        <v>0</v>
      </c>
      <c r="AL149" s="451" t="e">
        <f t="shared" ca="1" si="208"/>
        <v>#N/A</v>
      </c>
      <c r="AM149" s="454" t="e">
        <f t="shared" ca="1" si="192"/>
        <v>#DIV/0!</v>
      </c>
      <c r="AN149" s="451" t="e">
        <f t="shared" ref="AN149:AO149" ca="1" si="209">AN148</f>
        <v>#N/A</v>
      </c>
      <c r="AO149" s="451" t="e">
        <f t="shared" ca="1" si="209"/>
        <v>#N/A</v>
      </c>
      <c r="AP149" s="449" t="e">
        <f t="shared" ca="1" si="194"/>
        <v>#DIV/0!</v>
      </c>
      <c r="AQ149" s="451">
        <f t="shared" si="178"/>
        <v>9.0000000000000002E-6</v>
      </c>
      <c r="AR149" s="451" t="e">
        <f t="shared" ca="1" si="178"/>
        <v>#DIV/0!</v>
      </c>
      <c r="AS149" s="455" t="e">
        <f t="shared" ca="1" si="195"/>
        <v>#N/A</v>
      </c>
      <c r="AT149" s="456" t="e">
        <f t="shared" ca="1" si="196"/>
        <v>#DIV/0!</v>
      </c>
      <c r="AU149" s="451" t="e">
        <f t="shared" si="165"/>
        <v>#DIV/0!</v>
      </c>
      <c r="AV149" s="450" t="e">
        <f t="shared" ca="1" si="197"/>
        <v>#DIV/0!</v>
      </c>
      <c r="AW149" s="451">
        <f t="shared" si="167"/>
        <v>0.03</v>
      </c>
      <c r="AX149" s="446">
        <f t="shared" si="198"/>
        <v>0</v>
      </c>
      <c r="AY149" s="452" t="e">
        <f t="shared" ca="1" si="199"/>
        <v>#DIV/0!</v>
      </c>
      <c r="BA149" s="68">
        <f>Pressure_1_R2!A164</f>
        <v>0</v>
      </c>
      <c r="BB149" s="87">
        <f>Pressure_1_R2!B164</f>
        <v>0</v>
      </c>
      <c r="BC149" s="87">
        <f>Pressure_1_R2!C164</f>
        <v>0</v>
      </c>
      <c r="BD149" s="87">
        <f>Pressure_1_R2!D164</f>
        <v>0</v>
      </c>
      <c r="BE149" s="87">
        <f>Pressure_1_R2!E164</f>
        <v>0</v>
      </c>
      <c r="BF149" s="87">
        <f>Pressure_1_R2!F164</f>
        <v>0</v>
      </c>
      <c r="BG149" s="87">
        <f>Pressure_1_R2!G164</f>
        <v>0</v>
      </c>
      <c r="BH149" s="87">
        <f>Pressure_1_R2!H164</f>
        <v>0</v>
      </c>
      <c r="BI149" s="87">
        <f>Pressure_1_R2!I164</f>
        <v>0</v>
      </c>
      <c r="BJ149" s="87">
        <f>Pressure_1_R2!J164</f>
        <v>0</v>
      </c>
      <c r="BK149" s="87">
        <f>Pressure_1_R2!K164</f>
        <v>0</v>
      </c>
      <c r="BL149" s="87">
        <f>Pressure_1_R2!L164</f>
        <v>0</v>
      </c>
      <c r="BM149" s="87">
        <f>Pressure_1_R2!M164</f>
        <v>0</v>
      </c>
      <c r="BN149" s="87">
        <f>Pressure_1_R2!N164</f>
        <v>0</v>
      </c>
      <c r="BO149" s="87">
        <f>Pressure_1_R2!O164</f>
        <v>0</v>
      </c>
      <c r="BP149" s="69">
        <f>Pressure_1_R2!P164</f>
        <v>0</v>
      </c>
    </row>
    <row r="150" spans="2:68" ht="15" customHeight="1">
      <c r="B150" s="438">
        <f>Pressure_1_R2!B39</f>
        <v>0</v>
      </c>
      <c r="C150" s="439">
        <f>Pressure_1_R2!D39</f>
        <v>0</v>
      </c>
      <c r="D150" s="445" t="str">
        <f t="shared" si="179"/>
        <v/>
      </c>
      <c r="E150" s="429" t="str">
        <f t="shared" si="175"/>
        <v>기체</v>
      </c>
      <c r="F150" s="387" t="e">
        <f t="shared" si="180"/>
        <v>#N/A</v>
      </c>
      <c r="G150" s="387" t="e">
        <f t="shared" si="181"/>
        <v>#N/A</v>
      </c>
      <c r="H150" s="437" t="e">
        <f t="shared" si="182"/>
        <v>#N/A</v>
      </c>
      <c r="I150" s="429">
        <f t="shared" si="168"/>
        <v>0</v>
      </c>
      <c r="J150" s="421"/>
      <c r="K150" s="423">
        <f t="shared" si="169"/>
        <v>0</v>
      </c>
      <c r="L150" s="428" t="e">
        <f t="shared" ca="1" si="170"/>
        <v>#N/A</v>
      </c>
      <c r="M150" s="429" t="e">
        <f t="shared" ca="1" si="171"/>
        <v>#VALUE!</v>
      </c>
      <c r="N150" s="428">
        <f t="shared" ca="1" si="152"/>
        <v>0</v>
      </c>
      <c r="O150" s="429" t="e">
        <f t="shared" ca="1" si="153"/>
        <v>#N/A</v>
      </c>
      <c r="P150" s="428">
        <f t="shared" ca="1" si="154"/>
        <v>0</v>
      </c>
      <c r="Q150" s="429" t="e">
        <f t="shared" ca="1" si="155"/>
        <v>#N/A</v>
      </c>
      <c r="R150" s="430">
        <f t="shared" ca="1" si="183"/>
        <v>0</v>
      </c>
      <c r="S150" s="427" t="e">
        <f t="shared" ca="1" si="184"/>
        <v>#N/A</v>
      </c>
      <c r="T150" s="387" t="e">
        <f t="shared" ca="1" si="185"/>
        <v>#N/A</v>
      </c>
      <c r="U150" s="440" t="e">
        <f t="shared" ca="1" si="186"/>
        <v>#N/A</v>
      </c>
      <c r="V150" s="429">
        <f t="shared" si="158"/>
        <v>0</v>
      </c>
      <c r="X150" s="428" t="e">
        <f t="shared" ca="1" si="172"/>
        <v>#N/A</v>
      </c>
      <c r="Y150" s="429" t="e">
        <f t="shared" ca="1" si="173"/>
        <v>#N/A</v>
      </c>
      <c r="Z150" s="428" t="e">
        <f t="shared" ca="1" si="159"/>
        <v>#N/A</v>
      </c>
      <c r="AA150" s="431" t="e">
        <f t="shared" ca="1" si="160"/>
        <v>#N/A</v>
      </c>
      <c r="AB150" s="442">
        <f t="shared" si="187"/>
        <v>0</v>
      </c>
      <c r="AC150" s="443">
        <f t="shared" si="188"/>
        <v>0</v>
      </c>
      <c r="AD150" s="444">
        <f t="shared" si="189"/>
        <v>0</v>
      </c>
      <c r="AE150" s="67"/>
      <c r="AF150" s="387">
        <f t="shared" si="190"/>
        <v>0</v>
      </c>
      <c r="AG150" s="451">
        <f t="shared" ref="AG150:AL150" si="210">AG149</f>
        <v>9.7989820000000005</v>
      </c>
      <c r="AH150" s="451" t="e">
        <f t="shared" si="210"/>
        <v>#DIV/0!</v>
      </c>
      <c r="AI150" s="451">
        <f t="shared" si="210"/>
        <v>8000</v>
      </c>
      <c r="AJ150" s="451">
        <f t="shared" si="210"/>
        <v>1</v>
      </c>
      <c r="AK150" s="451">
        <f t="shared" si="210"/>
        <v>0</v>
      </c>
      <c r="AL150" s="451" t="e">
        <f t="shared" ca="1" si="210"/>
        <v>#N/A</v>
      </c>
      <c r="AM150" s="454" t="e">
        <f t="shared" ca="1" si="192"/>
        <v>#DIV/0!</v>
      </c>
      <c r="AN150" s="451" t="e">
        <f t="shared" ref="AN150:AO150" ca="1" si="211">AN149</f>
        <v>#N/A</v>
      </c>
      <c r="AO150" s="451" t="e">
        <f t="shared" ca="1" si="211"/>
        <v>#N/A</v>
      </c>
      <c r="AP150" s="449" t="e">
        <f t="shared" ca="1" si="194"/>
        <v>#DIV/0!</v>
      </c>
      <c r="AQ150" s="451">
        <f t="shared" si="178"/>
        <v>9.0000000000000002E-6</v>
      </c>
      <c r="AR150" s="451" t="e">
        <f t="shared" ca="1" si="178"/>
        <v>#DIV/0!</v>
      </c>
      <c r="AS150" s="455" t="e">
        <f t="shared" ca="1" si="195"/>
        <v>#N/A</v>
      </c>
      <c r="AT150" s="456" t="e">
        <f t="shared" ca="1" si="196"/>
        <v>#DIV/0!</v>
      </c>
      <c r="AU150" s="451" t="e">
        <f t="shared" si="165"/>
        <v>#DIV/0!</v>
      </c>
      <c r="AV150" s="450" t="e">
        <f t="shared" ca="1" si="197"/>
        <v>#DIV/0!</v>
      </c>
      <c r="AW150" s="451">
        <f t="shared" si="167"/>
        <v>0.03</v>
      </c>
      <c r="AX150" s="446">
        <f t="shared" si="198"/>
        <v>0</v>
      </c>
      <c r="AY150" s="452" t="e">
        <f t="shared" ca="1" si="199"/>
        <v>#DIV/0!</v>
      </c>
      <c r="BA150" s="68">
        <f>Pressure_1_R2!A165</f>
        <v>0</v>
      </c>
      <c r="BB150" s="87">
        <f>Pressure_1_R2!B165</f>
        <v>0</v>
      </c>
      <c r="BC150" s="87">
        <f>Pressure_1_R2!C165</f>
        <v>0</v>
      </c>
      <c r="BD150" s="87">
        <f>Pressure_1_R2!D165</f>
        <v>0</v>
      </c>
      <c r="BE150" s="87">
        <f>Pressure_1_R2!E165</f>
        <v>0</v>
      </c>
      <c r="BF150" s="87">
        <f>Pressure_1_R2!F165</f>
        <v>0</v>
      </c>
      <c r="BG150" s="87">
        <f>Pressure_1_R2!G165</f>
        <v>0</v>
      </c>
      <c r="BH150" s="87">
        <f>Pressure_1_R2!H165</f>
        <v>0</v>
      </c>
      <c r="BI150" s="87">
        <f>Pressure_1_R2!I165</f>
        <v>0</v>
      </c>
      <c r="BJ150" s="87">
        <f>Pressure_1_R2!J165</f>
        <v>0</v>
      </c>
      <c r="BK150" s="87">
        <f>Pressure_1_R2!K165</f>
        <v>0</v>
      </c>
      <c r="BL150" s="87">
        <f>Pressure_1_R2!L165</f>
        <v>0</v>
      </c>
      <c r="BM150" s="87">
        <f>Pressure_1_R2!M165</f>
        <v>0</v>
      </c>
      <c r="BN150" s="87">
        <f>Pressure_1_R2!N165</f>
        <v>0</v>
      </c>
      <c r="BO150" s="87">
        <f>Pressure_1_R2!O165</f>
        <v>0</v>
      </c>
      <c r="BP150" s="69">
        <f>Pressure_1_R2!P165</f>
        <v>0</v>
      </c>
    </row>
    <row r="151" spans="2:68" ht="15" customHeight="1">
      <c r="B151" s="438">
        <f>Pressure_1_R2!B40</f>
        <v>0</v>
      </c>
      <c r="C151" s="439">
        <f>Pressure_1_R2!D40</f>
        <v>0</v>
      </c>
      <c r="D151" s="445" t="str">
        <f t="shared" si="179"/>
        <v/>
      </c>
      <c r="E151" s="429" t="str">
        <f t="shared" si="175"/>
        <v>기체</v>
      </c>
      <c r="F151" s="387" t="e">
        <f t="shared" si="180"/>
        <v>#N/A</v>
      </c>
      <c r="G151" s="387" t="e">
        <f t="shared" si="181"/>
        <v>#N/A</v>
      </c>
      <c r="H151" s="437" t="e">
        <f t="shared" si="182"/>
        <v>#N/A</v>
      </c>
      <c r="I151" s="429">
        <f t="shared" si="168"/>
        <v>0</v>
      </c>
      <c r="J151" s="421"/>
      <c r="K151" s="423">
        <f t="shared" si="169"/>
        <v>0</v>
      </c>
      <c r="L151" s="428" t="e">
        <f t="shared" ca="1" si="170"/>
        <v>#N/A</v>
      </c>
      <c r="M151" s="429" t="e">
        <f t="shared" ca="1" si="171"/>
        <v>#VALUE!</v>
      </c>
      <c r="N151" s="428">
        <f t="shared" ca="1" si="152"/>
        <v>0</v>
      </c>
      <c r="O151" s="429" t="e">
        <f t="shared" ca="1" si="153"/>
        <v>#N/A</v>
      </c>
      <c r="P151" s="428">
        <f t="shared" ca="1" si="154"/>
        <v>0</v>
      </c>
      <c r="Q151" s="429" t="e">
        <f t="shared" ca="1" si="155"/>
        <v>#N/A</v>
      </c>
      <c r="R151" s="430">
        <f t="shared" ca="1" si="183"/>
        <v>0</v>
      </c>
      <c r="S151" s="427" t="e">
        <f t="shared" ca="1" si="184"/>
        <v>#N/A</v>
      </c>
      <c r="T151" s="387" t="e">
        <f t="shared" ca="1" si="185"/>
        <v>#N/A</v>
      </c>
      <c r="U151" s="440" t="e">
        <f t="shared" ca="1" si="186"/>
        <v>#N/A</v>
      </c>
      <c r="V151" s="429">
        <f t="shared" si="158"/>
        <v>0</v>
      </c>
      <c r="X151" s="428" t="e">
        <f t="shared" ca="1" si="172"/>
        <v>#N/A</v>
      </c>
      <c r="Y151" s="429" t="e">
        <f t="shared" ca="1" si="173"/>
        <v>#N/A</v>
      </c>
      <c r="Z151" s="428" t="e">
        <f t="shared" ca="1" si="159"/>
        <v>#N/A</v>
      </c>
      <c r="AA151" s="431" t="e">
        <f t="shared" ca="1" si="160"/>
        <v>#N/A</v>
      </c>
      <c r="AB151" s="442">
        <f t="shared" si="187"/>
        <v>0</v>
      </c>
      <c r="AC151" s="443">
        <f t="shared" si="188"/>
        <v>0</v>
      </c>
      <c r="AD151" s="444">
        <f t="shared" si="189"/>
        <v>0</v>
      </c>
      <c r="AE151" s="67"/>
      <c r="AF151" s="387">
        <f t="shared" si="190"/>
        <v>0</v>
      </c>
      <c r="AG151" s="451">
        <f t="shared" ref="AG151:AL151" si="212">AG150</f>
        <v>9.7989820000000005</v>
      </c>
      <c r="AH151" s="451" t="e">
        <f t="shared" si="212"/>
        <v>#DIV/0!</v>
      </c>
      <c r="AI151" s="451">
        <f t="shared" si="212"/>
        <v>8000</v>
      </c>
      <c r="AJ151" s="451">
        <f t="shared" si="212"/>
        <v>1</v>
      </c>
      <c r="AK151" s="451">
        <f t="shared" si="212"/>
        <v>0</v>
      </c>
      <c r="AL151" s="451" t="e">
        <f t="shared" ca="1" si="212"/>
        <v>#N/A</v>
      </c>
      <c r="AM151" s="454" t="e">
        <f t="shared" ca="1" si="192"/>
        <v>#DIV/0!</v>
      </c>
      <c r="AN151" s="451" t="e">
        <f t="shared" ref="AN151:AO151" ca="1" si="213">AN150</f>
        <v>#N/A</v>
      </c>
      <c r="AO151" s="451" t="e">
        <f t="shared" ca="1" si="213"/>
        <v>#N/A</v>
      </c>
      <c r="AP151" s="449" t="e">
        <f t="shared" ca="1" si="194"/>
        <v>#DIV/0!</v>
      </c>
      <c r="AQ151" s="451">
        <f t="shared" si="178"/>
        <v>9.0000000000000002E-6</v>
      </c>
      <c r="AR151" s="451" t="e">
        <f t="shared" ca="1" si="178"/>
        <v>#DIV/0!</v>
      </c>
      <c r="AS151" s="455" t="e">
        <f t="shared" ca="1" si="195"/>
        <v>#N/A</v>
      </c>
      <c r="AT151" s="456" t="e">
        <f t="shared" ca="1" si="196"/>
        <v>#DIV/0!</v>
      </c>
      <c r="AU151" s="451" t="e">
        <f t="shared" si="165"/>
        <v>#DIV/0!</v>
      </c>
      <c r="AV151" s="450" t="e">
        <f t="shared" ca="1" si="197"/>
        <v>#DIV/0!</v>
      </c>
      <c r="AW151" s="451">
        <f t="shared" si="167"/>
        <v>0.03</v>
      </c>
      <c r="AX151" s="446">
        <f t="shared" si="198"/>
        <v>0</v>
      </c>
      <c r="AY151" s="452" t="e">
        <f t="shared" ca="1" si="199"/>
        <v>#DIV/0!</v>
      </c>
      <c r="BA151" s="68">
        <f>Pressure_1_R2!A166</f>
        <v>0</v>
      </c>
      <c r="BB151" s="87">
        <f>Pressure_1_R2!B166</f>
        <v>0</v>
      </c>
      <c r="BC151" s="87">
        <f>Pressure_1_R2!C166</f>
        <v>0</v>
      </c>
      <c r="BD151" s="87">
        <f>Pressure_1_R2!D166</f>
        <v>0</v>
      </c>
      <c r="BE151" s="87">
        <f>Pressure_1_R2!E166</f>
        <v>0</v>
      </c>
      <c r="BF151" s="87">
        <f>Pressure_1_R2!F166</f>
        <v>0</v>
      </c>
      <c r="BG151" s="87">
        <f>Pressure_1_R2!G166</f>
        <v>0</v>
      </c>
      <c r="BH151" s="87">
        <f>Pressure_1_R2!H166</f>
        <v>0</v>
      </c>
      <c r="BI151" s="87">
        <f>Pressure_1_R2!I166</f>
        <v>0</v>
      </c>
      <c r="BJ151" s="87">
        <f>Pressure_1_R2!J166</f>
        <v>0</v>
      </c>
      <c r="BK151" s="87">
        <f>Pressure_1_R2!K166</f>
        <v>0</v>
      </c>
      <c r="BL151" s="87">
        <f>Pressure_1_R2!L166</f>
        <v>0</v>
      </c>
      <c r="BM151" s="87">
        <f>Pressure_1_R2!M166</f>
        <v>0</v>
      </c>
      <c r="BN151" s="87">
        <f>Pressure_1_R2!N166</f>
        <v>0</v>
      </c>
      <c r="BO151" s="87">
        <f>Pressure_1_R2!O166</f>
        <v>0</v>
      </c>
      <c r="BP151" s="69">
        <f>Pressure_1_R2!P166</f>
        <v>0</v>
      </c>
    </row>
    <row r="152" spans="2:68" ht="15" customHeight="1">
      <c r="B152" s="438">
        <f>Pressure_1_R2!B41</f>
        <v>0</v>
      </c>
      <c r="C152" s="439">
        <f>Pressure_1_R2!D41</f>
        <v>0</v>
      </c>
      <c r="D152" s="445" t="str">
        <f t="shared" si="179"/>
        <v/>
      </c>
      <c r="E152" s="429" t="str">
        <f t="shared" si="175"/>
        <v>기체</v>
      </c>
      <c r="F152" s="387" t="e">
        <f t="shared" si="180"/>
        <v>#N/A</v>
      </c>
      <c r="G152" s="387" t="e">
        <f t="shared" si="181"/>
        <v>#N/A</v>
      </c>
      <c r="H152" s="437" t="e">
        <f t="shared" si="182"/>
        <v>#N/A</v>
      </c>
      <c r="I152" s="429">
        <f t="shared" si="168"/>
        <v>0</v>
      </c>
      <c r="J152" s="421"/>
      <c r="K152" s="423">
        <f t="shared" si="169"/>
        <v>0</v>
      </c>
      <c r="L152" s="428" t="e">
        <f t="shared" ca="1" si="170"/>
        <v>#N/A</v>
      </c>
      <c r="M152" s="429" t="e">
        <f t="shared" ca="1" si="171"/>
        <v>#VALUE!</v>
      </c>
      <c r="N152" s="428">
        <f t="shared" ca="1" si="152"/>
        <v>0</v>
      </c>
      <c r="O152" s="429" t="e">
        <f t="shared" ca="1" si="153"/>
        <v>#N/A</v>
      </c>
      <c r="P152" s="428">
        <f t="shared" ca="1" si="154"/>
        <v>0</v>
      </c>
      <c r="Q152" s="429" t="e">
        <f t="shared" ca="1" si="155"/>
        <v>#N/A</v>
      </c>
      <c r="R152" s="430">
        <f t="shared" ca="1" si="183"/>
        <v>0</v>
      </c>
      <c r="S152" s="427" t="e">
        <f t="shared" ca="1" si="184"/>
        <v>#N/A</v>
      </c>
      <c r="T152" s="387" t="e">
        <f t="shared" ca="1" si="185"/>
        <v>#N/A</v>
      </c>
      <c r="U152" s="440" t="e">
        <f t="shared" ca="1" si="186"/>
        <v>#N/A</v>
      </c>
      <c r="V152" s="429">
        <f t="shared" si="158"/>
        <v>0</v>
      </c>
      <c r="X152" s="428" t="e">
        <f t="shared" ca="1" si="172"/>
        <v>#N/A</v>
      </c>
      <c r="Y152" s="429" t="e">
        <f t="shared" ca="1" si="173"/>
        <v>#N/A</v>
      </c>
      <c r="Z152" s="428" t="e">
        <f t="shared" ca="1" si="159"/>
        <v>#N/A</v>
      </c>
      <c r="AA152" s="431" t="e">
        <f t="shared" ca="1" si="160"/>
        <v>#N/A</v>
      </c>
      <c r="AB152" s="442">
        <f t="shared" si="187"/>
        <v>0</v>
      </c>
      <c r="AC152" s="443">
        <f t="shared" si="188"/>
        <v>0</v>
      </c>
      <c r="AD152" s="444">
        <f t="shared" si="189"/>
        <v>0</v>
      </c>
      <c r="AE152" s="67"/>
      <c r="AF152" s="387">
        <f t="shared" si="190"/>
        <v>0</v>
      </c>
      <c r="AG152" s="451">
        <f t="shared" ref="AG152:AL152" si="214">AG151</f>
        <v>9.7989820000000005</v>
      </c>
      <c r="AH152" s="451" t="e">
        <f t="shared" si="214"/>
        <v>#DIV/0!</v>
      </c>
      <c r="AI152" s="451">
        <f t="shared" si="214"/>
        <v>8000</v>
      </c>
      <c r="AJ152" s="451">
        <f t="shared" si="214"/>
        <v>1</v>
      </c>
      <c r="AK152" s="451">
        <f t="shared" si="214"/>
        <v>0</v>
      </c>
      <c r="AL152" s="451" t="e">
        <f t="shared" ca="1" si="214"/>
        <v>#N/A</v>
      </c>
      <c r="AM152" s="454" t="e">
        <f t="shared" ca="1" si="192"/>
        <v>#DIV/0!</v>
      </c>
      <c r="AN152" s="451" t="e">
        <f t="shared" ref="AN152:AO152" ca="1" si="215">AN151</f>
        <v>#N/A</v>
      </c>
      <c r="AO152" s="451" t="e">
        <f t="shared" ca="1" si="215"/>
        <v>#N/A</v>
      </c>
      <c r="AP152" s="449" t="e">
        <f t="shared" ca="1" si="194"/>
        <v>#DIV/0!</v>
      </c>
      <c r="AQ152" s="451">
        <f t="shared" si="178"/>
        <v>9.0000000000000002E-6</v>
      </c>
      <c r="AR152" s="451" t="e">
        <f t="shared" ca="1" si="178"/>
        <v>#DIV/0!</v>
      </c>
      <c r="AS152" s="455" t="e">
        <f t="shared" ca="1" si="195"/>
        <v>#N/A</v>
      </c>
      <c r="AT152" s="456" t="e">
        <f t="shared" ca="1" si="196"/>
        <v>#DIV/0!</v>
      </c>
      <c r="AU152" s="451" t="e">
        <f t="shared" si="165"/>
        <v>#DIV/0!</v>
      </c>
      <c r="AV152" s="450" t="e">
        <f t="shared" ca="1" si="197"/>
        <v>#DIV/0!</v>
      </c>
      <c r="AW152" s="451">
        <f t="shared" si="167"/>
        <v>0.03</v>
      </c>
      <c r="AX152" s="446">
        <f t="shared" si="198"/>
        <v>0</v>
      </c>
      <c r="AY152" s="452" t="e">
        <f t="shared" ca="1" si="199"/>
        <v>#DIV/0!</v>
      </c>
      <c r="BA152" s="68">
        <f>Pressure_1_R2!A167</f>
        <v>0</v>
      </c>
      <c r="BB152" s="87">
        <f>Pressure_1_R2!B167</f>
        <v>0</v>
      </c>
      <c r="BC152" s="87">
        <f>Pressure_1_R2!C167</f>
        <v>0</v>
      </c>
      <c r="BD152" s="87">
        <f>Pressure_1_R2!D167</f>
        <v>0</v>
      </c>
      <c r="BE152" s="87">
        <f>Pressure_1_R2!E167</f>
        <v>0</v>
      </c>
      <c r="BF152" s="87">
        <f>Pressure_1_R2!F167</f>
        <v>0</v>
      </c>
      <c r="BG152" s="87">
        <f>Pressure_1_R2!G167</f>
        <v>0</v>
      </c>
      <c r="BH152" s="87">
        <f>Pressure_1_R2!H167</f>
        <v>0</v>
      </c>
      <c r="BI152" s="87">
        <f>Pressure_1_R2!I167</f>
        <v>0</v>
      </c>
      <c r="BJ152" s="87">
        <f>Pressure_1_R2!J167</f>
        <v>0</v>
      </c>
      <c r="BK152" s="87">
        <f>Pressure_1_R2!K167</f>
        <v>0</v>
      </c>
      <c r="BL152" s="87">
        <f>Pressure_1_R2!L167</f>
        <v>0</v>
      </c>
      <c r="BM152" s="87">
        <f>Pressure_1_R2!M167</f>
        <v>0</v>
      </c>
      <c r="BN152" s="87">
        <f>Pressure_1_R2!N167</f>
        <v>0</v>
      </c>
      <c r="BO152" s="87">
        <f>Pressure_1_R2!O167</f>
        <v>0</v>
      </c>
      <c r="BP152" s="69">
        <f>Pressure_1_R2!P167</f>
        <v>0</v>
      </c>
    </row>
    <row r="153" spans="2:68" ht="15" customHeight="1">
      <c r="B153" s="438">
        <f>Pressure_1_R2!B42</f>
        <v>0</v>
      </c>
      <c r="C153" s="439">
        <f>Pressure_1_R2!D42</f>
        <v>0</v>
      </c>
      <c r="D153" s="445" t="str">
        <f t="shared" si="179"/>
        <v/>
      </c>
      <c r="E153" s="429" t="str">
        <f t="shared" si="175"/>
        <v>기체</v>
      </c>
      <c r="F153" s="387" t="e">
        <f t="shared" si="180"/>
        <v>#N/A</v>
      </c>
      <c r="G153" s="387" t="e">
        <f t="shared" si="181"/>
        <v>#N/A</v>
      </c>
      <c r="H153" s="437" t="e">
        <f t="shared" si="182"/>
        <v>#N/A</v>
      </c>
      <c r="I153" s="429">
        <f t="shared" si="168"/>
        <v>0</v>
      </c>
      <c r="J153" s="421"/>
      <c r="K153" s="423">
        <f t="shared" si="169"/>
        <v>0</v>
      </c>
      <c r="L153" s="428" t="e">
        <f t="shared" ca="1" si="170"/>
        <v>#N/A</v>
      </c>
      <c r="M153" s="429" t="e">
        <f t="shared" ca="1" si="171"/>
        <v>#VALUE!</v>
      </c>
      <c r="N153" s="428">
        <f t="shared" ca="1" si="152"/>
        <v>0</v>
      </c>
      <c r="O153" s="429" t="e">
        <f t="shared" ca="1" si="153"/>
        <v>#N/A</v>
      </c>
      <c r="P153" s="428">
        <f t="shared" ca="1" si="154"/>
        <v>0</v>
      </c>
      <c r="Q153" s="429" t="e">
        <f t="shared" ca="1" si="155"/>
        <v>#N/A</v>
      </c>
      <c r="R153" s="430">
        <f t="shared" ca="1" si="183"/>
        <v>0</v>
      </c>
      <c r="S153" s="427" t="e">
        <f t="shared" ca="1" si="184"/>
        <v>#N/A</v>
      </c>
      <c r="T153" s="387" t="e">
        <f t="shared" ca="1" si="185"/>
        <v>#N/A</v>
      </c>
      <c r="U153" s="440" t="e">
        <f t="shared" ca="1" si="186"/>
        <v>#N/A</v>
      </c>
      <c r="V153" s="429">
        <f t="shared" si="158"/>
        <v>0</v>
      </c>
      <c r="X153" s="428" t="e">
        <f t="shared" ca="1" si="172"/>
        <v>#N/A</v>
      </c>
      <c r="Y153" s="429" t="e">
        <f t="shared" ca="1" si="173"/>
        <v>#N/A</v>
      </c>
      <c r="Z153" s="428" t="e">
        <f t="shared" ca="1" si="159"/>
        <v>#N/A</v>
      </c>
      <c r="AA153" s="431" t="e">
        <f t="shared" ca="1" si="160"/>
        <v>#N/A</v>
      </c>
      <c r="AB153" s="442">
        <f t="shared" si="187"/>
        <v>0</v>
      </c>
      <c r="AC153" s="443">
        <f t="shared" si="188"/>
        <v>0</v>
      </c>
      <c r="AD153" s="444">
        <f t="shared" si="189"/>
        <v>0</v>
      </c>
      <c r="AE153" s="67"/>
      <c r="AF153" s="387">
        <f t="shared" si="190"/>
        <v>0</v>
      </c>
      <c r="AG153" s="451">
        <f t="shared" ref="AG153:AL153" si="216">AG152</f>
        <v>9.7989820000000005</v>
      </c>
      <c r="AH153" s="451" t="e">
        <f t="shared" si="216"/>
        <v>#DIV/0!</v>
      </c>
      <c r="AI153" s="451">
        <f t="shared" si="216"/>
        <v>8000</v>
      </c>
      <c r="AJ153" s="451">
        <f t="shared" si="216"/>
        <v>1</v>
      </c>
      <c r="AK153" s="451">
        <f t="shared" si="216"/>
        <v>0</v>
      </c>
      <c r="AL153" s="451" t="e">
        <f t="shared" ca="1" si="216"/>
        <v>#N/A</v>
      </c>
      <c r="AM153" s="454" t="e">
        <f t="shared" ca="1" si="192"/>
        <v>#DIV/0!</v>
      </c>
      <c r="AN153" s="451" t="e">
        <f t="shared" ref="AN153:AO153" ca="1" si="217">AN152</f>
        <v>#N/A</v>
      </c>
      <c r="AO153" s="451" t="e">
        <f t="shared" ca="1" si="217"/>
        <v>#N/A</v>
      </c>
      <c r="AP153" s="449" t="e">
        <f t="shared" ca="1" si="194"/>
        <v>#DIV/0!</v>
      </c>
      <c r="AQ153" s="451">
        <f t="shared" si="178"/>
        <v>9.0000000000000002E-6</v>
      </c>
      <c r="AR153" s="451" t="e">
        <f t="shared" ca="1" si="178"/>
        <v>#DIV/0!</v>
      </c>
      <c r="AS153" s="455" t="e">
        <f t="shared" ca="1" si="195"/>
        <v>#N/A</v>
      </c>
      <c r="AT153" s="456" t="e">
        <f t="shared" ca="1" si="196"/>
        <v>#DIV/0!</v>
      </c>
      <c r="AU153" s="451" t="e">
        <f t="shared" si="165"/>
        <v>#DIV/0!</v>
      </c>
      <c r="AV153" s="450" t="e">
        <f t="shared" ca="1" si="197"/>
        <v>#DIV/0!</v>
      </c>
      <c r="AW153" s="451">
        <f t="shared" si="167"/>
        <v>0.03</v>
      </c>
      <c r="AX153" s="446">
        <f t="shared" si="198"/>
        <v>0</v>
      </c>
      <c r="AY153" s="452" t="e">
        <f t="shared" ca="1" si="199"/>
        <v>#DIV/0!</v>
      </c>
      <c r="BA153" s="68">
        <f>Pressure_1_R2!A168</f>
        <v>0</v>
      </c>
      <c r="BB153" s="87">
        <f>Pressure_1_R2!B168</f>
        <v>0</v>
      </c>
      <c r="BC153" s="87">
        <f>Pressure_1_R2!C168</f>
        <v>0</v>
      </c>
      <c r="BD153" s="87">
        <f>Pressure_1_R2!D168</f>
        <v>0</v>
      </c>
      <c r="BE153" s="87">
        <f>Pressure_1_R2!E168</f>
        <v>0</v>
      </c>
      <c r="BF153" s="87">
        <f>Pressure_1_R2!F168</f>
        <v>0</v>
      </c>
      <c r="BG153" s="87">
        <f>Pressure_1_R2!G168</f>
        <v>0</v>
      </c>
      <c r="BH153" s="87">
        <f>Pressure_1_R2!H168</f>
        <v>0</v>
      </c>
      <c r="BI153" s="87">
        <f>Pressure_1_R2!I168</f>
        <v>0</v>
      </c>
      <c r="BJ153" s="87">
        <f>Pressure_1_R2!J168</f>
        <v>0</v>
      </c>
      <c r="BK153" s="87">
        <f>Pressure_1_R2!K168</f>
        <v>0</v>
      </c>
      <c r="BL153" s="87">
        <f>Pressure_1_R2!L168</f>
        <v>0</v>
      </c>
      <c r="BM153" s="87">
        <f>Pressure_1_R2!M168</f>
        <v>0</v>
      </c>
      <c r="BN153" s="87">
        <f>Pressure_1_R2!N168</f>
        <v>0</v>
      </c>
      <c r="BO153" s="87">
        <f>Pressure_1_R2!O168</f>
        <v>0</v>
      </c>
      <c r="BP153" s="69">
        <f>Pressure_1_R2!P168</f>
        <v>0</v>
      </c>
    </row>
    <row r="154" spans="2:68" ht="15" customHeight="1">
      <c r="B154" s="438">
        <f>Pressure_1_R2!B43</f>
        <v>0</v>
      </c>
      <c r="C154" s="439">
        <f>Pressure_1_R2!D43</f>
        <v>0</v>
      </c>
      <c r="D154" s="445" t="str">
        <f t="shared" si="179"/>
        <v/>
      </c>
      <c r="E154" s="429" t="str">
        <f t="shared" si="175"/>
        <v>기체</v>
      </c>
      <c r="F154" s="387" t="e">
        <f t="shared" si="180"/>
        <v>#N/A</v>
      </c>
      <c r="G154" s="387" t="e">
        <f t="shared" si="181"/>
        <v>#N/A</v>
      </c>
      <c r="H154" s="437" t="e">
        <f t="shared" si="182"/>
        <v>#N/A</v>
      </c>
      <c r="I154" s="429">
        <f t="shared" si="168"/>
        <v>0</v>
      </c>
      <c r="J154" s="421"/>
      <c r="K154" s="423">
        <f t="shared" si="169"/>
        <v>0</v>
      </c>
      <c r="L154" s="428" t="e">
        <f t="shared" ca="1" si="170"/>
        <v>#N/A</v>
      </c>
      <c r="M154" s="429" t="e">
        <f t="shared" ca="1" si="171"/>
        <v>#VALUE!</v>
      </c>
      <c r="N154" s="428">
        <f t="shared" ca="1" si="152"/>
        <v>0</v>
      </c>
      <c r="O154" s="429" t="e">
        <f t="shared" ca="1" si="153"/>
        <v>#N/A</v>
      </c>
      <c r="P154" s="428">
        <f t="shared" ca="1" si="154"/>
        <v>0</v>
      </c>
      <c r="Q154" s="429" t="e">
        <f t="shared" ca="1" si="155"/>
        <v>#N/A</v>
      </c>
      <c r="R154" s="430">
        <f t="shared" ca="1" si="183"/>
        <v>0</v>
      </c>
      <c r="S154" s="427" t="e">
        <f t="shared" ca="1" si="184"/>
        <v>#N/A</v>
      </c>
      <c r="T154" s="387" t="e">
        <f t="shared" ca="1" si="185"/>
        <v>#N/A</v>
      </c>
      <c r="U154" s="440" t="e">
        <f t="shared" ca="1" si="186"/>
        <v>#N/A</v>
      </c>
      <c r="V154" s="429">
        <f t="shared" si="158"/>
        <v>0</v>
      </c>
      <c r="X154" s="428" t="e">
        <f t="shared" ca="1" si="172"/>
        <v>#N/A</v>
      </c>
      <c r="Y154" s="429" t="e">
        <f t="shared" ca="1" si="173"/>
        <v>#N/A</v>
      </c>
      <c r="Z154" s="428" t="e">
        <f t="shared" ca="1" si="159"/>
        <v>#N/A</v>
      </c>
      <c r="AA154" s="431" t="e">
        <f t="shared" ca="1" si="160"/>
        <v>#N/A</v>
      </c>
      <c r="AB154" s="442">
        <f t="shared" si="187"/>
        <v>0</v>
      </c>
      <c r="AC154" s="443">
        <f t="shared" si="188"/>
        <v>0</v>
      </c>
      <c r="AD154" s="444">
        <f t="shared" si="189"/>
        <v>0</v>
      </c>
      <c r="AE154" s="67"/>
      <c r="AF154" s="387">
        <f t="shared" si="190"/>
        <v>0</v>
      </c>
      <c r="AG154" s="451">
        <f t="shared" ref="AG154:AL154" si="218">AG153</f>
        <v>9.7989820000000005</v>
      </c>
      <c r="AH154" s="451" t="e">
        <f t="shared" si="218"/>
        <v>#DIV/0!</v>
      </c>
      <c r="AI154" s="451">
        <f t="shared" si="218"/>
        <v>8000</v>
      </c>
      <c r="AJ154" s="451">
        <f t="shared" si="218"/>
        <v>1</v>
      </c>
      <c r="AK154" s="451">
        <f t="shared" si="218"/>
        <v>0</v>
      </c>
      <c r="AL154" s="451" t="e">
        <f t="shared" ca="1" si="218"/>
        <v>#N/A</v>
      </c>
      <c r="AM154" s="454" t="e">
        <f t="shared" ca="1" si="192"/>
        <v>#DIV/0!</v>
      </c>
      <c r="AN154" s="451" t="e">
        <f t="shared" ref="AN154:AO154" ca="1" si="219">AN153</f>
        <v>#N/A</v>
      </c>
      <c r="AO154" s="451" t="e">
        <f t="shared" ca="1" si="219"/>
        <v>#N/A</v>
      </c>
      <c r="AP154" s="449" t="e">
        <f t="shared" ca="1" si="194"/>
        <v>#DIV/0!</v>
      </c>
      <c r="AQ154" s="451">
        <f t="shared" si="178"/>
        <v>9.0000000000000002E-6</v>
      </c>
      <c r="AR154" s="451" t="e">
        <f t="shared" ca="1" si="178"/>
        <v>#DIV/0!</v>
      </c>
      <c r="AS154" s="455" t="e">
        <f t="shared" ca="1" si="195"/>
        <v>#N/A</v>
      </c>
      <c r="AT154" s="456" t="e">
        <f t="shared" ca="1" si="196"/>
        <v>#DIV/0!</v>
      </c>
      <c r="AU154" s="451" t="e">
        <f t="shared" si="165"/>
        <v>#DIV/0!</v>
      </c>
      <c r="AV154" s="450" t="e">
        <f t="shared" ca="1" si="197"/>
        <v>#DIV/0!</v>
      </c>
      <c r="AW154" s="451">
        <f t="shared" si="167"/>
        <v>0.03</v>
      </c>
      <c r="AX154" s="446">
        <f t="shared" si="198"/>
        <v>0</v>
      </c>
      <c r="AY154" s="452" t="e">
        <f t="shared" ca="1" si="199"/>
        <v>#DIV/0!</v>
      </c>
      <c r="BA154" s="68">
        <f>Pressure_1_R2!A169</f>
        <v>0</v>
      </c>
      <c r="BB154" s="87">
        <f>Pressure_1_R2!B169</f>
        <v>0</v>
      </c>
      <c r="BC154" s="87">
        <f>Pressure_1_R2!C169</f>
        <v>0</v>
      </c>
      <c r="BD154" s="87">
        <f>Pressure_1_R2!D169</f>
        <v>0</v>
      </c>
      <c r="BE154" s="87">
        <f>Pressure_1_R2!E169</f>
        <v>0</v>
      </c>
      <c r="BF154" s="87">
        <f>Pressure_1_R2!F169</f>
        <v>0</v>
      </c>
      <c r="BG154" s="87">
        <f>Pressure_1_R2!G169</f>
        <v>0</v>
      </c>
      <c r="BH154" s="87">
        <f>Pressure_1_R2!H169</f>
        <v>0</v>
      </c>
      <c r="BI154" s="87">
        <f>Pressure_1_R2!I169</f>
        <v>0</v>
      </c>
      <c r="BJ154" s="87">
        <f>Pressure_1_R2!J169</f>
        <v>0</v>
      </c>
      <c r="BK154" s="87">
        <f>Pressure_1_R2!K169</f>
        <v>0</v>
      </c>
      <c r="BL154" s="87">
        <f>Pressure_1_R2!L169</f>
        <v>0</v>
      </c>
      <c r="BM154" s="87">
        <f>Pressure_1_R2!M169</f>
        <v>0</v>
      </c>
      <c r="BN154" s="87">
        <f>Pressure_1_R2!N169</f>
        <v>0</v>
      </c>
      <c r="BO154" s="87">
        <f>Pressure_1_R2!O169</f>
        <v>0</v>
      </c>
      <c r="BP154" s="69">
        <f>Pressure_1_R2!P169</f>
        <v>0</v>
      </c>
    </row>
    <row r="155" spans="2:68" ht="15" customHeight="1">
      <c r="B155" s="438">
        <f>Pressure_1_R2!B44</f>
        <v>0</v>
      </c>
      <c r="C155" s="439">
        <f>Pressure_1_R2!D44</f>
        <v>0</v>
      </c>
      <c r="D155" s="445" t="str">
        <f t="shared" si="179"/>
        <v/>
      </c>
      <c r="E155" s="429" t="str">
        <f t="shared" si="175"/>
        <v>기체</v>
      </c>
      <c r="F155" s="387" t="e">
        <f t="shared" si="180"/>
        <v>#N/A</v>
      </c>
      <c r="G155" s="387" t="e">
        <f t="shared" si="181"/>
        <v>#N/A</v>
      </c>
      <c r="H155" s="437" t="e">
        <f t="shared" si="182"/>
        <v>#N/A</v>
      </c>
      <c r="I155" s="429">
        <f t="shared" si="168"/>
        <v>0</v>
      </c>
      <c r="J155" s="421"/>
      <c r="K155" s="423">
        <f t="shared" si="169"/>
        <v>0</v>
      </c>
      <c r="L155" s="428" t="e">
        <f t="shared" ca="1" si="170"/>
        <v>#N/A</v>
      </c>
      <c r="M155" s="429" t="e">
        <f t="shared" ca="1" si="171"/>
        <v>#VALUE!</v>
      </c>
      <c r="N155" s="428">
        <f t="shared" ca="1" si="152"/>
        <v>0</v>
      </c>
      <c r="O155" s="429" t="e">
        <f t="shared" ca="1" si="153"/>
        <v>#N/A</v>
      </c>
      <c r="P155" s="428">
        <f t="shared" ca="1" si="154"/>
        <v>0</v>
      </c>
      <c r="Q155" s="429" t="e">
        <f t="shared" ca="1" si="155"/>
        <v>#N/A</v>
      </c>
      <c r="R155" s="430">
        <f t="shared" ca="1" si="183"/>
        <v>0</v>
      </c>
      <c r="S155" s="427" t="e">
        <f t="shared" ca="1" si="184"/>
        <v>#N/A</v>
      </c>
      <c r="T155" s="387" t="e">
        <f t="shared" ca="1" si="185"/>
        <v>#N/A</v>
      </c>
      <c r="U155" s="440" t="e">
        <f t="shared" ca="1" si="186"/>
        <v>#N/A</v>
      </c>
      <c r="V155" s="429">
        <f t="shared" si="158"/>
        <v>0</v>
      </c>
      <c r="X155" s="428" t="e">
        <f t="shared" ca="1" si="172"/>
        <v>#N/A</v>
      </c>
      <c r="Y155" s="429" t="e">
        <f t="shared" ca="1" si="173"/>
        <v>#N/A</v>
      </c>
      <c r="Z155" s="428" t="e">
        <f t="shared" ca="1" si="159"/>
        <v>#N/A</v>
      </c>
      <c r="AA155" s="431" t="e">
        <f t="shared" ca="1" si="160"/>
        <v>#N/A</v>
      </c>
      <c r="AB155" s="442">
        <f t="shared" si="187"/>
        <v>0</v>
      </c>
      <c r="AC155" s="443">
        <f t="shared" si="188"/>
        <v>0</v>
      </c>
      <c r="AD155" s="444">
        <f t="shared" si="189"/>
        <v>0</v>
      </c>
      <c r="AE155" s="67"/>
      <c r="AF155" s="387">
        <f t="shared" si="190"/>
        <v>0</v>
      </c>
      <c r="AG155" s="451">
        <f t="shared" ref="AG155:AL155" si="220">AG154</f>
        <v>9.7989820000000005</v>
      </c>
      <c r="AH155" s="451" t="e">
        <f t="shared" si="220"/>
        <v>#DIV/0!</v>
      </c>
      <c r="AI155" s="451">
        <f t="shared" si="220"/>
        <v>8000</v>
      </c>
      <c r="AJ155" s="451">
        <f t="shared" si="220"/>
        <v>1</v>
      </c>
      <c r="AK155" s="451">
        <f t="shared" si="220"/>
        <v>0</v>
      </c>
      <c r="AL155" s="451" t="e">
        <f t="shared" ca="1" si="220"/>
        <v>#N/A</v>
      </c>
      <c r="AM155" s="454" t="e">
        <f t="shared" ca="1" si="192"/>
        <v>#DIV/0!</v>
      </c>
      <c r="AN155" s="451" t="e">
        <f t="shared" ref="AN155:AO155" ca="1" si="221">AN154</f>
        <v>#N/A</v>
      </c>
      <c r="AO155" s="451" t="e">
        <f t="shared" ca="1" si="221"/>
        <v>#N/A</v>
      </c>
      <c r="AP155" s="449" t="e">
        <f t="shared" ca="1" si="194"/>
        <v>#DIV/0!</v>
      </c>
      <c r="AQ155" s="451">
        <f t="shared" si="178"/>
        <v>9.0000000000000002E-6</v>
      </c>
      <c r="AR155" s="451" t="e">
        <f t="shared" ca="1" si="178"/>
        <v>#DIV/0!</v>
      </c>
      <c r="AS155" s="455" t="e">
        <f t="shared" ca="1" si="195"/>
        <v>#N/A</v>
      </c>
      <c r="AT155" s="456" t="e">
        <f t="shared" ca="1" si="196"/>
        <v>#DIV/0!</v>
      </c>
      <c r="AU155" s="451" t="e">
        <f t="shared" si="165"/>
        <v>#DIV/0!</v>
      </c>
      <c r="AV155" s="450" t="e">
        <f t="shared" ca="1" si="197"/>
        <v>#DIV/0!</v>
      </c>
      <c r="AW155" s="451">
        <f t="shared" si="167"/>
        <v>0.03</v>
      </c>
      <c r="AX155" s="446">
        <f t="shared" si="198"/>
        <v>0</v>
      </c>
      <c r="AY155" s="452" t="e">
        <f t="shared" ca="1" si="199"/>
        <v>#DIV/0!</v>
      </c>
      <c r="BA155" s="68">
        <f>Pressure_1_R2!A170</f>
        <v>0</v>
      </c>
      <c r="BB155" s="87">
        <f>Pressure_1_R2!B170</f>
        <v>0</v>
      </c>
      <c r="BC155" s="87">
        <f>Pressure_1_R2!C170</f>
        <v>0</v>
      </c>
      <c r="BD155" s="87">
        <f>Pressure_1_R2!D170</f>
        <v>0</v>
      </c>
      <c r="BE155" s="87">
        <f>Pressure_1_R2!E170</f>
        <v>0</v>
      </c>
      <c r="BF155" s="87">
        <f>Pressure_1_R2!F170</f>
        <v>0</v>
      </c>
      <c r="BG155" s="87">
        <f>Pressure_1_R2!G170</f>
        <v>0</v>
      </c>
      <c r="BH155" s="87">
        <f>Pressure_1_R2!H170</f>
        <v>0</v>
      </c>
      <c r="BI155" s="87">
        <f>Pressure_1_R2!I170</f>
        <v>0</v>
      </c>
      <c r="BJ155" s="87">
        <f>Pressure_1_R2!J170</f>
        <v>0</v>
      </c>
      <c r="BK155" s="87">
        <f>Pressure_1_R2!K170</f>
        <v>0</v>
      </c>
      <c r="BL155" s="87">
        <f>Pressure_1_R2!L170</f>
        <v>0</v>
      </c>
      <c r="BM155" s="87">
        <f>Pressure_1_R2!M170</f>
        <v>0</v>
      </c>
      <c r="BN155" s="87">
        <f>Pressure_1_R2!N170</f>
        <v>0</v>
      </c>
      <c r="BO155" s="87">
        <f>Pressure_1_R2!O170</f>
        <v>0</v>
      </c>
      <c r="BP155" s="69">
        <f>Pressure_1_R2!P170</f>
        <v>0</v>
      </c>
    </row>
    <row r="156" spans="2:68" ht="15" customHeight="1">
      <c r="B156" s="438">
        <f>Pressure_1_R2!B45</f>
        <v>0</v>
      </c>
      <c r="C156" s="439">
        <f>Pressure_1_R2!D45</f>
        <v>0</v>
      </c>
      <c r="D156" s="445" t="str">
        <f t="shared" si="179"/>
        <v/>
      </c>
      <c r="E156" s="429" t="str">
        <f t="shared" si="175"/>
        <v>기체</v>
      </c>
      <c r="F156" s="387" t="e">
        <f t="shared" si="180"/>
        <v>#N/A</v>
      </c>
      <c r="G156" s="387" t="e">
        <f t="shared" si="181"/>
        <v>#N/A</v>
      </c>
      <c r="H156" s="437" t="e">
        <f t="shared" si="182"/>
        <v>#N/A</v>
      </c>
      <c r="I156" s="429">
        <f t="shared" si="168"/>
        <v>0</v>
      </c>
      <c r="J156" s="421"/>
      <c r="K156" s="423">
        <f t="shared" si="169"/>
        <v>0</v>
      </c>
      <c r="L156" s="428" t="e">
        <f t="shared" ca="1" si="170"/>
        <v>#N/A</v>
      </c>
      <c r="M156" s="429" t="e">
        <f t="shared" ca="1" si="171"/>
        <v>#VALUE!</v>
      </c>
      <c r="N156" s="428">
        <f t="shared" ca="1" si="152"/>
        <v>0</v>
      </c>
      <c r="O156" s="429" t="e">
        <f t="shared" ca="1" si="153"/>
        <v>#N/A</v>
      </c>
      <c r="P156" s="428">
        <f t="shared" ca="1" si="154"/>
        <v>0</v>
      </c>
      <c r="Q156" s="429" t="e">
        <f t="shared" ca="1" si="155"/>
        <v>#N/A</v>
      </c>
      <c r="R156" s="430">
        <f t="shared" ca="1" si="183"/>
        <v>0</v>
      </c>
      <c r="S156" s="427" t="e">
        <f t="shared" ca="1" si="184"/>
        <v>#N/A</v>
      </c>
      <c r="T156" s="387" t="e">
        <f t="shared" ca="1" si="185"/>
        <v>#N/A</v>
      </c>
      <c r="U156" s="440" t="e">
        <f t="shared" ca="1" si="186"/>
        <v>#N/A</v>
      </c>
      <c r="V156" s="429">
        <f t="shared" si="158"/>
        <v>0</v>
      </c>
      <c r="X156" s="428" t="e">
        <f t="shared" ca="1" si="172"/>
        <v>#N/A</v>
      </c>
      <c r="Y156" s="429" t="e">
        <f t="shared" ca="1" si="173"/>
        <v>#N/A</v>
      </c>
      <c r="Z156" s="428" t="e">
        <f t="shared" ca="1" si="159"/>
        <v>#N/A</v>
      </c>
      <c r="AA156" s="431" t="e">
        <f t="shared" ca="1" si="160"/>
        <v>#N/A</v>
      </c>
      <c r="AB156" s="442">
        <f t="shared" si="187"/>
        <v>0</v>
      </c>
      <c r="AC156" s="443">
        <f t="shared" si="188"/>
        <v>0</v>
      </c>
      <c r="AD156" s="444">
        <f t="shared" si="189"/>
        <v>0</v>
      </c>
      <c r="AE156" s="67"/>
      <c r="AF156" s="387">
        <f t="shared" si="190"/>
        <v>0</v>
      </c>
      <c r="AG156" s="451">
        <f t="shared" ref="AG156:AL156" si="222">AG155</f>
        <v>9.7989820000000005</v>
      </c>
      <c r="AH156" s="451" t="e">
        <f t="shared" si="222"/>
        <v>#DIV/0!</v>
      </c>
      <c r="AI156" s="451">
        <f t="shared" si="222"/>
        <v>8000</v>
      </c>
      <c r="AJ156" s="451">
        <f t="shared" si="222"/>
        <v>1</v>
      </c>
      <c r="AK156" s="451">
        <f t="shared" si="222"/>
        <v>0</v>
      </c>
      <c r="AL156" s="451" t="e">
        <f t="shared" ca="1" si="222"/>
        <v>#N/A</v>
      </c>
      <c r="AM156" s="454" t="e">
        <f t="shared" ca="1" si="192"/>
        <v>#DIV/0!</v>
      </c>
      <c r="AN156" s="451" t="e">
        <f t="shared" ref="AN156:AO156" ca="1" si="223">AN155</f>
        <v>#N/A</v>
      </c>
      <c r="AO156" s="451" t="e">
        <f t="shared" ca="1" si="223"/>
        <v>#N/A</v>
      </c>
      <c r="AP156" s="449" t="e">
        <f t="shared" ca="1" si="194"/>
        <v>#DIV/0!</v>
      </c>
      <c r="AQ156" s="451">
        <f t="shared" si="178"/>
        <v>9.0000000000000002E-6</v>
      </c>
      <c r="AR156" s="451" t="e">
        <f t="shared" ca="1" si="178"/>
        <v>#DIV/0!</v>
      </c>
      <c r="AS156" s="455" t="e">
        <f t="shared" ca="1" si="195"/>
        <v>#N/A</v>
      </c>
      <c r="AT156" s="456" t="e">
        <f t="shared" ca="1" si="196"/>
        <v>#DIV/0!</v>
      </c>
      <c r="AU156" s="451" t="e">
        <f t="shared" si="165"/>
        <v>#DIV/0!</v>
      </c>
      <c r="AV156" s="450" t="e">
        <f t="shared" ca="1" si="197"/>
        <v>#DIV/0!</v>
      </c>
      <c r="AW156" s="451">
        <f t="shared" si="167"/>
        <v>0.03</v>
      </c>
      <c r="AX156" s="446">
        <f t="shared" si="198"/>
        <v>0</v>
      </c>
      <c r="AY156" s="452" t="e">
        <f t="shared" ca="1" si="199"/>
        <v>#DIV/0!</v>
      </c>
      <c r="BA156" s="68">
        <f>Pressure_1_R2!A171</f>
        <v>0</v>
      </c>
      <c r="BB156" s="87">
        <f>Pressure_1_R2!B171</f>
        <v>0</v>
      </c>
      <c r="BC156" s="87">
        <f>Pressure_1_R2!C171</f>
        <v>0</v>
      </c>
      <c r="BD156" s="87">
        <f>Pressure_1_R2!D171</f>
        <v>0</v>
      </c>
      <c r="BE156" s="87">
        <f>Pressure_1_R2!E171</f>
        <v>0</v>
      </c>
      <c r="BF156" s="87">
        <f>Pressure_1_R2!F171</f>
        <v>0</v>
      </c>
      <c r="BG156" s="87">
        <f>Pressure_1_R2!G171</f>
        <v>0</v>
      </c>
      <c r="BH156" s="87">
        <f>Pressure_1_R2!H171</f>
        <v>0</v>
      </c>
      <c r="BI156" s="87">
        <f>Pressure_1_R2!I171</f>
        <v>0</v>
      </c>
      <c r="BJ156" s="87">
        <f>Pressure_1_R2!J171</f>
        <v>0</v>
      </c>
      <c r="BK156" s="87">
        <f>Pressure_1_R2!K171</f>
        <v>0</v>
      </c>
      <c r="BL156" s="87">
        <f>Pressure_1_R2!L171</f>
        <v>0</v>
      </c>
      <c r="BM156" s="87">
        <f>Pressure_1_R2!M171</f>
        <v>0</v>
      </c>
      <c r="BN156" s="87">
        <f>Pressure_1_R2!N171</f>
        <v>0</v>
      </c>
      <c r="BO156" s="87">
        <f>Pressure_1_R2!O171</f>
        <v>0</v>
      </c>
      <c r="BP156" s="69">
        <f>Pressure_1_R2!P171</f>
        <v>0</v>
      </c>
    </row>
    <row r="157" spans="2:68" ht="15" customHeight="1">
      <c r="B157" s="438">
        <f>Pressure_1_R2!B46</f>
        <v>0</v>
      </c>
      <c r="C157" s="439">
        <f>Pressure_1_R2!D46</f>
        <v>0</v>
      </c>
      <c r="D157" s="445" t="str">
        <f t="shared" si="179"/>
        <v/>
      </c>
      <c r="E157" s="429" t="str">
        <f t="shared" si="175"/>
        <v>기체</v>
      </c>
      <c r="F157" s="387" t="e">
        <f t="shared" si="180"/>
        <v>#N/A</v>
      </c>
      <c r="G157" s="387" t="e">
        <f t="shared" si="181"/>
        <v>#N/A</v>
      </c>
      <c r="H157" s="437" t="e">
        <f t="shared" si="182"/>
        <v>#N/A</v>
      </c>
      <c r="I157" s="429">
        <f t="shared" si="168"/>
        <v>0</v>
      </c>
      <c r="J157" s="421"/>
      <c r="K157" s="423">
        <f t="shared" si="169"/>
        <v>0</v>
      </c>
      <c r="L157" s="428" t="e">
        <f t="shared" ca="1" si="170"/>
        <v>#N/A</v>
      </c>
      <c r="M157" s="429" t="e">
        <f t="shared" ca="1" si="171"/>
        <v>#VALUE!</v>
      </c>
      <c r="N157" s="428">
        <f t="shared" ca="1" si="152"/>
        <v>0</v>
      </c>
      <c r="O157" s="429" t="e">
        <f t="shared" ca="1" si="153"/>
        <v>#N/A</v>
      </c>
      <c r="P157" s="428">
        <f t="shared" ca="1" si="154"/>
        <v>0</v>
      </c>
      <c r="Q157" s="429" t="e">
        <f t="shared" ca="1" si="155"/>
        <v>#N/A</v>
      </c>
      <c r="R157" s="430">
        <f t="shared" ca="1" si="183"/>
        <v>0</v>
      </c>
      <c r="S157" s="427" t="e">
        <f t="shared" ca="1" si="184"/>
        <v>#N/A</v>
      </c>
      <c r="T157" s="387" t="e">
        <f t="shared" ca="1" si="185"/>
        <v>#N/A</v>
      </c>
      <c r="U157" s="440" t="e">
        <f t="shared" ca="1" si="186"/>
        <v>#N/A</v>
      </c>
      <c r="V157" s="429">
        <f t="shared" si="158"/>
        <v>0</v>
      </c>
      <c r="X157" s="428" t="e">
        <f t="shared" ca="1" si="172"/>
        <v>#N/A</v>
      </c>
      <c r="Y157" s="429" t="e">
        <f t="shared" ca="1" si="173"/>
        <v>#N/A</v>
      </c>
      <c r="Z157" s="428" t="e">
        <f t="shared" ca="1" si="159"/>
        <v>#N/A</v>
      </c>
      <c r="AA157" s="431" t="e">
        <f t="shared" ca="1" si="160"/>
        <v>#N/A</v>
      </c>
      <c r="AB157" s="442">
        <f t="shared" si="187"/>
        <v>0</v>
      </c>
      <c r="AC157" s="443">
        <f t="shared" si="188"/>
        <v>0</v>
      </c>
      <c r="AD157" s="444">
        <f t="shared" si="189"/>
        <v>0</v>
      </c>
      <c r="AE157" s="67"/>
      <c r="AF157" s="387">
        <f t="shared" si="190"/>
        <v>0</v>
      </c>
      <c r="AG157" s="451">
        <f t="shared" ref="AG157:AL157" si="224">AG156</f>
        <v>9.7989820000000005</v>
      </c>
      <c r="AH157" s="451" t="e">
        <f t="shared" si="224"/>
        <v>#DIV/0!</v>
      </c>
      <c r="AI157" s="451">
        <f t="shared" si="224"/>
        <v>8000</v>
      </c>
      <c r="AJ157" s="451">
        <f t="shared" si="224"/>
        <v>1</v>
      </c>
      <c r="AK157" s="451">
        <f t="shared" si="224"/>
        <v>0</v>
      </c>
      <c r="AL157" s="451" t="e">
        <f t="shared" ca="1" si="224"/>
        <v>#N/A</v>
      </c>
      <c r="AM157" s="454" t="e">
        <f t="shared" ca="1" si="192"/>
        <v>#DIV/0!</v>
      </c>
      <c r="AN157" s="451" t="e">
        <f t="shared" ref="AN157:AO157" ca="1" si="225">AN156</f>
        <v>#N/A</v>
      </c>
      <c r="AO157" s="451" t="e">
        <f t="shared" ca="1" si="225"/>
        <v>#N/A</v>
      </c>
      <c r="AP157" s="449" t="e">
        <f t="shared" ca="1" si="194"/>
        <v>#DIV/0!</v>
      </c>
      <c r="AQ157" s="451">
        <f t="shared" si="178"/>
        <v>9.0000000000000002E-6</v>
      </c>
      <c r="AR157" s="451" t="e">
        <f t="shared" ca="1" si="178"/>
        <v>#DIV/0!</v>
      </c>
      <c r="AS157" s="455" t="e">
        <f t="shared" ca="1" si="195"/>
        <v>#N/A</v>
      </c>
      <c r="AT157" s="456" t="e">
        <f t="shared" ca="1" si="196"/>
        <v>#DIV/0!</v>
      </c>
      <c r="AU157" s="451" t="e">
        <f t="shared" si="165"/>
        <v>#DIV/0!</v>
      </c>
      <c r="AV157" s="450" t="e">
        <f t="shared" ca="1" si="197"/>
        <v>#DIV/0!</v>
      </c>
      <c r="AW157" s="451">
        <f t="shared" si="167"/>
        <v>0.03</v>
      </c>
      <c r="AX157" s="446">
        <f t="shared" si="198"/>
        <v>0</v>
      </c>
      <c r="AY157" s="452" t="e">
        <f t="shared" ca="1" si="199"/>
        <v>#DIV/0!</v>
      </c>
      <c r="BA157" s="68">
        <f>Pressure_1_R2!A172</f>
        <v>0</v>
      </c>
      <c r="BB157" s="87">
        <f>Pressure_1_R2!B172</f>
        <v>0</v>
      </c>
      <c r="BC157" s="87">
        <f>Pressure_1_R2!C172</f>
        <v>0</v>
      </c>
      <c r="BD157" s="87">
        <f>Pressure_1_R2!D172</f>
        <v>0</v>
      </c>
      <c r="BE157" s="87">
        <f>Pressure_1_R2!E172</f>
        <v>0</v>
      </c>
      <c r="BF157" s="87">
        <f>Pressure_1_R2!F172</f>
        <v>0</v>
      </c>
      <c r="BG157" s="87">
        <f>Pressure_1_R2!G172</f>
        <v>0</v>
      </c>
      <c r="BH157" s="87">
        <f>Pressure_1_R2!H172</f>
        <v>0</v>
      </c>
      <c r="BI157" s="87">
        <f>Pressure_1_R2!I172</f>
        <v>0</v>
      </c>
      <c r="BJ157" s="87">
        <f>Pressure_1_R2!J172</f>
        <v>0</v>
      </c>
      <c r="BK157" s="87">
        <f>Pressure_1_R2!K172</f>
        <v>0</v>
      </c>
      <c r="BL157" s="87">
        <f>Pressure_1_R2!L172</f>
        <v>0</v>
      </c>
      <c r="BM157" s="87">
        <f>Pressure_1_R2!M172</f>
        <v>0</v>
      </c>
      <c r="BN157" s="87">
        <f>Pressure_1_R2!N172</f>
        <v>0</v>
      </c>
      <c r="BO157" s="87">
        <f>Pressure_1_R2!O172</f>
        <v>0</v>
      </c>
      <c r="BP157" s="69">
        <f>Pressure_1_R2!P172</f>
        <v>0</v>
      </c>
    </row>
    <row r="158" spans="2:68" ht="15" customHeight="1">
      <c r="B158" s="438">
        <f>Pressure_1_R2!B47</f>
        <v>0</v>
      </c>
      <c r="C158" s="439">
        <f>Pressure_1_R2!D47</f>
        <v>0</v>
      </c>
      <c r="D158" s="445" t="str">
        <f t="shared" si="179"/>
        <v/>
      </c>
      <c r="E158" s="429" t="str">
        <f t="shared" si="175"/>
        <v>기체</v>
      </c>
      <c r="F158" s="387" t="e">
        <f t="shared" si="180"/>
        <v>#N/A</v>
      </c>
      <c r="G158" s="387" t="e">
        <f t="shared" si="181"/>
        <v>#N/A</v>
      </c>
      <c r="H158" s="437" t="e">
        <f t="shared" si="182"/>
        <v>#N/A</v>
      </c>
      <c r="I158" s="429">
        <f t="shared" si="168"/>
        <v>0</v>
      </c>
      <c r="J158" s="421"/>
      <c r="K158" s="423">
        <f t="shared" si="169"/>
        <v>0</v>
      </c>
      <c r="L158" s="428" t="e">
        <f t="shared" ca="1" si="170"/>
        <v>#N/A</v>
      </c>
      <c r="M158" s="429" t="e">
        <f t="shared" ca="1" si="171"/>
        <v>#VALUE!</v>
      </c>
      <c r="N158" s="428">
        <f t="shared" ca="1" si="152"/>
        <v>0</v>
      </c>
      <c r="O158" s="429" t="e">
        <f t="shared" ca="1" si="153"/>
        <v>#N/A</v>
      </c>
      <c r="P158" s="428">
        <f t="shared" ca="1" si="154"/>
        <v>0</v>
      </c>
      <c r="Q158" s="429" t="e">
        <f t="shared" ca="1" si="155"/>
        <v>#N/A</v>
      </c>
      <c r="R158" s="430">
        <f t="shared" ca="1" si="183"/>
        <v>0</v>
      </c>
      <c r="S158" s="427" t="e">
        <f t="shared" ca="1" si="184"/>
        <v>#N/A</v>
      </c>
      <c r="T158" s="387" t="e">
        <f t="shared" ca="1" si="185"/>
        <v>#N/A</v>
      </c>
      <c r="U158" s="440" t="e">
        <f t="shared" ca="1" si="186"/>
        <v>#N/A</v>
      </c>
      <c r="V158" s="429">
        <f t="shared" si="158"/>
        <v>0</v>
      </c>
      <c r="X158" s="428" t="e">
        <f t="shared" ca="1" si="172"/>
        <v>#N/A</v>
      </c>
      <c r="Y158" s="429" t="e">
        <f t="shared" ca="1" si="173"/>
        <v>#N/A</v>
      </c>
      <c r="Z158" s="428" t="e">
        <f t="shared" ca="1" si="159"/>
        <v>#N/A</v>
      </c>
      <c r="AA158" s="431" t="e">
        <f t="shared" ca="1" si="160"/>
        <v>#N/A</v>
      </c>
      <c r="AB158" s="442">
        <f t="shared" si="187"/>
        <v>0</v>
      </c>
      <c r="AC158" s="443">
        <f t="shared" si="188"/>
        <v>0</v>
      </c>
      <c r="AD158" s="444">
        <f t="shared" si="189"/>
        <v>0</v>
      </c>
      <c r="AE158" s="67"/>
      <c r="AF158" s="387">
        <f t="shared" si="190"/>
        <v>0</v>
      </c>
      <c r="AG158" s="451">
        <f t="shared" ref="AG158:AL158" si="226">AG157</f>
        <v>9.7989820000000005</v>
      </c>
      <c r="AH158" s="451" t="e">
        <f t="shared" si="226"/>
        <v>#DIV/0!</v>
      </c>
      <c r="AI158" s="451">
        <f t="shared" si="226"/>
        <v>8000</v>
      </c>
      <c r="AJ158" s="451">
        <f t="shared" si="226"/>
        <v>1</v>
      </c>
      <c r="AK158" s="451">
        <f t="shared" si="226"/>
        <v>0</v>
      </c>
      <c r="AL158" s="451" t="e">
        <f t="shared" ca="1" si="226"/>
        <v>#N/A</v>
      </c>
      <c r="AM158" s="454" t="e">
        <f t="shared" ca="1" si="192"/>
        <v>#DIV/0!</v>
      </c>
      <c r="AN158" s="451" t="e">
        <f t="shared" ref="AN158:AO158" ca="1" si="227">AN157</f>
        <v>#N/A</v>
      </c>
      <c r="AO158" s="451" t="e">
        <f t="shared" ca="1" si="227"/>
        <v>#N/A</v>
      </c>
      <c r="AP158" s="449" t="e">
        <f t="shared" ca="1" si="194"/>
        <v>#DIV/0!</v>
      </c>
      <c r="AQ158" s="451">
        <f t="shared" si="178"/>
        <v>9.0000000000000002E-6</v>
      </c>
      <c r="AR158" s="451" t="e">
        <f t="shared" ca="1" si="178"/>
        <v>#DIV/0!</v>
      </c>
      <c r="AS158" s="455" t="e">
        <f t="shared" ca="1" si="195"/>
        <v>#N/A</v>
      </c>
      <c r="AT158" s="456" t="e">
        <f t="shared" ca="1" si="196"/>
        <v>#DIV/0!</v>
      </c>
      <c r="AU158" s="451" t="e">
        <f t="shared" si="165"/>
        <v>#DIV/0!</v>
      </c>
      <c r="AV158" s="450" t="e">
        <f t="shared" ca="1" si="197"/>
        <v>#DIV/0!</v>
      </c>
      <c r="AW158" s="451">
        <f t="shared" si="167"/>
        <v>0.03</v>
      </c>
      <c r="AX158" s="446">
        <f t="shared" si="198"/>
        <v>0</v>
      </c>
      <c r="AY158" s="452" t="e">
        <f t="shared" ca="1" si="199"/>
        <v>#DIV/0!</v>
      </c>
      <c r="BA158" s="68">
        <f>Pressure_1_R2!A173</f>
        <v>0</v>
      </c>
      <c r="BB158" s="87">
        <f>Pressure_1_R2!B173</f>
        <v>0</v>
      </c>
      <c r="BC158" s="87">
        <f>Pressure_1_R2!C173</f>
        <v>0</v>
      </c>
      <c r="BD158" s="87">
        <f>Pressure_1_R2!D173</f>
        <v>0</v>
      </c>
      <c r="BE158" s="87">
        <f>Pressure_1_R2!E173</f>
        <v>0</v>
      </c>
      <c r="BF158" s="87">
        <f>Pressure_1_R2!F173</f>
        <v>0</v>
      </c>
      <c r="BG158" s="87">
        <f>Pressure_1_R2!G173</f>
        <v>0</v>
      </c>
      <c r="BH158" s="87">
        <f>Pressure_1_R2!H173</f>
        <v>0</v>
      </c>
      <c r="BI158" s="87">
        <f>Pressure_1_R2!I173</f>
        <v>0</v>
      </c>
      <c r="BJ158" s="87">
        <f>Pressure_1_R2!J173</f>
        <v>0</v>
      </c>
      <c r="BK158" s="87">
        <f>Pressure_1_R2!K173</f>
        <v>0</v>
      </c>
      <c r="BL158" s="87">
        <f>Pressure_1_R2!L173</f>
        <v>0</v>
      </c>
      <c r="BM158" s="87">
        <f>Pressure_1_R2!M173</f>
        <v>0</v>
      </c>
      <c r="BN158" s="87">
        <f>Pressure_1_R2!N173</f>
        <v>0</v>
      </c>
      <c r="BO158" s="87">
        <f>Pressure_1_R2!O173</f>
        <v>0</v>
      </c>
      <c r="BP158" s="69">
        <f>Pressure_1_R2!P173</f>
        <v>0</v>
      </c>
    </row>
    <row r="159" spans="2:68" ht="15" customHeight="1">
      <c r="B159" s="438">
        <f>Pressure_1_R2!B48</f>
        <v>0</v>
      </c>
      <c r="C159" s="439">
        <f>Pressure_1_R2!D48</f>
        <v>0</v>
      </c>
      <c r="D159" s="445" t="str">
        <f t="shared" si="179"/>
        <v/>
      </c>
      <c r="E159" s="429" t="str">
        <f t="shared" si="175"/>
        <v>기체</v>
      </c>
      <c r="F159" s="387" t="e">
        <f t="shared" si="180"/>
        <v>#N/A</v>
      </c>
      <c r="G159" s="387" t="e">
        <f t="shared" si="181"/>
        <v>#N/A</v>
      </c>
      <c r="H159" s="437" t="e">
        <f t="shared" si="182"/>
        <v>#N/A</v>
      </c>
      <c r="I159" s="429">
        <f t="shared" si="168"/>
        <v>0</v>
      </c>
      <c r="J159" s="421"/>
      <c r="K159" s="423">
        <f t="shared" si="169"/>
        <v>0</v>
      </c>
      <c r="L159" s="428" t="e">
        <f t="shared" ca="1" si="170"/>
        <v>#N/A</v>
      </c>
      <c r="M159" s="429" t="e">
        <f t="shared" ca="1" si="171"/>
        <v>#VALUE!</v>
      </c>
      <c r="N159" s="428">
        <f t="shared" ca="1" si="152"/>
        <v>0</v>
      </c>
      <c r="O159" s="429" t="e">
        <f t="shared" ca="1" si="153"/>
        <v>#N/A</v>
      </c>
      <c r="P159" s="428">
        <f t="shared" ca="1" si="154"/>
        <v>0</v>
      </c>
      <c r="Q159" s="429" t="e">
        <f t="shared" ca="1" si="155"/>
        <v>#N/A</v>
      </c>
      <c r="R159" s="430">
        <f t="shared" ca="1" si="183"/>
        <v>0</v>
      </c>
      <c r="S159" s="427" t="e">
        <f t="shared" ca="1" si="184"/>
        <v>#N/A</v>
      </c>
      <c r="T159" s="387" t="e">
        <f t="shared" ca="1" si="185"/>
        <v>#N/A</v>
      </c>
      <c r="U159" s="440" t="e">
        <f t="shared" ca="1" si="186"/>
        <v>#N/A</v>
      </c>
      <c r="V159" s="429">
        <f t="shared" si="158"/>
        <v>0</v>
      </c>
      <c r="X159" s="428" t="e">
        <f t="shared" ca="1" si="172"/>
        <v>#N/A</v>
      </c>
      <c r="Y159" s="429" t="e">
        <f t="shared" ca="1" si="173"/>
        <v>#N/A</v>
      </c>
      <c r="Z159" s="428" t="e">
        <f t="shared" ca="1" si="159"/>
        <v>#N/A</v>
      </c>
      <c r="AA159" s="431" t="e">
        <f t="shared" ca="1" si="160"/>
        <v>#N/A</v>
      </c>
      <c r="AB159" s="442">
        <f t="shared" si="187"/>
        <v>0</v>
      </c>
      <c r="AC159" s="443">
        <f t="shared" si="188"/>
        <v>0</v>
      </c>
      <c r="AD159" s="444">
        <f t="shared" si="189"/>
        <v>0</v>
      </c>
      <c r="AE159" s="67"/>
      <c r="AF159" s="387">
        <f t="shared" si="190"/>
        <v>0</v>
      </c>
      <c r="AG159" s="451">
        <f t="shared" ref="AG159:AL159" si="228">AG158</f>
        <v>9.7989820000000005</v>
      </c>
      <c r="AH159" s="451" t="e">
        <f t="shared" si="228"/>
        <v>#DIV/0!</v>
      </c>
      <c r="AI159" s="451">
        <f t="shared" si="228"/>
        <v>8000</v>
      </c>
      <c r="AJ159" s="451">
        <f t="shared" si="228"/>
        <v>1</v>
      </c>
      <c r="AK159" s="451">
        <f t="shared" si="228"/>
        <v>0</v>
      </c>
      <c r="AL159" s="451" t="e">
        <f t="shared" ca="1" si="228"/>
        <v>#N/A</v>
      </c>
      <c r="AM159" s="454" t="e">
        <f t="shared" ca="1" si="192"/>
        <v>#DIV/0!</v>
      </c>
      <c r="AN159" s="451" t="e">
        <f t="shared" ref="AN159:AO159" ca="1" si="229">AN158</f>
        <v>#N/A</v>
      </c>
      <c r="AO159" s="451" t="e">
        <f t="shared" ca="1" si="229"/>
        <v>#N/A</v>
      </c>
      <c r="AP159" s="449" t="e">
        <f t="shared" ca="1" si="194"/>
        <v>#DIV/0!</v>
      </c>
      <c r="AQ159" s="451">
        <f t="shared" si="178"/>
        <v>9.0000000000000002E-6</v>
      </c>
      <c r="AR159" s="451" t="e">
        <f t="shared" ca="1" si="178"/>
        <v>#DIV/0!</v>
      </c>
      <c r="AS159" s="455" t="e">
        <f t="shared" ca="1" si="195"/>
        <v>#N/A</v>
      </c>
      <c r="AT159" s="456" t="e">
        <f t="shared" ca="1" si="196"/>
        <v>#DIV/0!</v>
      </c>
      <c r="AU159" s="451" t="e">
        <f t="shared" si="165"/>
        <v>#DIV/0!</v>
      </c>
      <c r="AV159" s="450" t="e">
        <f t="shared" ca="1" si="197"/>
        <v>#DIV/0!</v>
      </c>
      <c r="AW159" s="451">
        <f t="shared" si="167"/>
        <v>0.03</v>
      </c>
      <c r="AX159" s="446">
        <f t="shared" si="198"/>
        <v>0</v>
      </c>
      <c r="AY159" s="452" t="e">
        <f t="shared" ca="1" si="199"/>
        <v>#DIV/0!</v>
      </c>
      <c r="BA159" s="68">
        <f>Pressure_1_R2!A174</f>
        <v>0</v>
      </c>
      <c r="BB159" s="87">
        <f>Pressure_1_R2!B174</f>
        <v>0</v>
      </c>
      <c r="BC159" s="87">
        <f>Pressure_1_R2!C174</f>
        <v>0</v>
      </c>
      <c r="BD159" s="87">
        <f>Pressure_1_R2!D174</f>
        <v>0</v>
      </c>
      <c r="BE159" s="87">
        <f>Pressure_1_R2!E174</f>
        <v>0</v>
      </c>
      <c r="BF159" s="87">
        <f>Pressure_1_R2!F174</f>
        <v>0</v>
      </c>
      <c r="BG159" s="87">
        <f>Pressure_1_R2!G174</f>
        <v>0</v>
      </c>
      <c r="BH159" s="87">
        <f>Pressure_1_R2!H174</f>
        <v>0</v>
      </c>
      <c r="BI159" s="87">
        <f>Pressure_1_R2!I174</f>
        <v>0</v>
      </c>
      <c r="BJ159" s="87">
        <f>Pressure_1_R2!J174</f>
        <v>0</v>
      </c>
      <c r="BK159" s="87">
        <f>Pressure_1_R2!K174</f>
        <v>0</v>
      </c>
      <c r="BL159" s="87">
        <f>Pressure_1_R2!L174</f>
        <v>0</v>
      </c>
      <c r="BM159" s="87">
        <f>Pressure_1_R2!M174</f>
        <v>0</v>
      </c>
      <c r="BN159" s="87">
        <f>Pressure_1_R2!N174</f>
        <v>0</v>
      </c>
      <c r="BO159" s="87">
        <f>Pressure_1_R2!O174</f>
        <v>0</v>
      </c>
      <c r="BP159" s="69">
        <f>Pressure_1_R2!P174</f>
        <v>0</v>
      </c>
    </row>
    <row r="160" spans="2:68" ht="15" customHeight="1">
      <c r="B160" s="438">
        <f>Pressure_1_R2!B49</f>
        <v>0</v>
      </c>
      <c r="C160" s="439">
        <f>Pressure_1_R2!D49</f>
        <v>0</v>
      </c>
      <c r="D160" s="445" t="str">
        <f t="shared" si="179"/>
        <v/>
      </c>
      <c r="E160" s="429" t="str">
        <f t="shared" si="175"/>
        <v>기체</v>
      </c>
      <c r="F160" s="387" t="e">
        <f t="shared" si="180"/>
        <v>#N/A</v>
      </c>
      <c r="G160" s="387" t="e">
        <f t="shared" si="181"/>
        <v>#N/A</v>
      </c>
      <c r="H160" s="437" t="e">
        <f t="shared" si="182"/>
        <v>#N/A</v>
      </c>
      <c r="I160" s="429">
        <f t="shared" si="168"/>
        <v>0</v>
      </c>
      <c r="J160" s="421"/>
      <c r="K160" s="423">
        <f t="shared" si="169"/>
        <v>0</v>
      </c>
      <c r="L160" s="428" t="e">
        <f t="shared" ca="1" si="170"/>
        <v>#N/A</v>
      </c>
      <c r="M160" s="429" t="e">
        <f t="shared" ca="1" si="171"/>
        <v>#VALUE!</v>
      </c>
      <c r="N160" s="428">
        <f t="shared" ca="1" si="152"/>
        <v>0</v>
      </c>
      <c r="O160" s="429" t="e">
        <f t="shared" ca="1" si="153"/>
        <v>#N/A</v>
      </c>
      <c r="P160" s="428">
        <f t="shared" ca="1" si="154"/>
        <v>0</v>
      </c>
      <c r="Q160" s="429" t="e">
        <f t="shared" ca="1" si="155"/>
        <v>#N/A</v>
      </c>
      <c r="R160" s="430">
        <f t="shared" ca="1" si="183"/>
        <v>0</v>
      </c>
      <c r="S160" s="427" t="e">
        <f t="shared" ca="1" si="184"/>
        <v>#N/A</v>
      </c>
      <c r="T160" s="387" t="e">
        <f t="shared" ca="1" si="185"/>
        <v>#N/A</v>
      </c>
      <c r="U160" s="440" t="e">
        <f t="shared" ca="1" si="186"/>
        <v>#N/A</v>
      </c>
      <c r="V160" s="429">
        <f t="shared" si="158"/>
        <v>0</v>
      </c>
      <c r="X160" s="428" t="e">
        <f t="shared" ca="1" si="172"/>
        <v>#N/A</v>
      </c>
      <c r="Y160" s="429" t="e">
        <f t="shared" ca="1" si="173"/>
        <v>#N/A</v>
      </c>
      <c r="Z160" s="428" t="e">
        <f t="shared" ca="1" si="159"/>
        <v>#N/A</v>
      </c>
      <c r="AA160" s="431" t="e">
        <f t="shared" ca="1" si="160"/>
        <v>#N/A</v>
      </c>
      <c r="AB160" s="442">
        <f t="shared" si="187"/>
        <v>0</v>
      </c>
      <c r="AC160" s="443">
        <f t="shared" si="188"/>
        <v>0</v>
      </c>
      <c r="AD160" s="444">
        <f t="shared" si="189"/>
        <v>0</v>
      </c>
      <c r="AE160" s="67"/>
      <c r="AF160" s="387">
        <f t="shared" si="190"/>
        <v>0</v>
      </c>
      <c r="AG160" s="451">
        <f t="shared" ref="AG160:AL160" si="230">AG159</f>
        <v>9.7989820000000005</v>
      </c>
      <c r="AH160" s="451" t="e">
        <f t="shared" si="230"/>
        <v>#DIV/0!</v>
      </c>
      <c r="AI160" s="451">
        <f t="shared" si="230"/>
        <v>8000</v>
      </c>
      <c r="AJ160" s="451">
        <f t="shared" si="230"/>
        <v>1</v>
      </c>
      <c r="AK160" s="451">
        <f t="shared" si="230"/>
        <v>0</v>
      </c>
      <c r="AL160" s="451" t="e">
        <f t="shared" ca="1" si="230"/>
        <v>#N/A</v>
      </c>
      <c r="AM160" s="454" t="e">
        <f t="shared" ca="1" si="192"/>
        <v>#DIV/0!</v>
      </c>
      <c r="AN160" s="451" t="e">
        <f t="shared" ref="AN160:AO160" ca="1" si="231">AN159</f>
        <v>#N/A</v>
      </c>
      <c r="AO160" s="451" t="e">
        <f t="shared" ca="1" si="231"/>
        <v>#N/A</v>
      </c>
      <c r="AP160" s="449" t="e">
        <f t="shared" ca="1" si="194"/>
        <v>#DIV/0!</v>
      </c>
      <c r="AQ160" s="451">
        <f t="shared" si="178"/>
        <v>9.0000000000000002E-6</v>
      </c>
      <c r="AR160" s="451" t="e">
        <f t="shared" ca="1" si="178"/>
        <v>#DIV/0!</v>
      </c>
      <c r="AS160" s="455" t="e">
        <f t="shared" ca="1" si="195"/>
        <v>#N/A</v>
      </c>
      <c r="AT160" s="456" t="e">
        <f t="shared" ca="1" si="196"/>
        <v>#DIV/0!</v>
      </c>
      <c r="AU160" s="451" t="e">
        <f t="shared" si="165"/>
        <v>#DIV/0!</v>
      </c>
      <c r="AV160" s="450" t="e">
        <f t="shared" ca="1" si="197"/>
        <v>#DIV/0!</v>
      </c>
      <c r="AW160" s="451">
        <f t="shared" si="167"/>
        <v>0.03</v>
      </c>
      <c r="AX160" s="446">
        <f t="shared" si="198"/>
        <v>0</v>
      </c>
      <c r="AY160" s="452" t="e">
        <f t="shared" ca="1" si="199"/>
        <v>#DIV/0!</v>
      </c>
      <c r="BA160" s="68">
        <f>Pressure_1_R2!A175</f>
        <v>0</v>
      </c>
      <c r="BB160" s="87">
        <f>Pressure_1_R2!B175</f>
        <v>0</v>
      </c>
      <c r="BC160" s="87">
        <f>Pressure_1_R2!C175</f>
        <v>0</v>
      </c>
      <c r="BD160" s="87">
        <f>Pressure_1_R2!D175</f>
        <v>0</v>
      </c>
      <c r="BE160" s="87">
        <f>Pressure_1_R2!E175</f>
        <v>0</v>
      </c>
      <c r="BF160" s="87">
        <f>Pressure_1_R2!F175</f>
        <v>0</v>
      </c>
      <c r="BG160" s="87">
        <f>Pressure_1_R2!G175</f>
        <v>0</v>
      </c>
      <c r="BH160" s="87">
        <f>Pressure_1_R2!H175</f>
        <v>0</v>
      </c>
      <c r="BI160" s="87">
        <f>Pressure_1_R2!I175</f>
        <v>0</v>
      </c>
      <c r="BJ160" s="87">
        <f>Pressure_1_R2!J175</f>
        <v>0</v>
      </c>
      <c r="BK160" s="87">
        <f>Pressure_1_R2!K175</f>
        <v>0</v>
      </c>
      <c r="BL160" s="87">
        <f>Pressure_1_R2!L175</f>
        <v>0</v>
      </c>
      <c r="BM160" s="87">
        <f>Pressure_1_R2!M175</f>
        <v>0</v>
      </c>
      <c r="BN160" s="87">
        <f>Pressure_1_R2!N175</f>
        <v>0</v>
      </c>
      <c r="BO160" s="87">
        <f>Pressure_1_R2!O175</f>
        <v>0</v>
      </c>
      <c r="BP160" s="69">
        <f>Pressure_1_R2!P175</f>
        <v>0</v>
      </c>
    </row>
    <row r="161" spans="2:68" ht="15" customHeight="1">
      <c r="B161" s="438">
        <f>Pressure_1_R2!B50</f>
        <v>0</v>
      </c>
      <c r="C161" s="439">
        <f>Pressure_1_R2!D50</f>
        <v>0</v>
      </c>
      <c r="D161" s="445" t="str">
        <f t="shared" si="179"/>
        <v/>
      </c>
      <c r="E161" s="429" t="str">
        <f t="shared" si="175"/>
        <v>기체</v>
      </c>
      <c r="F161" s="387" t="e">
        <f t="shared" si="180"/>
        <v>#N/A</v>
      </c>
      <c r="G161" s="387" t="e">
        <f t="shared" si="181"/>
        <v>#N/A</v>
      </c>
      <c r="H161" s="437" t="e">
        <f t="shared" si="182"/>
        <v>#N/A</v>
      </c>
      <c r="I161" s="429">
        <f t="shared" si="168"/>
        <v>0</v>
      </c>
      <c r="J161" s="421"/>
      <c r="K161" s="423">
        <f t="shared" si="169"/>
        <v>0</v>
      </c>
      <c r="L161" s="428" t="e">
        <f t="shared" ca="1" si="170"/>
        <v>#N/A</v>
      </c>
      <c r="M161" s="429" t="e">
        <f t="shared" ca="1" si="171"/>
        <v>#VALUE!</v>
      </c>
      <c r="N161" s="428">
        <f t="shared" ca="1" si="152"/>
        <v>0</v>
      </c>
      <c r="O161" s="429" t="e">
        <f t="shared" ca="1" si="153"/>
        <v>#N/A</v>
      </c>
      <c r="P161" s="428">
        <f t="shared" ca="1" si="154"/>
        <v>0</v>
      </c>
      <c r="Q161" s="429" t="e">
        <f t="shared" ca="1" si="155"/>
        <v>#N/A</v>
      </c>
      <c r="R161" s="430">
        <f t="shared" ca="1" si="183"/>
        <v>0</v>
      </c>
      <c r="S161" s="427" t="e">
        <f t="shared" ca="1" si="184"/>
        <v>#N/A</v>
      </c>
      <c r="T161" s="387" t="e">
        <f t="shared" ca="1" si="185"/>
        <v>#N/A</v>
      </c>
      <c r="U161" s="440" t="e">
        <f t="shared" ca="1" si="186"/>
        <v>#N/A</v>
      </c>
      <c r="V161" s="429">
        <f t="shared" si="158"/>
        <v>0</v>
      </c>
      <c r="X161" s="428" t="e">
        <f t="shared" ca="1" si="172"/>
        <v>#N/A</v>
      </c>
      <c r="Y161" s="429" t="e">
        <f t="shared" ca="1" si="173"/>
        <v>#N/A</v>
      </c>
      <c r="Z161" s="428" t="e">
        <f t="shared" ca="1" si="159"/>
        <v>#N/A</v>
      </c>
      <c r="AA161" s="431" t="e">
        <f t="shared" ca="1" si="160"/>
        <v>#N/A</v>
      </c>
      <c r="AB161" s="442">
        <f t="shared" si="187"/>
        <v>0</v>
      </c>
      <c r="AC161" s="443">
        <f t="shared" si="188"/>
        <v>0</v>
      </c>
      <c r="AD161" s="444">
        <f t="shared" si="189"/>
        <v>0</v>
      </c>
      <c r="AE161" s="67"/>
      <c r="AF161" s="387">
        <f t="shared" si="190"/>
        <v>0</v>
      </c>
      <c r="AG161" s="451">
        <f t="shared" ref="AG161:AL161" si="232">AG160</f>
        <v>9.7989820000000005</v>
      </c>
      <c r="AH161" s="451" t="e">
        <f t="shared" si="232"/>
        <v>#DIV/0!</v>
      </c>
      <c r="AI161" s="451">
        <f t="shared" si="232"/>
        <v>8000</v>
      </c>
      <c r="AJ161" s="451">
        <f t="shared" si="232"/>
        <v>1</v>
      </c>
      <c r="AK161" s="451">
        <f t="shared" si="232"/>
        <v>0</v>
      </c>
      <c r="AL161" s="451" t="e">
        <f t="shared" ca="1" si="232"/>
        <v>#N/A</v>
      </c>
      <c r="AM161" s="454" t="e">
        <f t="shared" ca="1" si="192"/>
        <v>#DIV/0!</v>
      </c>
      <c r="AN161" s="451" t="e">
        <f t="shared" ref="AN161:AO161" ca="1" si="233">AN160</f>
        <v>#N/A</v>
      </c>
      <c r="AO161" s="451" t="e">
        <f t="shared" ca="1" si="233"/>
        <v>#N/A</v>
      </c>
      <c r="AP161" s="449" t="e">
        <f t="shared" ca="1" si="194"/>
        <v>#DIV/0!</v>
      </c>
      <c r="AQ161" s="451">
        <f t="shared" si="178"/>
        <v>9.0000000000000002E-6</v>
      </c>
      <c r="AR161" s="451" t="e">
        <f t="shared" ca="1" si="178"/>
        <v>#DIV/0!</v>
      </c>
      <c r="AS161" s="455" t="e">
        <f t="shared" ca="1" si="195"/>
        <v>#N/A</v>
      </c>
      <c r="AT161" s="456" t="e">
        <f t="shared" ca="1" si="196"/>
        <v>#DIV/0!</v>
      </c>
      <c r="AU161" s="451" t="e">
        <f t="shared" si="165"/>
        <v>#DIV/0!</v>
      </c>
      <c r="AV161" s="450" t="e">
        <f t="shared" ca="1" si="197"/>
        <v>#DIV/0!</v>
      </c>
      <c r="AW161" s="451">
        <f t="shared" si="167"/>
        <v>0.03</v>
      </c>
      <c r="AX161" s="446">
        <f t="shared" si="198"/>
        <v>0</v>
      </c>
      <c r="AY161" s="452" t="e">
        <f t="shared" ca="1" si="199"/>
        <v>#DIV/0!</v>
      </c>
      <c r="BA161" s="68">
        <f>Pressure_1_R2!A176</f>
        <v>0</v>
      </c>
      <c r="BB161" s="87">
        <f>Pressure_1_R2!B176</f>
        <v>0</v>
      </c>
      <c r="BC161" s="87">
        <f>Pressure_1_R2!C176</f>
        <v>0</v>
      </c>
      <c r="BD161" s="87">
        <f>Pressure_1_R2!D176</f>
        <v>0</v>
      </c>
      <c r="BE161" s="87">
        <f>Pressure_1_R2!E176</f>
        <v>0</v>
      </c>
      <c r="BF161" s="87">
        <f>Pressure_1_R2!F176</f>
        <v>0</v>
      </c>
      <c r="BG161" s="87">
        <f>Pressure_1_R2!G176</f>
        <v>0</v>
      </c>
      <c r="BH161" s="87">
        <f>Pressure_1_R2!H176</f>
        <v>0</v>
      </c>
      <c r="BI161" s="87">
        <f>Pressure_1_R2!I176</f>
        <v>0</v>
      </c>
      <c r="BJ161" s="87">
        <f>Pressure_1_R2!J176</f>
        <v>0</v>
      </c>
      <c r="BK161" s="87">
        <f>Pressure_1_R2!K176</f>
        <v>0</v>
      </c>
      <c r="BL161" s="87">
        <f>Pressure_1_R2!L176</f>
        <v>0</v>
      </c>
      <c r="BM161" s="87">
        <f>Pressure_1_R2!M176</f>
        <v>0</v>
      </c>
      <c r="BN161" s="87">
        <f>Pressure_1_R2!N176</f>
        <v>0</v>
      </c>
      <c r="BO161" s="87">
        <f>Pressure_1_R2!O176</f>
        <v>0</v>
      </c>
      <c r="BP161" s="69">
        <f>Pressure_1_R2!P176</f>
        <v>0</v>
      </c>
    </row>
    <row r="162" spans="2:68" ht="15" customHeight="1">
      <c r="B162" s="438">
        <f>Pressure_1_R2!B51</f>
        <v>0</v>
      </c>
      <c r="C162" s="439">
        <f>Pressure_1_R2!D51</f>
        <v>0</v>
      </c>
      <c r="D162" s="445" t="str">
        <f t="shared" si="179"/>
        <v/>
      </c>
      <c r="E162" s="429" t="str">
        <f t="shared" si="175"/>
        <v>기체</v>
      </c>
      <c r="F162" s="387" t="e">
        <f t="shared" si="180"/>
        <v>#N/A</v>
      </c>
      <c r="G162" s="387" t="e">
        <f t="shared" si="181"/>
        <v>#N/A</v>
      </c>
      <c r="H162" s="437" t="e">
        <f t="shared" si="182"/>
        <v>#N/A</v>
      </c>
      <c r="I162" s="429">
        <f t="shared" si="168"/>
        <v>0</v>
      </c>
      <c r="J162" s="421"/>
      <c r="K162" s="423">
        <f t="shared" si="169"/>
        <v>0</v>
      </c>
      <c r="L162" s="428" t="e">
        <f t="shared" ca="1" si="170"/>
        <v>#N/A</v>
      </c>
      <c r="M162" s="429" t="e">
        <f t="shared" ca="1" si="171"/>
        <v>#VALUE!</v>
      </c>
      <c r="N162" s="428">
        <f t="shared" ca="1" si="152"/>
        <v>0</v>
      </c>
      <c r="O162" s="429" t="e">
        <f t="shared" ca="1" si="153"/>
        <v>#N/A</v>
      </c>
      <c r="P162" s="428">
        <f t="shared" ca="1" si="154"/>
        <v>0</v>
      </c>
      <c r="Q162" s="429" t="e">
        <f t="shared" ca="1" si="155"/>
        <v>#N/A</v>
      </c>
      <c r="R162" s="430">
        <f t="shared" ca="1" si="183"/>
        <v>0</v>
      </c>
      <c r="S162" s="427" t="e">
        <f t="shared" ca="1" si="184"/>
        <v>#N/A</v>
      </c>
      <c r="T162" s="387" t="e">
        <f t="shared" ca="1" si="185"/>
        <v>#N/A</v>
      </c>
      <c r="U162" s="440" t="e">
        <f t="shared" ca="1" si="186"/>
        <v>#N/A</v>
      </c>
      <c r="V162" s="429">
        <f t="shared" si="158"/>
        <v>0</v>
      </c>
      <c r="X162" s="428" t="e">
        <f t="shared" ca="1" si="172"/>
        <v>#N/A</v>
      </c>
      <c r="Y162" s="429" t="e">
        <f t="shared" ca="1" si="173"/>
        <v>#N/A</v>
      </c>
      <c r="Z162" s="428" t="e">
        <f t="shared" ca="1" si="159"/>
        <v>#N/A</v>
      </c>
      <c r="AA162" s="431" t="e">
        <f t="shared" ca="1" si="160"/>
        <v>#N/A</v>
      </c>
      <c r="AB162" s="442">
        <f t="shared" si="187"/>
        <v>0</v>
      </c>
      <c r="AC162" s="443">
        <f t="shared" si="188"/>
        <v>0</v>
      </c>
      <c r="AD162" s="444">
        <f t="shared" si="189"/>
        <v>0</v>
      </c>
      <c r="AE162" s="67"/>
      <c r="AF162" s="387">
        <f t="shared" si="190"/>
        <v>0</v>
      </c>
      <c r="AG162" s="451">
        <f t="shared" ref="AG162:AL162" si="234">AG161</f>
        <v>9.7989820000000005</v>
      </c>
      <c r="AH162" s="451" t="e">
        <f t="shared" si="234"/>
        <v>#DIV/0!</v>
      </c>
      <c r="AI162" s="451">
        <f t="shared" si="234"/>
        <v>8000</v>
      </c>
      <c r="AJ162" s="451">
        <f t="shared" si="234"/>
        <v>1</v>
      </c>
      <c r="AK162" s="451">
        <f t="shared" si="234"/>
        <v>0</v>
      </c>
      <c r="AL162" s="451" t="e">
        <f t="shared" ca="1" si="234"/>
        <v>#N/A</v>
      </c>
      <c r="AM162" s="454" t="e">
        <f t="shared" ca="1" si="192"/>
        <v>#DIV/0!</v>
      </c>
      <c r="AN162" s="451" t="e">
        <f t="shared" ref="AN162:AO162" ca="1" si="235">AN161</f>
        <v>#N/A</v>
      </c>
      <c r="AO162" s="451" t="e">
        <f t="shared" ca="1" si="235"/>
        <v>#N/A</v>
      </c>
      <c r="AP162" s="449" t="e">
        <f t="shared" ca="1" si="194"/>
        <v>#DIV/0!</v>
      </c>
      <c r="AQ162" s="451">
        <f t="shared" si="178"/>
        <v>9.0000000000000002E-6</v>
      </c>
      <c r="AR162" s="451" t="e">
        <f t="shared" ca="1" si="178"/>
        <v>#DIV/0!</v>
      </c>
      <c r="AS162" s="455" t="e">
        <f t="shared" ca="1" si="195"/>
        <v>#N/A</v>
      </c>
      <c r="AT162" s="456" t="e">
        <f t="shared" ca="1" si="196"/>
        <v>#DIV/0!</v>
      </c>
      <c r="AU162" s="451" t="e">
        <f t="shared" si="165"/>
        <v>#DIV/0!</v>
      </c>
      <c r="AV162" s="450" t="e">
        <f t="shared" ca="1" si="197"/>
        <v>#DIV/0!</v>
      </c>
      <c r="AW162" s="451">
        <f t="shared" si="167"/>
        <v>0.03</v>
      </c>
      <c r="AX162" s="446">
        <f t="shared" si="198"/>
        <v>0</v>
      </c>
      <c r="AY162" s="452" t="e">
        <f t="shared" ca="1" si="199"/>
        <v>#DIV/0!</v>
      </c>
      <c r="BA162" s="68">
        <f>Pressure_1_R2!A177</f>
        <v>0</v>
      </c>
      <c r="BB162" s="87">
        <f>Pressure_1_R2!B177</f>
        <v>0</v>
      </c>
      <c r="BC162" s="87">
        <f>Pressure_1_R2!C177</f>
        <v>0</v>
      </c>
      <c r="BD162" s="87">
        <f>Pressure_1_R2!D177</f>
        <v>0</v>
      </c>
      <c r="BE162" s="87">
        <f>Pressure_1_R2!E177</f>
        <v>0</v>
      </c>
      <c r="BF162" s="87">
        <f>Pressure_1_R2!F177</f>
        <v>0</v>
      </c>
      <c r="BG162" s="87">
        <f>Pressure_1_R2!G177</f>
        <v>0</v>
      </c>
      <c r="BH162" s="87">
        <f>Pressure_1_R2!H177</f>
        <v>0</v>
      </c>
      <c r="BI162" s="87">
        <f>Pressure_1_R2!I177</f>
        <v>0</v>
      </c>
      <c r="BJ162" s="87">
        <f>Pressure_1_R2!J177</f>
        <v>0</v>
      </c>
      <c r="BK162" s="87">
        <f>Pressure_1_R2!K177</f>
        <v>0</v>
      </c>
      <c r="BL162" s="87">
        <f>Pressure_1_R2!L177</f>
        <v>0</v>
      </c>
      <c r="BM162" s="87">
        <f>Pressure_1_R2!M177</f>
        <v>0</v>
      </c>
      <c r="BN162" s="87">
        <f>Pressure_1_R2!N177</f>
        <v>0</v>
      </c>
      <c r="BO162" s="87">
        <f>Pressure_1_R2!O177</f>
        <v>0</v>
      </c>
      <c r="BP162" s="69">
        <f>Pressure_1_R2!P177</f>
        <v>0</v>
      </c>
    </row>
    <row r="163" spans="2:68" ht="15" customHeight="1">
      <c r="B163" s="438">
        <f>Pressure_1_R2!B52</f>
        <v>0</v>
      </c>
      <c r="C163" s="439">
        <f>Pressure_1_R2!D52</f>
        <v>0</v>
      </c>
      <c r="D163" s="445" t="str">
        <f t="shared" si="179"/>
        <v/>
      </c>
      <c r="E163" s="429" t="str">
        <f t="shared" si="175"/>
        <v>기체</v>
      </c>
      <c r="F163" s="387" t="e">
        <f t="shared" si="180"/>
        <v>#N/A</v>
      </c>
      <c r="G163" s="387" t="e">
        <f t="shared" si="181"/>
        <v>#N/A</v>
      </c>
      <c r="H163" s="437" t="e">
        <f t="shared" si="182"/>
        <v>#N/A</v>
      </c>
      <c r="I163" s="429">
        <f t="shared" si="168"/>
        <v>0</v>
      </c>
      <c r="J163" s="421"/>
      <c r="K163" s="423">
        <f t="shared" si="169"/>
        <v>0</v>
      </c>
      <c r="L163" s="428" t="e">
        <f t="shared" ca="1" si="170"/>
        <v>#N/A</v>
      </c>
      <c r="M163" s="429" t="e">
        <f t="shared" ca="1" si="171"/>
        <v>#VALUE!</v>
      </c>
      <c r="N163" s="428">
        <f t="shared" ca="1" si="152"/>
        <v>0</v>
      </c>
      <c r="O163" s="429" t="e">
        <f t="shared" ca="1" si="153"/>
        <v>#N/A</v>
      </c>
      <c r="P163" s="428">
        <f t="shared" ca="1" si="154"/>
        <v>0</v>
      </c>
      <c r="Q163" s="429" t="e">
        <f t="shared" ca="1" si="155"/>
        <v>#N/A</v>
      </c>
      <c r="R163" s="430">
        <f t="shared" ca="1" si="183"/>
        <v>0</v>
      </c>
      <c r="S163" s="427" t="e">
        <f t="shared" ca="1" si="184"/>
        <v>#N/A</v>
      </c>
      <c r="T163" s="387" t="e">
        <f t="shared" ca="1" si="185"/>
        <v>#N/A</v>
      </c>
      <c r="U163" s="440" t="e">
        <f t="shared" ca="1" si="186"/>
        <v>#N/A</v>
      </c>
      <c r="V163" s="429">
        <f t="shared" si="158"/>
        <v>0</v>
      </c>
      <c r="X163" s="428" t="e">
        <f t="shared" ca="1" si="172"/>
        <v>#N/A</v>
      </c>
      <c r="Y163" s="429" t="e">
        <f t="shared" ca="1" si="173"/>
        <v>#N/A</v>
      </c>
      <c r="Z163" s="428" t="e">
        <f t="shared" ca="1" si="159"/>
        <v>#N/A</v>
      </c>
      <c r="AA163" s="431" t="e">
        <f t="shared" ca="1" si="160"/>
        <v>#N/A</v>
      </c>
      <c r="AB163" s="442">
        <f t="shared" si="187"/>
        <v>0</v>
      </c>
      <c r="AC163" s="443">
        <f t="shared" si="188"/>
        <v>0</v>
      </c>
      <c r="AD163" s="444">
        <f t="shared" si="189"/>
        <v>0</v>
      </c>
      <c r="AE163" s="67"/>
      <c r="AF163" s="387">
        <f t="shared" si="190"/>
        <v>0</v>
      </c>
      <c r="AG163" s="451">
        <f t="shared" ref="AG163:AL163" si="236">AG162</f>
        <v>9.7989820000000005</v>
      </c>
      <c r="AH163" s="451" t="e">
        <f t="shared" si="236"/>
        <v>#DIV/0!</v>
      </c>
      <c r="AI163" s="451">
        <f t="shared" si="236"/>
        <v>8000</v>
      </c>
      <c r="AJ163" s="451">
        <f t="shared" si="236"/>
        <v>1</v>
      </c>
      <c r="AK163" s="451">
        <f t="shared" si="236"/>
        <v>0</v>
      </c>
      <c r="AL163" s="451" t="e">
        <f t="shared" ca="1" si="236"/>
        <v>#N/A</v>
      </c>
      <c r="AM163" s="454" t="e">
        <f t="shared" ca="1" si="192"/>
        <v>#DIV/0!</v>
      </c>
      <c r="AN163" s="451" t="e">
        <f t="shared" ref="AN163:AO163" ca="1" si="237">AN162</f>
        <v>#N/A</v>
      </c>
      <c r="AO163" s="451" t="e">
        <f t="shared" ca="1" si="237"/>
        <v>#N/A</v>
      </c>
      <c r="AP163" s="449" t="e">
        <f t="shared" ca="1" si="194"/>
        <v>#DIV/0!</v>
      </c>
      <c r="AQ163" s="451">
        <f t="shared" si="178"/>
        <v>9.0000000000000002E-6</v>
      </c>
      <c r="AR163" s="451" t="e">
        <f t="shared" ca="1" si="178"/>
        <v>#DIV/0!</v>
      </c>
      <c r="AS163" s="455" t="e">
        <f t="shared" ca="1" si="195"/>
        <v>#N/A</v>
      </c>
      <c r="AT163" s="456" t="e">
        <f t="shared" ca="1" si="196"/>
        <v>#DIV/0!</v>
      </c>
      <c r="AU163" s="451" t="e">
        <f t="shared" si="165"/>
        <v>#DIV/0!</v>
      </c>
      <c r="AV163" s="450" t="e">
        <f t="shared" ca="1" si="197"/>
        <v>#DIV/0!</v>
      </c>
      <c r="AW163" s="451">
        <f t="shared" si="167"/>
        <v>0.03</v>
      </c>
      <c r="AX163" s="446">
        <f t="shared" si="198"/>
        <v>0</v>
      </c>
      <c r="AY163" s="452" t="e">
        <f t="shared" ca="1" si="199"/>
        <v>#DIV/0!</v>
      </c>
      <c r="BA163" s="68">
        <f>Pressure_1_R2!A178</f>
        <v>0</v>
      </c>
      <c r="BB163" s="87">
        <f>Pressure_1_R2!B178</f>
        <v>0</v>
      </c>
      <c r="BC163" s="87">
        <f>Pressure_1_R2!C178</f>
        <v>0</v>
      </c>
      <c r="BD163" s="87">
        <f>Pressure_1_R2!D178</f>
        <v>0</v>
      </c>
      <c r="BE163" s="87">
        <f>Pressure_1_R2!E178</f>
        <v>0</v>
      </c>
      <c r="BF163" s="87">
        <f>Pressure_1_R2!F178</f>
        <v>0</v>
      </c>
      <c r="BG163" s="87">
        <f>Pressure_1_R2!G178</f>
        <v>0</v>
      </c>
      <c r="BH163" s="87">
        <f>Pressure_1_R2!H178</f>
        <v>0</v>
      </c>
      <c r="BI163" s="87">
        <f>Pressure_1_R2!I178</f>
        <v>0</v>
      </c>
      <c r="BJ163" s="87">
        <f>Pressure_1_R2!J178</f>
        <v>0</v>
      </c>
      <c r="BK163" s="87">
        <f>Pressure_1_R2!K178</f>
        <v>0</v>
      </c>
      <c r="BL163" s="87">
        <f>Pressure_1_R2!L178</f>
        <v>0</v>
      </c>
      <c r="BM163" s="87">
        <f>Pressure_1_R2!M178</f>
        <v>0</v>
      </c>
      <c r="BN163" s="87">
        <f>Pressure_1_R2!N178</f>
        <v>0</v>
      </c>
      <c r="BO163" s="87">
        <f>Pressure_1_R2!O178</f>
        <v>0</v>
      </c>
      <c r="BP163" s="69">
        <f>Pressure_1_R2!P178</f>
        <v>0</v>
      </c>
    </row>
    <row r="164" spans="2:68" ht="15" customHeight="1">
      <c r="B164" s="438">
        <f>Pressure_1_R2!B53</f>
        <v>0</v>
      </c>
      <c r="C164" s="439">
        <f>Pressure_1_R2!D53</f>
        <v>0</v>
      </c>
      <c r="D164" s="445" t="str">
        <f t="shared" si="179"/>
        <v/>
      </c>
      <c r="E164" s="429" t="str">
        <f t="shared" si="175"/>
        <v>기체</v>
      </c>
      <c r="F164" s="387" t="e">
        <f t="shared" si="180"/>
        <v>#N/A</v>
      </c>
      <c r="G164" s="387" t="e">
        <f t="shared" si="181"/>
        <v>#N/A</v>
      </c>
      <c r="H164" s="437" t="e">
        <f t="shared" si="182"/>
        <v>#N/A</v>
      </c>
      <c r="I164" s="429">
        <f t="shared" si="168"/>
        <v>0</v>
      </c>
      <c r="J164" s="421"/>
      <c r="K164" s="423">
        <f t="shared" si="169"/>
        <v>0</v>
      </c>
      <c r="L164" s="428" t="e">
        <f t="shared" ca="1" si="170"/>
        <v>#N/A</v>
      </c>
      <c r="M164" s="429" t="e">
        <f t="shared" ca="1" si="171"/>
        <v>#VALUE!</v>
      </c>
      <c r="N164" s="428">
        <f t="shared" ca="1" si="152"/>
        <v>0</v>
      </c>
      <c r="O164" s="429" t="e">
        <f t="shared" ca="1" si="153"/>
        <v>#N/A</v>
      </c>
      <c r="P164" s="428">
        <f t="shared" ca="1" si="154"/>
        <v>0</v>
      </c>
      <c r="Q164" s="429" t="e">
        <f t="shared" ca="1" si="155"/>
        <v>#N/A</v>
      </c>
      <c r="R164" s="430">
        <f t="shared" ca="1" si="183"/>
        <v>0</v>
      </c>
      <c r="S164" s="427" t="e">
        <f t="shared" ca="1" si="184"/>
        <v>#N/A</v>
      </c>
      <c r="T164" s="387" t="e">
        <f t="shared" ca="1" si="185"/>
        <v>#N/A</v>
      </c>
      <c r="U164" s="440" t="e">
        <f t="shared" ca="1" si="186"/>
        <v>#N/A</v>
      </c>
      <c r="V164" s="429">
        <f t="shared" si="158"/>
        <v>0</v>
      </c>
      <c r="X164" s="428" t="e">
        <f t="shared" ca="1" si="172"/>
        <v>#N/A</v>
      </c>
      <c r="Y164" s="429" t="e">
        <f t="shared" ca="1" si="173"/>
        <v>#N/A</v>
      </c>
      <c r="Z164" s="428" t="e">
        <f t="shared" ca="1" si="159"/>
        <v>#N/A</v>
      </c>
      <c r="AA164" s="431" t="e">
        <f t="shared" ca="1" si="160"/>
        <v>#N/A</v>
      </c>
      <c r="AB164" s="442">
        <f t="shared" si="187"/>
        <v>0</v>
      </c>
      <c r="AC164" s="443">
        <f t="shared" si="188"/>
        <v>0</v>
      </c>
      <c r="AD164" s="444">
        <f t="shared" si="189"/>
        <v>0</v>
      </c>
      <c r="AE164" s="67"/>
      <c r="AF164" s="387">
        <f t="shared" si="190"/>
        <v>0</v>
      </c>
      <c r="AG164" s="451">
        <f t="shared" ref="AG164:AL164" si="238">AG163</f>
        <v>9.7989820000000005</v>
      </c>
      <c r="AH164" s="451" t="e">
        <f t="shared" si="238"/>
        <v>#DIV/0!</v>
      </c>
      <c r="AI164" s="451">
        <f t="shared" si="238"/>
        <v>8000</v>
      </c>
      <c r="AJ164" s="451">
        <f t="shared" si="238"/>
        <v>1</v>
      </c>
      <c r="AK164" s="451">
        <f t="shared" si="238"/>
        <v>0</v>
      </c>
      <c r="AL164" s="451" t="e">
        <f t="shared" ca="1" si="238"/>
        <v>#N/A</v>
      </c>
      <c r="AM164" s="454" t="e">
        <f t="shared" ca="1" si="192"/>
        <v>#DIV/0!</v>
      </c>
      <c r="AN164" s="451" t="e">
        <f t="shared" ref="AN164:AO164" ca="1" si="239">AN163</f>
        <v>#N/A</v>
      </c>
      <c r="AO164" s="451" t="e">
        <f t="shared" ca="1" si="239"/>
        <v>#N/A</v>
      </c>
      <c r="AP164" s="449" t="e">
        <f t="shared" ca="1" si="194"/>
        <v>#DIV/0!</v>
      </c>
      <c r="AQ164" s="451">
        <f t="shared" si="178"/>
        <v>9.0000000000000002E-6</v>
      </c>
      <c r="AR164" s="451" t="e">
        <f t="shared" ca="1" si="178"/>
        <v>#DIV/0!</v>
      </c>
      <c r="AS164" s="455" t="e">
        <f t="shared" ca="1" si="195"/>
        <v>#N/A</v>
      </c>
      <c r="AT164" s="456" t="e">
        <f t="shared" ca="1" si="196"/>
        <v>#DIV/0!</v>
      </c>
      <c r="AU164" s="451" t="e">
        <f t="shared" si="165"/>
        <v>#DIV/0!</v>
      </c>
      <c r="AV164" s="450" t="e">
        <f t="shared" ca="1" si="197"/>
        <v>#DIV/0!</v>
      </c>
      <c r="AW164" s="451">
        <f t="shared" si="167"/>
        <v>0.03</v>
      </c>
      <c r="AX164" s="446">
        <f t="shared" si="198"/>
        <v>0</v>
      </c>
      <c r="AY164" s="452" t="e">
        <f t="shared" ca="1" si="199"/>
        <v>#DIV/0!</v>
      </c>
      <c r="BA164" s="68">
        <f>Pressure_1_R2!A179</f>
        <v>0</v>
      </c>
      <c r="BB164" s="87">
        <f>Pressure_1_R2!B179</f>
        <v>0</v>
      </c>
      <c r="BC164" s="87">
        <f>Pressure_1_R2!C179</f>
        <v>0</v>
      </c>
      <c r="BD164" s="87">
        <f>Pressure_1_R2!D179</f>
        <v>0</v>
      </c>
      <c r="BE164" s="87">
        <f>Pressure_1_R2!E179</f>
        <v>0</v>
      </c>
      <c r="BF164" s="87">
        <f>Pressure_1_R2!F179</f>
        <v>0</v>
      </c>
      <c r="BG164" s="87">
        <f>Pressure_1_R2!G179</f>
        <v>0</v>
      </c>
      <c r="BH164" s="87">
        <f>Pressure_1_R2!H179</f>
        <v>0</v>
      </c>
      <c r="BI164" s="87">
        <f>Pressure_1_R2!I179</f>
        <v>0</v>
      </c>
      <c r="BJ164" s="87">
        <f>Pressure_1_R2!J179</f>
        <v>0</v>
      </c>
      <c r="BK164" s="87">
        <f>Pressure_1_R2!K179</f>
        <v>0</v>
      </c>
      <c r="BL164" s="87">
        <f>Pressure_1_R2!L179</f>
        <v>0</v>
      </c>
      <c r="BM164" s="87">
        <f>Pressure_1_R2!M179</f>
        <v>0</v>
      </c>
      <c r="BN164" s="87">
        <f>Pressure_1_R2!N179</f>
        <v>0</v>
      </c>
      <c r="BO164" s="87">
        <f>Pressure_1_R2!O179</f>
        <v>0</v>
      </c>
      <c r="BP164" s="69">
        <f>Pressure_1_R2!P179</f>
        <v>0</v>
      </c>
    </row>
    <row r="165" spans="2:68" ht="15" customHeight="1">
      <c r="B165" s="438">
        <f>Pressure_1_R2!B54</f>
        <v>0</v>
      </c>
      <c r="C165" s="439">
        <f>Pressure_1_R2!D54</f>
        <v>0</v>
      </c>
      <c r="D165" s="445" t="str">
        <f t="shared" si="179"/>
        <v/>
      </c>
      <c r="E165" s="429" t="str">
        <f t="shared" si="175"/>
        <v>기체</v>
      </c>
      <c r="F165" s="387" t="e">
        <f t="shared" si="180"/>
        <v>#N/A</v>
      </c>
      <c r="G165" s="387" t="e">
        <f t="shared" si="181"/>
        <v>#N/A</v>
      </c>
      <c r="H165" s="437" t="e">
        <f t="shared" si="182"/>
        <v>#N/A</v>
      </c>
      <c r="I165" s="429">
        <f t="shared" si="168"/>
        <v>0</v>
      </c>
      <c r="J165" s="421"/>
      <c r="K165" s="423">
        <f t="shared" si="169"/>
        <v>0</v>
      </c>
      <c r="L165" s="428" t="e">
        <f t="shared" ca="1" si="170"/>
        <v>#N/A</v>
      </c>
      <c r="M165" s="429" t="e">
        <f t="shared" ca="1" si="171"/>
        <v>#VALUE!</v>
      </c>
      <c r="N165" s="428">
        <f t="shared" ca="1" si="152"/>
        <v>0</v>
      </c>
      <c r="O165" s="429" t="e">
        <f t="shared" ca="1" si="153"/>
        <v>#N/A</v>
      </c>
      <c r="P165" s="428">
        <f t="shared" ca="1" si="154"/>
        <v>0</v>
      </c>
      <c r="Q165" s="429" t="e">
        <f t="shared" ca="1" si="155"/>
        <v>#N/A</v>
      </c>
      <c r="R165" s="430">
        <f t="shared" ca="1" si="183"/>
        <v>0</v>
      </c>
      <c r="S165" s="427" t="e">
        <f t="shared" ca="1" si="184"/>
        <v>#N/A</v>
      </c>
      <c r="T165" s="387" t="e">
        <f t="shared" ca="1" si="185"/>
        <v>#N/A</v>
      </c>
      <c r="U165" s="440" t="e">
        <f t="shared" ca="1" si="186"/>
        <v>#N/A</v>
      </c>
      <c r="V165" s="429">
        <f t="shared" si="158"/>
        <v>0</v>
      </c>
      <c r="X165" s="428" t="e">
        <f t="shared" ca="1" si="172"/>
        <v>#N/A</v>
      </c>
      <c r="Y165" s="429" t="e">
        <f t="shared" ca="1" si="173"/>
        <v>#N/A</v>
      </c>
      <c r="Z165" s="428" t="e">
        <f t="shared" ca="1" si="159"/>
        <v>#N/A</v>
      </c>
      <c r="AA165" s="431" t="e">
        <f t="shared" ca="1" si="160"/>
        <v>#N/A</v>
      </c>
      <c r="AB165" s="442">
        <f t="shared" si="187"/>
        <v>0</v>
      </c>
      <c r="AC165" s="443">
        <f t="shared" si="188"/>
        <v>0</v>
      </c>
      <c r="AD165" s="444">
        <f t="shared" si="189"/>
        <v>0</v>
      </c>
      <c r="AE165" s="67"/>
      <c r="AF165" s="387">
        <f t="shared" si="190"/>
        <v>0</v>
      </c>
      <c r="AG165" s="451">
        <f t="shared" ref="AG165:AL165" si="240">AG164</f>
        <v>9.7989820000000005</v>
      </c>
      <c r="AH165" s="451" t="e">
        <f t="shared" si="240"/>
        <v>#DIV/0!</v>
      </c>
      <c r="AI165" s="451">
        <f t="shared" si="240"/>
        <v>8000</v>
      </c>
      <c r="AJ165" s="451">
        <f t="shared" si="240"/>
        <v>1</v>
      </c>
      <c r="AK165" s="451">
        <f t="shared" si="240"/>
        <v>0</v>
      </c>
      <c r="AL165" s="451" t="e">
        <f t="shared" ca="1" si="240"/>
        <v>#N/A</v>
      </c>
      <c r="AM165" s="454" t="e">
        <f t="shared" ca="1" si="192"/>
        <v>#DIV/0!</v>
      </c>
      <c r="AN165" s="451" t="e">
        <f t="shared" ref="AN165:AO165" ca="1" si="241">AN164</f>
        <v>#N/A</v>
      </c>
      <c r="AO165" s="451" t="e">
        <f t="shared" ca="1" si="241"/>
        <v>#N/A</v>
      </c>
      <c r="AP165" s="449" t="e">
        <f t="shared" ca="1" si="194"/>
        <v>#DIV/0!</v>
      </c>
      <c r="AQ165" s="451">
        <f t="shared" si="178"/>
        <v>9.0000000000000002E-6</v>
      </c>
      <c r="AR165" s="451" t="e">
        <f t="shared" ca="1" si="178"/>
        <v>#DIV/0!</v>
      </c>
      <c r="AS165" s="455" t="e">
        <f t="shared" ca="1" si="195"/>
        <v>#N/A</v>
      </c>
      <c r="AT165" s="456" t="e">
        <f t="shared" ca="1" si="196"/>
        <v>#DIV/0!</v>
      </c>
      <c r="AU165" s="451" t="e">
        <f t="shared" si="165"/>
        <v>#DIV/0!</v>
      </c>
      <c r="AV165" s="450" t="e">
        <f t="shared" ca="1" si="197"/>
        <v>#DIV/0!</v>
      </c>
      <c r="AW165" s="451">
        <f t="shared" si="167"/>
        <v>0.03</v>
      </c>
      <c r="AX165" s="446">
        <f t="shared" si="198"/>
        <v>0</v>
      </c>
      <c r="AY165" s="452" t="e">
        <f t="shared" ca="1" si="199"/>
        <v>#DIV/0!</v>
      </c>
      <c r="BA165" s="68">
        <f>Pressure_1_R2!A180</f>
        <v>0</v>
      </c>
      <c r="BB165" s="87">
        <f>Pressure_1_R2!B180</f>
        <v>0</v>
      </c>
      <c r="BC165" s="87">
        <f>Pressure_1_R2!C180</f>
        <v>0</v>
      </c>
      <c r="BD165" s="87">
        <f>Pressure_1_R2!D180</f>
        <v>0</v>
      </c>
      <c r="BE165" s="87">
        <f>Pressure_1_R2!E180</f>
        <v>0</v>
      </c>
      <c r="BF165" s="87">
        <f>Pressure_1_R2!F180</f>
        <v>0</v>
      </c>
      <c r="BG165" s="87">
        <f>Pressure_1_R2!G180</f>
        <v>0</v>
      </c>
      <c r="BH165" s="87">
        <f>Pressure_1_R2!H180</f>
        <v>0</v>
      </c>
      <c r="BI165" s="87">
        <f>Pressure_1_R2!I180</f>
        <v>0</v>
      </c>
      <c r="BJ165" s="87">
        <f>Pressure_1_R2!J180</f>
        <v>0</v>
      </c>
      <c r="BK165" s="87">
        <f>Pressure_1_R2!K180</f>
        <v>0</v>
      </c>
      <c r="BL165" s="87">
        <f>Pressure_1_R2!L180</f>
        <v>0</v>
      </c>
      <c r="BM165" s="87">
        <f>Pressure_1_R2!M180</f>
        <v>0</v>
      </c>
      <c r="BN165" s="87">
        <f>Pressure_1_R2!N180</f>
        <v>0</v>
      </c>
      <c r="BO165" s="87">
        <f>Pressure_1_R2!O180</f>
        <v>0</v>
      </c>
      <c r="BP165" s="69">
        <f>Pressure_1_R2!P180</f>
        <v>0</v>
      </c>
    </row>
    <row r="166" spans="2:68" ht="15" customHeight="1">
      <c r="B166" s="438">
        <f>Pressure_1_R2!B55</f>
        <v>0</v>
      </c>
      <c r="C166" s="439">
        <f>Pressure_1_R2!D55</f>
        <v>0</v>
      </c>
      <c r="D166" s="445" t="str">
        <f t="shared" si="179"/>
        <v/>
      </c>
      <c r="E166" s="429" t="str">
        <f t="shared" si="175"/>
        <v>기체</v>
      </c>
      <c r="F166" s="387" t="e">
        <f t="shared" si="180"/>
        <v>#N/A</v>
      </c>
      <c r="G166" s="387" t="e">
        <f t="shared" si="181"/>
        <v>#N/A</v>
      </c>
      <c r="H166" s="437" t="e">
        <f t="shared" si="182"/>
        <v>#N/A</v>
      </c>
      <c r="I166" s="429">
        <f t="shared" si="168"/>
        <v>0</v>
      </c>
      <c r="J166" s="421"/>
      <c r="K166" s="423">
        <f t="shared" si="169"/>
        <v>0</v>
      </c>
      <c r="L166" s="428" t="e">
        <f t="shared" ca="1" si="170"/>
        <v>#N/A</v>
      </c>
      <c r="M166" s="429" t="e">
        <f t="shared" ca="1" si="171"/>
        <v>#VALUE!</v>
      </c>
      <c r="N166" s="428">
        <f t="shared" ca="1" si="152"/>
        <v>0</v>
      </c>
      <c r="O166" s="429" t="e">
        <f t="shared" ca="1" si="153"/>
        <v>#N/A</v>
      </c>
      <c r="P166" s="428">
        <f t="shared" ca="1" si="154"/>
        <v>0</v>
      </c>
      <c r="Q166" s="429" t="e">
        <f t="shared" ca="1" si="155"/>
        <v>#N/A</v>
      </c>
      <c r="R166" s="430">
        <f t="shared" ca="1" si="183"/>
        <v>0</v>
      </c>
      <c r="S166" s="427" t="e">
        <f t="shared" ca="1" si="184"/>
        <v>#N/A</v>
      </c>
      <c r="T166" s="387" t="e">
        <f t="shared" ca="1" si="185"/>
        <v>#N/A</v>
      </c>
      <c r="U166" s="440" t="e">
        <f t="shared" ca="1" si="186"/>
        <v>#N/A</v>
      </c>
      <c r="V166" s="429">
        <f t="shared" si="158"/>
        <v>0</v>
      </c>
      <c r="X166" s="428" t="e">
        <f t="shared" ca="1" si="172"/>
        <v>#N/A</v>
      </c>
      <c r="Y166" s="429" t="e">
        <f t="shared" ca="1" si="173"/>
        <v>#N/A</v>
      </c>
      <c r="Z166" s="428" t="e">
        <f t="shared" ca="1" si="159"/>
        <v>#N/A</v>
      </c>
      <c r="AA166" s="431" t="e">
        <f t="shared" ca="1" si="160"/>
        <v>#N/A</v>
      </c>
      <c r="AB166" s="442">
        <f t="shared" si="187"/>
        <v>0</v>
      </c>
      <c r="AC166" s="443">
        <f t="shared" si="188"/>
        <v>0</v>
      </c>
      <c r="AD166" s="444">
        <f t="shared" si="189"/>
        <v>0</v>
      </c>
      <c r="AE166" s="67"/>
      <c r="AF166" s="387">
        <f t="shared" si="190"/>
        <v>0</v>
      </c>
      <c r="AG166" s="451">
        <f t="shared" ref="AG166:AL166" si="242">AG165</f>
        <v>9.7989820000000005</v>
      </c>
      <c r="AH166" s="451" t="e">
        <f t="shared" si="242"/>
        <v>#DIV/0!</v>
      </c>
      <c r="AI166" s="451">
        <f t="shared" si="242"/>
        <v>8000</v>
      </c>
      <c r="AJ166" s="451">
        <f t="shared" si="242"/>
        <v>1</v>
      </c>
      <c r="AK166" s="451">
        <f t="shared" si="242"/>
        <v>0</v>
      </c>
      <c r="AL166" s="451" t="e">
        <f t="shared" ca="1" si="242"/>
        <v>#N/A</v>
      </c>
      <c r="AM166" s="454" t="e">
        <f t="shared" ca="1" si="192"/>
        <v>#DIV/0!</v>
      </c>
      <c r="AN166" s="451" t="e">
        <f t="shared" ref="AN166:AO166" ca="1" si="243">AN165</f>
        <v>#N/A</v>
      </c>
      <c r="AO166" s="451" t="e">
        <f t="shared" ca="1" si="243"/>
        <v>#N/A</v>
      </c>
      <c r="AP166" s="449" t="e">
        <f t="shared" ca="1" si="194"/>
        <v>#DIV/0!</v>
      </c>
      <c r="AQ166" s="451">
        <f t="shared" si="178"/>
        <v>9.0000000000000002E-6</v>
      </c>
      <c r="AR166" s="451" t="e">
        <f t="shared" ca="1" si="178"/>
        <v>#DIV/0!</v>
      </c>
      <c r="AS166" s="455" t="e">
        <f t="shared" ca="1" si="195"/>
        <v>#N/A</v>
      </c>
      <c r="AT166" s="456" t="e">
        <f t="shared" ca="1" si="196"/>
        <v>#DIV/0!</v>
      </c>
      <c r="AU166" s="451" t="e">
        <f t="shared" si="165"/>
        <v>#DIV/0!</v>
      </c>
      <c r="AV166" s="450" t="e">
        <f t="shared" ca="1" si="197"/>
        <v>#DIV/0!</v>
      </c>
      <c r="AW166" s="451">
        <f t="shared" si="167"/>
        <v>0.03</v>
      </c>
      <c r="AX166" s="446">
        <f t="shared" si="198"/>
        <v>0</v>
      </c>
      <c r="AY166" s="452" t="e">
        <f t="shared" ca="1" si="199"/>
        <v>#DIV/0!</v>
      </c>
      <c r="BA166" s="68">
        <f>Pressure_1_R2!A181</f>
        <v>0</v>
      </c>
      <c r="BB166" s="87">
        <f>Pressure_1_R2!B181</f>
        <v>0</v>
      </c>
      <c r="BC166" s="87">
        <f>Pressure_1_R2!C181</f>
        <v>0</v>
      </c>
      <c r="BD166" s="87">
        <f>Pressure_1_R2!D181</f>
        <v>0</v>
      </c>
      <c r="BE166" s="87">
        <f>Pressure_1_R2!E181</f>
        <v>0</v>
      </c>
      <c r="BF166" s="87">
        <f>Pressure_1_R2!F181</f>
        <v>0</v>
      </c>
      <c r="BG166" s="87">
        <f>Pressure_1_R2!G181</f>
        <v>0</v>
      </c>
      <c r="BH166" s="87">
        <f>Pressure_1_R2!H181</f>
        <v>0</v>
      </c>
      <c r="BI166" s="87">
        <f>Pressure_1_R2!I181</f>
        <v>0</v>
      </c>
      <c r="BJ166" s="87">
        <f>Pressure_1_R2!J181</f>
        <v>0</v>
      </c>
      <c r="BK166" s="87">
        <f>Pressure_1_R2!K181</f>
        <v>0</v>
      </c>
      <c r="BL166" s="87">
        <f>Pressure_1_R2!L181</f>
        <v>0</v>
      </c>
      <c r="BM166" s="87">
        <f>Pressure_1_R2!M181</f>
        <v>0</v>
      </c>
      <c r="BN166" s="87">
        <f>Pressure_1_R2!N181</f>
        <v>0</v>
      </c>
      <c r="BO166" s="87">
        <f>Pressure_1_R2!O181</f>
        <v>0</v>
      </c>
      <c r="BP166" s="69">
        <f>Pressure_1_R2!P181</f>
        <v>0</v>
      </c>
    </row>
    <row r="167" spans="2:68" ht="15" customHeight="1">
      <c r="B167" s="438">
        <f>Pressure_1_R2!B56</f>
        <v>0</v>
      </c>
      <c r="C167" s="439">
        <f>Pressure_1_R2!D56</f>
        <v>0</v>
      </c>
      <c r="D167" s="445" t="str">
        <f t="shared" si="179"/>
        <v/>
      </c>
      <c r="E167" s="429" t="str">
        <f t="shared" si="175"/>
        <v>기체</v>
      </c>
      <c r="F167" s="387" t="e">
        <f t="shared" si="180"/>
        <v>#N/A</v>
      </c>
      <c r="G167" s="387" t="e">
        <f t="shared" si="181"/>
        <v>#N/A</v>
      </c>
      <c r="H167" s="437" t="e">
        <f t="shared" si="182"/>
        <v>#N/A</v>
      </c>
      <c r="I167" s="429">
        <f t="shared" si="168"/>
        <v>0</v>
      </c>
      <c r="J167" s="421"/>
      <c r="K167" s="423">
        <f t="shared" si="169"/>
        <v>0</v>
      </c>
      <c r="L167" s="428" t="e">
        <f t="shared" ca="1" si="170"/>
        <v>#N/A</v>
      </c>
      <c r="M167" s="429" t="e">
        <f t="shared" ca="1" si="171"/>
        <v>#VALUE!</v>
      </c>
      <c r="N167" s="428">
        <f t="shared" ca="1" si="152"/>
        <v>0</v>
      </c>
      <c r="O167" s="429" t="e">
        <f t="shared" ca="1" si="153"/>
        <v>#N/A</v>
      </c>
      <c r="P167" s="428">
        <f t="shared" ca="1" si="154"/>
        <v>0</v>
      </c>
      <c r="Q167" s="429" t="e">
        <f t="shared" ca="1" si="155"/>
        <v>#N/A</v>
      </c>
      <c r="R167" s="430">
        <f t="shared" ca="1" si="183"/>
        <v>0</v>
      </c>
      <c r="S167" s="427" t="e">
        <f t="shared" ca="1" si="184"/>
        <v>#N/A</v>
      </c>
      <c r="T167" s="387" t="e">
        <f t="shared" ca="1" si="185"/>
        <v>#N/A</v>
      </c>
      <c r="U167" s="440" t="e">
        <f t="shared" ca="1" si="186"/>
        <v>#N/A</v>
      </c>
      <c r="V167" s="429">
        <f t="shared" si="158"/>
        <v>0</v>
      </c>
      <c r="X167" s="428" t="e">
        <f t="shared" ca="1" si="172"/>
        <v>#N/A</v>
      </c>
      <c r="Y167" s="429" t="e">
        <f t="shared" ca="1" si="173"/>
        <v>#N/A</v>
      </c>
      <c r="Z167" s="428" t="e">
        <f t="shared" ca="1" si="159"/>
        <v>#N/A</v>
      </c>
      <c r="AA167" s="431" t="e">
        <f t="shared" ca="1" si="160"/>
        <v>#N/A</v>
      </c>
      <c r="AB167" s="442">
        <f t="shared" si="187"/>
        <v>0</v>
      </c>
      <c r="AC167" s="443">
        <f t="shared" si="188"/>
        <v>0</v>
      </c>
      <c r="AD167" s="444">
        <f t="shared" si="189"/>
        <v>0</v>
      </c>
      <c r="AE167" s="67"/>
      <c r="AF167" s="387">
        <f t="shared" si="190"/>
        <v>0</v>
      </c>
      <c r="AG167" s="451">
        <f t="shared" ref="AG167:AL167" si="244">AG166</f>
        <v>9.7989820000000005</v>
      </c>
      <c r="AH167" s="451" t="e">
        <f t="shared" si="244"/>
        <v>#DIV/0!</v>
      </c>
      <c r="AI167" s="451">
        <f t="shared" si="244"/>
        <v>8000</v>
      </c>
      <c r="AJ167" s="451">
        <f t="shared" si="244"/>
        <v>1</v>
      </c>
      <c r="AK167" s="451">
        <f t="shared" si="244"/>
        <v>0</v>
      </c>
      <c r="AL167" s="451" t="e">
        <f t="shared" ca="1" si="244"/>
        <v>#N/A</v>
      </c>
      <c r="AM167" s="454" t="e">
        <f t="shared" ca="1" si="192"/>
        <v>#DIV/0!</v>
      </c>
      <c r="AN167" s="451" t="e">
        <f t="shared" ref="AN167:AO167" ca="1" si="245">AN166</f>
        <v>#N/A</v>
      </c>
      <c r="AO167" s="451" t="e">
        <f t="shared" ca="1" si="245"/>
        <v>#N/A</v>
      </c>
      <c r="AP167" s="449" t="e">
        <f t="shared" ca="1" si="194"/>
        <v>#DIV/0!</v>
      </c>
      <c r="AQ167" s="451">
        <f t="shared" si="178"/>
        <v>9.0000000000000002E-6</v>
      </c>
      <c r="AR167" s="451" t="e">
        <f t="shared" ca="1" si="178"/>
        <v>#DIV/0!</v>
      </c>
      <c r="AS167" s="455" t="e">
        <f t="shared" ca="1" si="195"/>
        <v>#N/A</v>
      </c>
      <c r="AT167" s="456" t="e">
        <f t="shared" ca="1" si="196"/>
        <v>#DIV/0!</v>
      </c>
      <c r="AU167" s="451" t="e">
        <f t="shared" si="165"/>
        <v>#DIV/0!</v>
      </c>
      <c r="AV167" s="450" t="e">
        <f t="shared" ca="1" si="197"/>
        <v>#DIV/0!</v>
      </c>
      <c r="AW167" s="451">
        <f t="shared" si="167"/>
        <v>0.03</v>
      </c>
      <c r="AX167" s="446">
        <f t="shared" si="198"/>
        <v>0</v>
      </c>
      <c r="AY167" s="452" t="e">
        <f t="shared" ca="1" si="199"/>
        <v>#DIV/0!</v>
      </c>
      <c r="BA167" s="68">
        <f>Pressure_1_R2!A182</f>
        <v>0</v>
      </c>
      <c r="BB167" s="87">
        <f>Pressure_1_R2!B182</f>
        <v>0</v>
      </c>
      <c r="BC167" s="87">
        <f>Pressure_1_R2!C182</f>
        <v>0</v>
      </c>
      <c r="BD167" s="87">
        <f>Pressure_1_R2!D182</f>
        <v>0</v>
      </c>
      <c r="BE167" s="87">
        <f>Pressure_1_R2!E182</f>
        <v>0</v>
      </c>
      <c r="BF167" s="87">
        <f>Pressure_1_R2!F182</f>
        <v>0</v>
      </c>
      <c r="BG167" s="87">
        <f>Pressure_1_R2!G182</f>
        <v>0</v>
      </c>
      <c r="BH167" s="87">
        <f>Pressure_1_R2!H182</f>
        <v>0</v>
      </c>
      <c r="BI167" s="87">
        <f>Pressure_1_R2!I182</f>
        <v>0</v>
      </c>
      <c r="BJ167" s="87">
        <f>Pressure_1_R2!J182</f>
        <v>0</v>
      </c>
      <c r="BK167" s="87">
        <f>Pressure_1_R2!K182</f>
        <v>0</v>
      </c>
      <c r="BL167" s="87">
        <f>Pressure_1_R2!L182</f>
        <v>0</v>
      </c>
      <c r="BM167" s="87">
        <f>Pressure_1_R2!M182</f>
        <v>0</v>
      </c>
      <c r="BN167" s="87">
        <f>Pressure_1_R2!N182</f>
        <v>0</v>
      </c>
      <c r="BO167" s="87">
        <f>Pressure_1_R2!O182</f>
        <v>0</v>
      </c>
      <c r="BP167" s="69">
        <f>Pressure_1_R2!P182</f>
        <v>0</v>
      </c>
    </row>
    <row r="168" spans="2:68" ht="15" customHeight="1">
      <c r="B168" s="438">
        <f>Pressure_1_R2!B57</f>
        <v>0</v>
      </c>
      <c r="C168" s="439">
        <f>Pressure_1_R2!D57</f>
        <v>0</v>
      </c>
      <c r="D168" s="445" t="str">
        <f t="shared" si="179"/>
        <v/>
      </c>
      <c r="E168" s="429" t="str">
        <f t="shared" si="175"/>
        <v>기체</v>
      </c>
      <c r="F168" s="387" t="e">
        <f t="shared" si="180"/>
        <v>#N/A</v>
      </c>
      <c r="G168" s="387" t="e">
        <f t="shared" si="181"/>
        <v>#N/A</v>
      </c>
      <c r="H168" s="437" t="e">
        <f t="shared" si="182"/>
        <v>#N/A</v>
      </c>
      <c r="I168" s="429">
        <f t="shared" si="168"/>
        <v>0</v>
      </c>
      <c r="J168" s="421"/>
      <c r="K168" s="423">
        <f t="shared" si="169"/>
        <v>0</v>
      </c>
      <c r="L168" s="428" t="e">
        <f t="shared" ca="1" si="170"/>
        <v>#N/A</v>
      </c>
      <c r="M168" s="429" t="e">
        <f t="shared" ca="1" si="171"/>
        <v>#VALUE!</v>
      </c>
      <c r="N168" s="428">
        <f t="shared" ca="1" si="152"/>
        <v>0</v>
      </c>
      <c r="O168" s="429" t="e">
        <f t="shared" ca="1" si="153"/>
        <v>#N/A</v>
      </c>
      <c r="P168" s="428">
        <f t="shared" ca="1" si="154"/>
        <v>0</v>
      </c>
      <c r="Q168" s="429" t="e">
        <f t="shared" ca="1" si="155"/>
        <v>#N/A</v>
      </c>
      <c r="R168" s="430">
        <f t="shared" ca="1" si="183"/>
        <v>0</v>
      </c>
      <c r="S168" s="427" t="e">
        <f t="shared" ca="1" si="184"/>
        <v>#N/A</v>
      </c>
      <c r="T168" s="387" t="e">
        <f t="shared" ca="1" si="185"/>
        <v>#N/A</v>
      </c>
      <c r="U168" s="440" t="e">
        <f t="shared" ca="1" si="186"/>
        <v>#N/A</v>
      </c>
      <c r="V168" s="429">
        <f t="shared" si="158"/>
        <v>0</v>
      </c>
      <c r="X168" s="428" t="e">
        <f t="shared" ca="1" si="172"/>
        <v>#N/A</v>
      </c>
      <c r="Y168" s="429" t="e">
        <f t="shared" ca="1" si="173"/>
        <v>#N/A</v>
      </c>
      <c r="Z168" s="428" t="e">
        <f t="shared" ca="1" si="159"/>
        <v>#N/A</v>
      </c>
      <c r="AA168" s="431" t="e">
        <f t="shared" ca="1" si="160"/>
        <v>#N/A</v>
      </c>
      <c r="AB168" s="442">
        <f t="shared" si="187"/>
        <v>0</v>
      </c>
      <c r="AC168" s="443">
        <f t="shared" si="188"/>
        <v>0</v>
      </c>
      <c r="AD168" s="444">
        <f t="shared" si="189"/>
        <v>0</v>
      </c>
      <c r="AE168" s="67"/>
      <c r="AF168" s="387">
        <f t="shared" si="190"/>
        <v>0</v>
      </c>
      <c r="AG168" s="451">
        <f t="shared" ref="AG168:AL168" si="246">AG167</f>
        <v>9.7989820000000005</v>
      </c>
      <c r="AH168" s="451" t="e">
        <f t="shared" si="246"/>
        <v>#DIV/0!</v>
      </c>
      <c r="AI168" s="451">
        <f t="shared" si="246"/>
        <v>8000</v>
      </c>
      <c r="AJ168" s="451">
        <f t="shared" si="246"/>
        <v>1</v>
      </c>
      <c r="AK168" s="451">
        <f t="shared" si="246"/>
        <v>0</v>
      </c>
      <c r="AL168" s="451" t="e">
        <f t="shared" ca="1" si="246"/>
        <v>#N/A</v>
      </c>
      <c r="AM168" s="454" t="e">
        <f t="shared" ca="1" si="192"/>
        <v>#DIV/0!</v>
      </c>
      <c r="AN168" s="451" t="e">
        <f t="shared" ref="AN168:AO168" ca="1" si="247">AN167</f>
        <v>#N/A</v>
      </c>
      <c r="AO168" s="451" t="e">
        <f t="shared" ca="1" si="247"/>
        <v>#N/A</v>
      </c>
      <c r="AP168" s="449" t="e">
        <f t="shared" ca="1" si="194"/>
        <v>#DIV/0!</v>
      </c>
      <c r="AQ168" s="451">
        <f t="shared" si="178"/>
        <v>9.0000000000000002E-6</v>
      </c>
      <c r="AR168" s="451" t="e">
        <f t="shared" ca="1" si="178"/>
        <v>#DIV/0!</v>
      </c>
      <c r="AS168" s="455" t="e">
        <f t="shared" ca="1" si="195"/>
        <v>#N/A</v>
      </c>
      <c r="AT168" s="456" t="e">
        <f t="shared" ca="1" si="196"/>
        <v>#DIV/0!</v>
      </c>
      <c r="AU168" s="451" t="e">
        <f t="shared" si="165"/>
        <v>#DIV/0!</v>
      </c>
      <c r="AV168" s="450" t="e">
        <f t="shared" ca="1" si="197"/>
        <v>#DIV/0!</v>
      </c>
      <c r="AW168" s="451">
        <f t="shared" si="167"/>
        <v>0.03</v>
      </c>
      <c r="AX168" s="446">
        <f t="shared" si="198"/>
        <v>0</v>
      </c>
      <c r="AY168" s="452" t="e">
        <f t="shared" ca="1" si="199"/>
        <v>#DIV/0!</v>
      </c>
      <c r="BA168" s="68">
        <f>Pressure_1_R2!A183</f>
        <v>0</v>
      </c>
      <c r="BB168" s="87">
        <f>Pressure_1_R2!B183</f>
        <v>0</v>
      </c>
      <c r="BC168" s="87">
        <f>Pressure_1_R2!C183</f>
        <v>0</v>
      </c>
      <c r="BD168" s="87">
        <f>Pressure_1_R2!D183</f>
        <v>0</v>
      </c>
      <c r="BE168" s="87">
        <f>Pressure_1_R2!E183</f>
        <v>0</v>
      </c>
      <c r="BF168" s="87">
        <f>Pressure_1_R2!F183</f>
        <v>0</v>
      </c>
      <c r="BG168" s="87">
        <f>Pressure_1_R2!G183</f>
        <v>0</v>
      </c>
      <c r="BH168" s="87">
        <f>Pressure_1_R2!H183</f>
        <v>0</v>
      </c>
      <c r="BI168" s="87">
        <f>Pressure_1_R2!I183</f>
        <v>0</v>
      </c>
      <c r="BJ168" s="87">
        <f>Pressure_1_R2!J183</f>
        <v>0</v>
      </c>
      <c r="BK168" s="87">
        <f>Pressure_1_R2!K183</f>
        <v>0</v>
      </c>
      <c r="BL168" s="87">
        <f>Pressure_1_R2!L183</f>
        <v>0</v>
      </c>
      <c r="BM168" s="87">
        <f>Pressure_1_R2!M183</f>
        <v>0</v>
      </c>
      <c r="BN168" s="87">
        <f>Pressure_1_R2!N183</f>
        <v>0</v>
      </c>
      <c r="BO168" s="87">
        <f>Pressure_1_R2!O183</f>
        <v>0</v>
      </c>
      <c r="BP168" s="69">
        <f>Pressure_1_R2!P183</f>
        <v>0</v>
      </c>
    </row>
    <row r="169" spans="2:68" ht="15" customHeight="1">
      <c r="B169" s="438">
        <f>Pressure_1_R2!B58</f>
        <v>0</v>
      </c>
      <c r="C169" s="439">
        <f>Pressure_1_R2!D58</f>
        <v>0</v>
      </c>
      <c r="D169" s="445" t="str">
        <f t="shared" si="179"/>
        <v/>
      </c>
      <c r="E169" s="429" t="str">
        <f t="shared" si="175"/>
        <v>기체</v>
      </c>
      <c r="F169" s="387" t="e">
        <f t="shared" si="180"/>
        <v>#N/A</v>
      </c>
      <c r="G169" s="387" t="e">
        <f t="shared" si="181"/>
        <v>#N/A</v>
      </c>
      <c r="H169" s="437" t="e">
        <f t="shared" si="182"/>
        <v>#N/A</v>
      </c>
      <c r="I169" s="429">
        <f t="shared" si="168"/>
        <v>0</v>
      </c>
      <c r="J169" s="421"/>
      <c r="K169" s="423">
        <f t="shared" si="169"/>
        <v>0</v>
      </c>
      <c r="L169" s="428" t="e">
        <f t="shared" ca="1" si="170"/>
        <v>#N/A</v>
      </c>
      <c r="M169" s="429" t="e">
        <f t="shared" ca="1" si="171"/>
        <v>#VALUE!</v>
      </c>
      <c r="N169" s="428">
        <f t="shared" ca="1" si="152"/>
        <v>0</v>
      </c>
      <c r="O169" s="429" t="e">
        <f t="shared" ca="1" si="153"/>
        <v>#N/A</v>
      </c>
      <c r="P169" s="428">
        <f t="shared" ca="1" si="154"/>
        <v>0</v>
      </c>
      <c r="Q169" s="429" t="e">
        <f t="shared" ca="1" si="155"/>
        <v>#N/A</v>
      </c>
      <c r="R169" s="430">
        <f t="shared" ca="1" si="183"/>
        <v>0</v>
      </c>
      <c r="S169" s="427" t="e">
        <f t="shared" ca="1" si="184"/>
        <v>#N/A</v>
      </c>
      <c r="T169" s="387" t="e">
        <f t="shared" ca="1" si="185"/>
        <v>#N/A</v>
      </c>
      <c r="U169" s="440" t="e">
        <f t="shared" ca="1" si="186"/>
        <v>#N/A</v>
      </c>
      <c r="V169" s="429">
        <f t="shared" si="158"/>
        <v>0</v>
      </c>
      <c r="X169" s="428" t="e">
        <f t="shared" ca="1" si="172"/>
        <v>#N/A</v>
      </c>
      <c r="Y169" s="429" t="e">
        <f t="shared" ca="1" si="173"/>
        <v>#N/A</v>
      </c>
      <c r="Z169" s="428" t="e">
        <f t="shared" ca="1" si="159"/>
        <v>#N/A</v>
      </c>
      <c r="AA169" s="431" t="e">
        <f t="shared" ca="1" si="160"/>
        <v>#N/A</v>
      </c>
      <c r="AB169" s="442">
        <f t="shared" si="187"/>
        <v>0</v>
      </c>
      <c r="AC169" s="443">
        <f t="shared" si="188"/>
        <v>0</v>
      </c>
      <c r="AD169" s="444">
        <f t="shared" si="189"/>
        <v>0</v>
      </c>
      <c r="AE169" s="67"/>
      <c r="AF169" s="387">
        <f t="shared" si="190"/>
        <v>0</v>
      </c>
      <c r="AG169" s="451">
        <f t="shared" ref="AG169:AL169" si="248">AG168</f>
        <v>9.7989820000000005</v>
      </c>
      <c r="AH169" s="451" t="e">
        <f t="shared" si="248"/>
        <v>#DIV/0!</v>
      </c>
      <c r="AI169" s="451">
        <f t="shared" si="248"/>
        <v>8000</v>
      </c>
      <c r="AJ169" s="451">
        <f t="shared" si="248"/>
        <v>1</v>
      </c>
      <c r="AK169" s="451">
        <f t="shared" si="248"/>
        <v>0</v>
      </c>
      <c r="AL169" s="451" t="e">
        <f t="shared" ca="1" si="248"/>
        <v>#N/A</v>
      </c>
      <c r="AM169" s="454" t="e">
        <f t="shared" ca="1" si="192"/>
        <v>#DIV/0!</v>
      </c>
      <c r="AN169" s="451" t="e">
        <f t="shared" ref="AN169:AO169" ca="1" si="249">AN168</f>
        <v>#N/A</v>
      </c>
      <c r="AO169" s="451" t="e">
        <f t="shared" ca="1" si="249"/>
        <v>#N/A</v>
      </c>
      <c r="AP169" s="449" t="e">
        <f t="shared" ca="1" si="194"/>
        <v>#DIV/0!</v>
      </c>
      <c r="AQ169" s="451">
        <f t="shared" si="178"/>
        <v>9.0000000000000002E-6</v>
      </c>
      <c r="AR169" s="451" t="e">
        <f t="shared" ca="1" si="178"/>
        <v>#DIV/0!</v>
      </c>
      <c r="AS169" s="455" t="e">
        <f t="shared" ca="1" si="195"/>
        <v>#N/A</v>
      </c>
      <c r="AT169" s="456" t="e">
        <f t="shared" ca="1" si="196"/>
        <v>#DIV/0!</v>
      </c>
      <c r="AU169" s="451" t="e">
        <f t="shared" si="165"/>
        <v>#DIV/0!</v>
      </c>
      <c r="AV169" s="450" t="e">
        <f t="shared" ca="1" si="197"/>
        <v>#DIV/0!</v>
      </c>
      <c r="AW169" s="451">
        <f t="shared" si="167"/>
        <v>0.03</v>
      </c>
      <c r="AX169" s="446">
        <f t="shared" si="198"/>
        <v>0</v>
      </c>
      <c r="AY169" s="452" t="e">
        <f t="shared" ca="1" si="199"/>
        <v>#DIV/0!</v>
      </c>
      <c r="BA169" s="68">
        <f>Pressure_1_R2!A184</f>
        <v>0</v>
      </c>
      <c r="BB169" s="87">
        <f>Pressure_1_R2!B184</f>
        <v>0</v>
      </c>
      <c r="BC169" s="87">
        <f>Pressure_1_R2!C184</f>
        <v>0</v>
      </c>
      <c r="BD169" s="87">
        <f>Pressure_1_R2!D184</f>
        <v>0</v>
      </c>
      <c r="BE169" s="87">
        <f>Pressure_1_R2!E184</f>
        <v>0</v>
      </c>
      <c r="BF169" s="87">
        <f>Pressure_1_R2!F184</f>
        <v>0</v>
      </c>
      <c r="BG169" s="87">
        <f>Pressure_1_R2!G184</f>
        <v>0</v>
      </c>
      <c r="BH169" s="87">
        <f>Pressure_1_R2!H184</f>
        <v>0</v>
      </c>
      <c r="BI169" s="87">
        <f>Pressure_1_R2!I184</f>
        <v>0</v>
      </c>
      <c r="BJ169" s="87">
        <f>Pressure_1_R2!J184</f>
        <v>0</v>
      </c>
      <c r="BK169" s="87">
        <f>Pressure_1_R2!K184</f>
        <v>0</v>
      </c>
      <c r="BL169" s="87">
        <f>Pressure_1_R2!L184</f>
        <v>0</v>
      </c>
      <c r="BM169" s="87">
        <f>Pressure_1_R2!M184</f>
        <v>0</v>
      </c>
      <c r="BN169" s="87">
        <f>Pressure_1_R2!N184</f>
        <v>0</v>
      </c>
      <c r="BO169" s="87">
        <f>Pressure_1_R2!O184</f>
        <v>0</v>
      </c>
      <c r="BP169" s="69">
        <f>Pressure_1_R2!P184</f>
        <v>0</v>
      </c>
    </row>
    <row r="170" spans="2:68" ht="15" customHeight="1">
      <c r="B170" s="438">
        <f>Pressure_1_R2!B59</f>
        <v>0</v>
      </c>
      <c r="C170" s="439">
        <f>Pressure_1_R2!D59</f>
        <v>0</v>
      </c>
      <c r="D170" s="445" t="str">
        <f t="shared" si="179"/>
        <v/>
      </c>
      <c r="E170" s="429" t="str">
        <f t="shared" si="175"/>
        <v>기체</v>
      </c>
      <c r="F170" s="387" t="e">
        <f t="shared" si="180"/>
        <v>#N/A</v>
      </c>
      <c r="G170" s="387" t="e">
        <f t="shared" si="181"/>
        <v>#N/A</v>
      </c>
      <c r="H170" s="437" t="e">
        <f t="shared" si="182"/>
        <v>#N/A</v>
      </c>
      <c r="I170" s="429">
        <f t="shared" si="168"/>
        <v>0</v>
      </c>
      <c r="J170" s="421"/>
      <c r="K170" s="423">
        <f t="shared" si="169"/>
        <v>0</v>
      </c>
      <c r="L170" s="428" t="e">
        <f t="shared" ca="1" si="170"/>
        <v>#N/A</v>
      </c>
      <c r="M170" s="429" t="e">
        <f t="shared" ca="1" si="171"/>
        <v>#VALUE!</v>
      </c>
      <c r="N170" s="428">
        <f t="shared" ca="1" si="152"/>
        <v>0</v>
      </c>
      <c r="O170" s="429" t="e">
        <f t="shared" ca="1" si="153"/>
        <v>#N/A</v>
      </c>
      <c r="P170" s="428">
        <f t="shared" ca="1" si="154"/>
        <v>0</v>
      </c>
      <c r="Q170" s="429" t="e">
        <f t="shared" ca="1" si="155"/>
        <v>#N/A</v>
      </c>
      <c r="R170" s="430">
        <f t="shared" ca="1" si="183"/>
        <v>0</v>
      </c>
      <c r="S170" s="427" t="e">
        <f t="shared" ca="1" si="184"/>
        <v>#N/A</v>
      </c>
      <c r="T170" s="387" t="e">
        <f t="shared" ca="1" si="185"/>
        <v>#N/A</v>
      </c>
      <c r="U170" s="440" t="e">
        <f t="shared" ca="1" si="186"/>
        <v>#N/A</v>
      </c>
      <c r="V170" s="429">
        <f t="shared" si="158"/>
        <v>0</v>
      </c>
      <c r="X170" s="428" t="e">
        <f t="shared" ca="1" si="172"/>
        <v>#N/A</v>
      </c>
      <c r="Y170" s="429" t="e">
        <f t="shared" ca="1" si="173"/>
        <v>#N/A</v>
      </c>
      <c r="Z170" s="428" t="e">
        <f t="shared" ca="1" si="159"/>
        <v>#N/A</v>
      </c>
      <c r="AA170" s="431" t="e">
        <f t="shared" ca="1" si="160"/>
        <v>#N/A</v>
      </c>
      <c r="AB170" s="442">
        <f t="shared" si="187"/>
        <v>0</v>
      </c>
      <c r="AC170" s="443">
        <f t="shared" si="188"/>
        <v>0</v>
      </c>
      <c r="AD170" s="444">
        <f t="shared" si="189"/>
        <v>0</v>
      </c>
      <c r="AE170" s="67"/>
      <c r="AF170" s="387">
        <f t="shared" si="190"/>
        <v>0</v>
      </c>
      <c r="AG170" s="451">
        <f t="shared" ref="AG170:AL170" si="250">AG169</f>
        <v>9.7989820000000005</v>
      </c>
      <c r="AH170" s="451" t="e">
        <f t="shared" si="250"/>
        <v>#DIV/0!</v>
      </c>
      <c r="AI170" s="451">
        <f t="shared" si="250"/>
        <v>8000</v>
      </c>
      <c r="AJ170" s="451">
        <f t="shared" si="250"/>
        <v>1</v>
      </c>
      <c r="AK170" s="451">
        <f t="shared" si="250"/>
        <v>0</v>
      </c>
      <c r="AL170" s="451" t="e">
        <f t="shared" ca="1" si="250"/>
        <v>#N/A</v>
      </c>
      <c r="AM170" s="454" t="e">
        <f t="shared" ca="1" si="192"/>
        <v>#DIV/0!</v>
      </c>
      <c r="AN170" s="451" t="e">
        <f t="shared" ref="AN170:AO170" ca="1" si="251">AN169</f>
        <v>#N/A</v>
      </c>
      <c r="AO170" s="451" t="e">
        <f t="shared" ca="1" si="251"/>
        <v>#N/A</v>
      </c>
      <c r="AP170" s="449" t="e">
        <f t="shared" ca="1" si="194"/>
        <v>#DIV/0!</v>
      </c>
      <c r="AQ170" s="451">
        <f t="shared" si="178"/>
        <v>9.0000000000000002E-6</v>
      </c>
      <c r="AR170" s="451" t="e">
        <f t="shared" ca="1" si="178"/>
        <v>#DIV/0!</v>
      </c>
      <c r="AS170" s="455" t="e">
        <f t="shared" ca="1" si="195"/>
        <v>#N/A</v>
      </c>
      <c r="AT170" s="456" t="e">
        <f t="shared" ca="1" si="196"/>
        <v>#DIV/0!</v>
      </c>
      <c r="AU170" s="451" t="e">
        <f t="shared" si="165"/>
        <v>#DIV/0!</v>
      </c>
      <c r="AV170" s="450" t="e">
        <f t="shared" ca="1" si="197"/>
        <v>#DIV/0!</v>
      </c>
      <c r="AW170" s="451">
        <f t="shared" si="167"/>
        <v>0.03</v>
      </c>
      <c r="AX170" s="446">
        <f t="shared" si="198"/>
        <v>0</v>
      </c>
      <c r="AY170" s="452" t="e">
        <f t="shared" ca="1" si="199"/>
        <v>#DIV/0!</v>
      </c>
      <c r="BA170" s="68">
        <f>Pressure_1_R2!A185</f>
        <v>0</v>
      </c>
      <c r="BB170" s="87">
        <f>Pressure_1_R2!B185</f>
        <v>0</v>
      </c>
      <c r="BC170" s="87">
        <f>Pressure_1_R2!C185</f>
        <v>0</v>
      </c>
      <c r="BD170" s="87">
        <f>Pressure_1_R2!D185</f>
        <v>0</v>
      </c>
      <c r="BE170" s="87">
        <f>Pressure_1_R2!E185</f>
        <v>0</v>
      </c>
      <c r="BF170" s="87">
        <f>Pressure_1_R2!F185</f>
        <v>0</v>
      </c>
      <c r="BG170" s="87">
        <f>Pressure_1_R2!G185</f>
        <v>0</v>
      </c>
      <c r="BH170" s="87">
        <f>Pressure_1_R2!H185</f>
        <v>0</v>
      </c>
      <c r="BI170" s="87">
        <f>Pressure_1_R2!I185</f>
        <v>0</v>
      </c>
      <c r="BJ170" s="87">
        <f>Pressure_1_R2!J185</f>
        <v>0</v>
      </c>
      <c r="BK170" s="87">
        <f>Pressure_1_R2!K185</f>
        <v>0</v>
      </c>
      <c r="BL170" s="87">
        <f>Pressure_1_R2!L185</f>
        <v>0</v>
      </c>
      <c r="BM170" s="87">
        <f>Pressure_1_R2!M185</f>
        <v>0</v>
      </c>
      <c r="BN170" s="87">
        <f>Pressure_1_R2!N185</f>
        <v>0</v>
      </c>
      <c r="BO170" s="87">
        <f>Pressure_1_R2!O185</f>
        <v>0</v>
      </c>
      <c r="BP170" s="69">
        <f>Pressure_1_R2!P185</f>
        <v>0</v>
      </c>
    </row>
    <row r="171" spans="2:68" ht="15" customHeight="1">
      <c r="B171" s="438">
        <f>Pressure_1_R2!B60</f>
        <v>0</v>
      </c>
      <c r="C171" s="439">
        <f>Pressure_1_R2!D60</f>
        <v>0</v>
      </c>
      <c r="D171" s="445" t="str">
        <f t="shared" si="179"/>
        <v/>
      </c>
      <c r="E171" s="429" t="str">
        <f t="shared" si="175"/>
        <v>기체</v>
      </c>
      <c r="F171" s="387" t="e">
        <f t="shared" si="180"/>
        <v>#N/A</v>
      </c>
      <c r="G171" s="387" t="e">
        <f t="shared" si="181"/>
        <v>#N/A</v>
      </c>
      <c r="H171" s="437" t="e">
        <f t="shared" si="182"/>
        <v>#N/A</v>
      </c>
      <c r="I171" s="429">
        <f t="shared" si="168"/>
        <v>0</v>
      </c>
      <c r="J171" s="421"/>
      <c r="K171" s="423">
        <f t="shared" si="169"/>
        <v>0</v>
      </c>
      <c r="L171" s="428" t="e">
        <f t="shared" ca="1" si="170"/>
        <v>#N/A</v>
      </c>
      <c r="M171" s="429" t="e">
        <f t="shared" ca="1" si="171"/>
        <v>#VALUE!</v>
      </c>
      <c r="N171" s="428">
        <f t="shared" ca="1" si="152"/>
        <v>0</v>
      </c>
      <c r="O171" s="429" t="e">
        <f t="shared" ca="1" si="153"/>
        <v>#N/A</v>
      </c>
      <c r="P171" s="428">
        <f t="shared" ca="1" si="154"/>
        <v>0</v>
      </c>
      <c r="Q171" s="429" t="e">
        <f t="shared" ca="1" si="155"/>
        <v>#N/A</v>
      </c>
      <c r="R171" s="430">
        <f t="shared" ca="1" si="183"/>
        <v>0</v>
      </c>
      <c r="S171" s="427" t="e">
        <f t="shared" ca="1" si="184"/>
        <v>#N/A</v>
      </c>
      <c r="T171" s="387" t="e">
        <f t="shared" ca="1" si="185"/>
        <v>#N/A</v>
      </c>
      <c r="U171" s="440" t="e">
        <f t="shared" ca="1" si="186"/>
        <v>#N/A</v>
      </c>
      <c r="V171" s="429">
        <f t="shared" si="158"/>
        <v>0</v>
      </c>
      <c r="X171" s="428" t="e">
        <f t="shared" ca="1" si="172"/>
        <v>#N/A</v>
      </c>
      <c r="Y171" s="429" t="e">
        <f t="shared" ca="1" si="173"/>
        <v>#N/A</v>
      </c>
      <c r="Z171" s="428" t="e">
        <f t="shared" ca="1" si="159"/>
        <v>#N/A</v>
      </c>
      <c r="AA171" s="431" t="e">
        <f t="shared" ca="1" si="160"/>
        <v>#N/A</v>
      </c>
      <c r="AB171" s="442">
        <f t="shared" si="187"/>
        <v>0</v>
      </c>
      <c r="AC171" s="443">
        <f t="shared" si="188"/>
        <v>0</v>
      </c>
      <c r="AD171" s="444">
        <f t="shared" si="189"/>
        <v>0</v>
      </c>
      <c r="AE171" s="67"/>
      <c r="AF171" s="387">
        <f t="shared" si="190"/>
        <v>0</v>
      </c>
      <c r="AG171" s="451">
        <f t="shared" ref="AG171:AL171" si="252">AG170</f>
        <v>9.7989820000000005</v>
      </c>
      <c r="AH171" s="451" t="e">
        <f t="shared" si="252"/>
        <v>#DIV/0!</v>
      </c>
      <c r="AI171" s="451">
        <f t="shared" si="252"/>
        <v>8000</v>
      </c>
      <c r="AJ171" s="451">
        <f t="shared" si="252"/>
        <v>1</v>
      </c>
      <c r="AK171" s="451">
        <f t="shared" si="252"/>
        <v>0</v>
      </c>
      <c r="AL171" s="451" t="e">
        <f t="shared" ca="1" si="252"/>
        <v>#N/A</v>
      </c>
      <c r="AM171" s="454" t="e">
        <f t="shared" ca="1" si="192"/>
        <v>#DIV/0!</v>
      </c>
      <c r="AN171" s="451" t="e">
        <f t="shared" ref="AN171:AO171" ca="1" si="253">AN170</f>
        <v>#N/A</v>
      </c>
      <c r="AO171" s="451" t="e">
        <f t="shared" ca="1" si="253"/>
        <v>#N/A</v>
      </c>
      <c r="AP171" s="449" t="e">
        <f t="shared" ca="1" si="194"/>
        <v>#DIV/0!</v>
      </c>
      <c r="AQ171" s="451">
        <f t="shared" si="178"/>
        <v>9.0000000000000002E-6</v>
      </c>
      <c r="AR171" s="451" t="e">
        <f t="shared" ca="1" si="178"/>
        <v>#DIV/0!</v>
      </c>
      <c r="AS171" s="455" t="e">
        <f t="shared" ca="1" si="195"/>
        <v>#N/A</v>
      </c>
      <c r="AT171" s="456" t="e">
        <f t="shared" ca="1" si="196"/>
        <v>#DIV/0!</v>
      </c>
      <c r="AU171" s="451" t="e">
        <f t="shared" si="165"/>
        <v>#DIV/0!</v>
      </c>
      <c r="AV171" s="450" t="e">
        <f t="shared" ca="1" si="197"/>
        <v>#DIV/0!</v>
      </c>
      <c r="AW171" s="451">
        <f t="shared" si="167"/>
        <v>0.03</v>
      </c>
      <c r="AX171" s="446">
        <f t="shared" si="198"/>
        <v>0</v>
      </c>
      <c r="AY171" s="452" t="e">
        <f t="shared" ca="1" si="199"/>
        <v>#DIV/0!</v>
      </c>
      <c r="BA171" s="68">
        <f>Pressure_1_R2!A186</f>
        <v>0</v>
      </c>
      <c r="BB171" s="87">
        <f>Pressure_1_R2!B186</f>
        <v>0</v>
      </c>
      <c r="BC171" s="87">
        <f>Pressure_1_R2!C186</f>
        <v>0</v>
      </c>
      <c r="BD171" s="87">
        <f>Pressure_1_R2!D186</f>
        <v>0</v>
      </c>
      <c r="BE171" s="87">
        <f>Pressure_1_R2!E186</f>
        <v>0</v>
      </c>
      <c r="BF171" s="87">
        <f>Pressure_1_R2!F186</f>
        <v>0</v>
      </c>
      <c r="BG171" s="87">
        <f>Pressure_1_R2!G186</f>
        <v>0</v>
      </c>
      <c r="BH171" s="87">
        <f>Pressure_1_R2!H186</f>
        <v>0</v>
      </c>
      <c r="BI171" s="87">
        <f>Pressure_1_R2!I186</f>
        <v>0</v>
      </c>
      <c r="BJ171" s="87">
        <f>Pressure_1_R2!J186</f>
        <v>0</v>
      </c>
      <c r="BK171" s="87">
        <f>Pressure_1_R2!K186</f>
        <v>0</v>
      </c>
      <c r="BL171" s="87">
        <f>Pressure_1_R2!L186</f>
        <v>0</v>
      </c>
      <c r="BM171" s="87">
        <f>Pressure_1_R2!M186</f>
        <v>0</v>
      </c>
      <c r="BN171" s="87">
        <f>Pressure_1_R2!N186</f>
        <v>0</v>
      </c>
      <c r="BO171" s="87">
        <f>Pressure_1_R2!O186</f>
        <v>0</v>
      </c>
      <c r="BP171" s="69">
        <f>Pressure_1_R2!P186</f>
        <v>0</v>
      </c>
    </row>
    <row r="172" spans="2:68" ht="15" customHeight="1">
      <c r="B172" s="438">
        <f>Pressure_1_R2!B61</f>
        <v>0</v>
      </c>
      <c r="C172" s="439">
        <f>Pressure_1_R2!D61</f>
        <v>0</v>
      </c>
      <c r="D172" s="445" t="str">
        <f t="shared" si="179"/>
        <v/>
      </c>
      <c r="E172" s="429" t="str">
        <f t="shared" si="175"/>
        <v>기체</v>
      </c>
      <c r="F172" s="387" t="e">
        <f t="shared" si="180"/>
        <v>#N/A</v>
      </c>
      <c r="G172" s="387" t="e">
        <f t="shared" si="181"/>
        <v>#N/A</v>
      </c>
      <c r="H172" s="437" t="e">
        <f t="shared" si="182"/>
        <v>#N/A</v>
      </c>
      <c r="I172" s="429">
        <f t="shared" si="168"/>
        <v>0</v>
      </c>
      <c r="J172" s="421"/>
      <c r="K172" s="423">
        <f t="shared" si="169"/>
        <v>0</v>
      </c>
      <c r="L172" s="428" t="e">
        <f t="shared" ca="1" si="170"/>
        <v>#N/A</v>
      </c>
      <c r="M172" s="429" t="e">
        <f t="shared" ca="1" si="171"/>
        <v>#VALUE!</v>
      </c>
      <c r="N172" s="428">
        <f t="shared" ca="1" si="152"/>
        <v>0</v>
      </c>
      <c r="O172" s="429" t="e">
        <f t="shared" ca="1" si="153"/>
        <v>#N/A</v>
      </c>
      <c r="P172" s="428">
        <f t="shared" ca="1" si="154"/>
        <v>0</v>
      </c>
      <c r="Q172" s="429" t="e">
        <f t="shared" ca="1" si="155"/>
        <v>#N/A</v>
      </c>
      <c r="R172" s="430">
        <f t="shared" ca="1" si="183"/>
        <v>0</v>
      </c>
      <c r="S172" s="427" t="e">
        <f t="shared" ca="1" si="184"/>
        <v>#N/A</v>
      </c>
      <c r="T172" s="387" t="e">
        <f t="shared" ca="1" si="185"/>
        <v>#N/A</v>
      </c>
      <c r="U172" s="440" t="e">
        <f t="shared" ca="1" si="186"/>
        <v>#N/A</v>
      </c>
      <c r="V172" s="429">
        <f t="shared" si="158"/>
        <v>0</v>
      </c>
      <c r="X172" s="428" t="e">
        <f t="shared" ca="1" si="172"/>
        <v>#N/A</v>
      </c>
      <c r="Y172" s="429" t="e">
        <f t="shared" ca="1" si="173"/>
        <v>#N/A</v>
      </c>
      <c r="Z172" s="428" t="e">
        <f t="shared" ca="1" si="159"/>
        <v>#N/A</v>
      </c>
      <c r="AA172" s="431" t="e">
        <f t="shared" ca="1" si="160"/>
        <v>#N/A</v>
      </c>
      <c r="AB172" s="442">
        <f t="shared" si="187"/>
        <v>0</v>
      </c>
      <c r="AC172" s="443">
        <f t="shared" si="188"/>
        <v>0</v>
      </c>
      <c r="AD172" s="444">
        <f t="shared" si="189"/>
        <v>0</v>
      </c>
      <c r="AE172" s="67"/>
      <c r="AF172" s="387">
        <f t="shared" si="190"/>
        <v>0</v>
      </c>
      <c r="AG172" s="451">
        <f t="shared" ref="AG172:AL172" si="254">AG171</f>
        <v>9.7989820000000005</v>
      </c>
      <c r="AH172" s="451" t="e">
        <f t="shared" si="254"/>
        <v>#DIV/0!</v>
      </c>
      <c r="AI172" s="451">
        <f t="shared" si="254"/>
        <v>8000</v>
      </c>
      <c r="AJ172" s="451">
        <f t="shared" si="254"/>
        <v>1</v>
      </c>
      <c r="AK172" s="451">
        <f t="shared" si="254"/>
        <v>0</v>
      </c>
      <c r="AL172" s="451" t="e">
        <f t="shared" ca="1" si="254"/>
        <v>#N/A</v>
      </c>
      <c r="AM172" s="454" t="e">
        <f t="shared" ca="1" si="192"/>
        <v>#DIV/0!</v>
      </c>
      <c r="AN172" s="451" t="e">
        <f t="shared" ref="AN172:AO172" ca="1" si="255">AN171</f>
        <v>#N/A</v>
      </c>
      <c r="AO172" s="451" t="e">
        <f t="shared" ca="1" si="255"/>
        <v>#N/A</v>
      </c>
      <c r="AP172" s="449" t="e">
        <f t="shared" ca="1" si="194"/>
        <v>#DIV/0!</v>
      </c>
      <c r="AQ172" s="451">
        <f t="shared" si="178"/>
        <v>9.0000000000000002E-6</v>
      </c>
      <c r="AR172" s="451" t="e">
        <f t="shared" ca="1" si="178"/>
        <v>#DIV/0!</v>
      </c>
      <c r="AS172" s="455" t="e">
        <f t="shared" ca="1" si="195"/>
        <v>#N/A</v>
      </c>
      <c r="AT172" s="456" t="e">
        <f t="shared" ca="1" si="196"/>
        <v>#DIV/0!</v>
      </c>
      <c r="AU172" s="451" t="e">
        <f t="shared" si="165"/>
        <v>#DIV/0!</v>
      </c>
      <c r="AV172" s="450" t="e">
        <f t="shared" ca="1" si="197"/>
        <v>#DIV/0!</v>
      </c>
      <c r="AW172" s="451">
        <f t="shared" si="167"/>
        <v>0.03</v>
      </c>
      <c r="AX172" s="446">
        <f t="shared" si="198"/>
        <v>0</v>
      </c>
      <c r="AY172" s="452" t="e">
        <f t="shared" ca="1" si="199"/>
        <v>#DIV/0!</v>
      </c>
      <c r="BA172" s="68">
        <f>Pressure_1_R2!A187</f>
        <v>0</v>
      </c>
      <c r="BB172" s="87">
        <f>Pressure_1_R2!B187</f>
        <v>0</v>
      </c>
      <c r="BC172" s="87">
        <f>Pressure_1_R2!C187</f>
        <v>0</v>
      </c>
      <c r="BD172" s="87">
        <f>Pressure_1_R2!D187</f>
        <v>0</v>
      </c>
      <c r="BE172" s="87">
        <f>Pressure_1_R2!E187</f>
        <v>0</v>
      </c>
      <c r="BF172" s="87">
        <f>Pressure_1_R2!F187</f>
        <v>0</v>
      </c>
      <c r="BG172" s="87">
        <f>Pressure_1_R2!G187</f>
        <v>0</v>
      </c>
      <c r="BH172" s="87">
        <f>Pressure_1_R2!H187</f>
        <v>0</v>
      </c>
      <c r="BI172" s="87">
        <f>Pressure_1_R2!I187</f>
        <v>0</v>
      </c>
      <c r="BJ172" s="87">
        <f>Pressure_1_R2!J187</f>
        <v>0</v>
      </c>
      <c r="BK172" s="87">
        <f>Pressure_1_R2!K187</f>
        <v>0</v>
      </c>
      <c r="BL172" s="87">
        <f>Pressure_1_R2!L187</f>
        <v>0</v>
      </c>
      <c r="BM172" s="87">
        <f>Pressure_1_R2!M187</f>
        <v>0</v>
      </c>
      <c r="BN172" s="87">
        <f>Pressure_1_R2!N187</f>
        <v>0</v>
      </c>
      <c r="BO172" s="87">
        <f>Pressure_1_R2!O187</f>
        <v>0</v>
      </c>
      <c r="BP172" s="69">
        <f>Pressure_1_R2!P187</f>
        <v>0</v>
      </c>
    </row>
    <row r="173" spans="2:68" ht="15" customHeight="1">
      <c r="B173" s="438">
        <f>Pressure_1_R2!B62</f>
        <v>0</v>
      </c>
      <c r="C173" s="439">
        <f>Pressure_1_R2!D62</f>
        <v>0</v>
      </c>
      <c r="D173" s="445" t="str">
        <f t="shared" si="179"/>
        <v/>
      </c>
      <c r="E173" s="429" t="str">
        <f t="shared" si="175"/>
        <v>기체</v>
      </c>
      <c r="F173" s="387" t="e">
        <f t="shared" si="180"/>
        <v>#N/A</v>
      </c>
      <c r="G173" s="387" t="e">
        <f t="shared" si="181"/>
        <v>#N/A</v>
      </c>
      <c r="H173" s="437" t="e">
        <f t="shared" si="182"/>
        <v>#N/A</v>
      </c>
      <c r="I173" s="429">
        <f t="shared" si="168"/>
        <v>0</v>
      </c>
      <c r="J173" s="421"/>
      <c r="K173" s="423">
        <f t="shared" si="169"/>
        <v>0</v>
      </c>
      <c r="L173" s="428" t="e">
        <f t="shared" ca="1" si="170"/>
        <v>#N/A</v>
      </c>
      <c r="M173" s="429" t="e">
        <f t="shared" ca="1" si="171"/>
        <v>#VALUE!</v>
      </c>
      <c r="N173" s="428">
        <f t="shared" ca="1" si="152"/>
        <v>0</v>
      </c>
      <c r="O173" s="429" t="e">
        <f t="shared" ca="1" si="153"/>
        <v>#N/A</v>
      </c>
      <c r="P173" s="428">
        <f t="shared" ca="1" si="154"/>
        <v>0</v>
      </c>
      <c r="Q173" s="429" t="e">
        <f t="shared" ca="1" si="155"/>
        <v>#N/A</v>
      </c>
      <c r="R173" s="430">
        <f t="shared" ca="1" si="183"/>
        <v>0</v>
      </c>
      <c r="S173" s="427" t="e">
        <f t="shared" ca="1" si="184"/>
        <v>#N/A</v>
      </c>
      <c r="T173" s="387" t="e">
        <f t="shared" ca="1" si="185"/>
        <v>#N/A</v>
      </c>
      <c r="U173" s="440" t="e">
        <f t="shared" ca="1" si="186"/>
        <v>#N/A</v>
      </c>
      <c r="V173" s="429">
        <f t="shared" si="158"/>
        <v>0</v>
      </c>
      <c r="X173" s="428" t="e">
        <f t="shared" ca="1" si="172"/>
        <v>#N/A</v>
      </c>
      <c r="Y173" s="429" t="e">
        <f t="shared" ca="1" si="173"/>
        <v>#N/A</v>
      </c>
      <c r="Z173" s="428" t="e">
        <f t="shared" ca="1" si="159"/>
        <v>#N/A</v>
      </c>
      <c r="AA173" s="431" t="e">
        <f t="shared" ca="1" si="160"/>
        <v>#N/A</v>
      </c>
      <c r="AB173" s="442">
        <f t="shared" si="187"/>
        <v>0</v>
      </c>
      <c r="AC173" s="443">
        <f t="shared" si="188"/>
        <v>0</v>
      </c>
      <c r="AD173" s="444">
        <f t="shared" si="189"/>
        <v>0</v>
      </c>
      <c r="AE173" s="67"/>
      <c r="AF173" s="387">
        <f t="shared" si="190"/>
        <v>0</v>
      </c>
      <c r="AG173" s="451">
        <f t="shared" ref="AG173:AL173" si="256">AG172</f>
        <v>9.7989820000000005</v>
      </c>
      <c r="AH173" s="451" t="e">
        <f t="shared" si="256"/>
        <v>#DIV/0!</v>
      </c>
      <c r="AI173" s="451">
        <f t="shared" si="256"/>
        <v>8000</v>
      </c>
      <c r="AJ173" s="451">
        <f t="shared" si="256"/>
        <v>1</v>
      </c>
      <c r="AK173" s="451">
        <f t="shared" si="256"/>
        <v>0</v>
      </c>
      <c r="AL173" s="451" t="e">
        <f t="shared" ca="1" si="256"/>
        <v>#N/A</v>
      </c>
      <c r="AM173" s="454" t="e">
        <f t="shared" ca="1" si="192"/>
        <v>#DIV/0!</v>
      </c>
      <c r="AN173" s="451" t="e">
        <f t="shared" ref="AN173:AO173" ca="1" si="257">AN172</f>
        <v>#N/A</v>
      </c>
      <c r="AO173" s="451" t="e">
        <f t="shared" ca="1" si="257"/>
        <v>#N/A</v>
      </c>
      <c r="AP173" s="449" t="e">
        <f t="shared" ca="1" si="194"/>
        <v>#DIV/0!</v>
      </c>
      <c r="AQ173" s="451">
        <f t="shared" si="178"/>
        <v>9.0000000000000002E-6</v>
      </c>
      <c r="AR173" s="451" t="e">
        <f t="shared" ca="1" si="178"/>
        <v>#DIV/0!</v>
      </c>
      <c r="AS173" s="455" t="e">
        <f t="shared" ca="1" si="195"/>
        <v>#N/A</v>
      </c>
      <c r="AT173" s="456" t="e">
        <f t="shared" ca="1" si="196"/>
        <v>#DIV/0!</v>
      </c>
      <c r="AU173" s="451" t="e">
        <f t="shared" si="165"/>
        <v>#DIV/0!</v>
      </c>
      <c r="AV173" s="450" t="e">
        <f t="shared" ca="1" si="197"/>
        <v>#DIV/0!</v>
      </c>
      <c r="AW173" s="451">
        <f t="shared" si="167"/>
        <v>0.03</v>
      </c>
      <c r="AX173" s="446">
        <f t="shared" si="198"/>
        <v>0</v>
      </c>
      <c r="AY173" s="452" t="e">
        <f t="shared" ca="1" si="199"/>
        <v>#DIV/0!</v>
      </c>
      <c r="BA173" s="68">
        <f>Pressure_1_R2!A188</f>
        <v>0</v>
      </c>
      <c r="BB173" s="87">
        <f>Pressure_1_R2!B188</f>
        <v>0</v>
      </c>
      <c r="BC173" s="87">
        <f>Pressure_1_R2!C188</f>
        <v>0</v>
      </c>
      <c r="BD173" s="87">
        <f>Pressure_1_R2!D188</f>
        <v>0</v>
      </c>
      <c r="BE173" s="87">
        <f>Pressure_1_R2!E188</f>
        <v>0</v>
      </c>
      <c r="BF173" s="87">
        <f>Pressure_1_R2!F188</f>
        <v>0</v>
      </c>
      <c r="BG173" s="87">
        <f>Pressure_1_R2!G188</f>
        <v>0</v>
      </c>
      <c r="BH173" s="87">
        <f>Pressure_1_R2!H188</f>
        <v>0</v>
      </c>
      <c r="BI173" s="87">
        <f>Pressure_1_R2!I188</f>
        <v>0</v>
      </c>
      <c r="BJ173" s="87">
        <f>Pressure_1_R2!J188</f>
        <v>0</v>
      </c>
      <c r="BK173" s="87">
        <f>Pressure_1_R2!K188</f>
        <v>0</v>
      </c>
      <c r="BL173" s="87">
        <f>Pressure_1_R2!L188</f>
        <v>0</v>
      </c>
      <c r="BM173" s="87">
        <f>Pressure_1_R2!M188</f>
        <v>0</v>
      </c>
      <c r="BN173" s="87">
        <f>Pressure_1_R2!N188</f>
        <v>0</v>
      </c>
      <c r="BO173" s="87">
        <f>Pressure_1_R2!O188</f>
        <v>0</v>
      </c>
      <c r="BP173" s="69">
        <f>Pressure_1_R2!P188</f>
        <v>0</v>
      </c>
    </row>
    <row r="174" spans="2:68" ht="15" customHeight="1" thickBot="1">
      <c r="B174" s="438">
        <f>Pressure_1_R2!B63</f>
        <v>0</v>
      </c>
      <c r="C174" s="439">
        <f>Pressure_1_R2!D63</f>
        <v>0</v>
      </c>
      <c r="D174" s="445" t="str">
        <f t="shared" si="139"/>
        <v/>
      </c>
      <c r="E174" s="429" t="str">
        <f>E143</f>
        <v>기체</v>
      </c>
      <c r="F174" s="387" t="e">
        <f t="shared" si="140"/>
        <v>#N/A</v>
      </c>
      <c r="G174" s="387" t="e">
        <f t="shared" si="141"/>
        <v>#N/A</v>
      </c>
      <c r="H174" s="437" t="e">
        <f t="shared" si="142"/>
        <v>#N/A</v>
      </c>
      <c r="I174" s="429">
        <f>I143</f>
        <v>0</v>
      </c>
      <c r="J174" s="421"/>
      <c r="K174" s="423">
        <f t="shared" ref="K174:Q174" si="258">K143</f>
        <v>0</v>
      </c>
      <c r="L174" s="428" t="e">
        <f t="shared" ca="1" si="258"/>
        <v>#N/A</v>
      </c>
      <c r="M174" s="429" t="e">
        <f t="shared" ca="1" si="258"/>
        <v>#VALUE!</v>
      </c>
      <c r="N174" s="428">
        <f t="shared" ca="1" si="258"/>
        <v>0</v>
      </c>
      <c r="O174" s="429" t="e">
        <f t="shared" ca="1" si="258"/>
        <v>#N/A</v>
      </c>
      <c r="P174" s="428">
        <f t="shared" ca="1" si="258"/>
        <v>0</v>
      </c>
      <c r="Q174" s="429" t="e">
        <f t="shared" ca="1" si="258"/>
        <v>#N/A</v>
      </c>
      <c r="R174" s="430">
        <f t="shared" ca="1" si="156"/>
        <v>0</v>
      </c>
      <c r="S174" s="427" t="e">
        <f t="shared" ca="1" si="157"/>
        <v>#N/A</v>
      </c>
      <c r="T174" s="387" t="e">
        <f t="shared" ca="1" si="143"/>
        <v>#N/A</v>
      </c>
      <c r="U174" s="440" t="e">
        <f ca="1">IF(S174="% of Reading",H174*R174%,IF(S174="% of F.S",MAX(G115:G174)*R174%,R174*T174))</f>
        <v>#N/A</v>
      </c>
      <c r="V174" s="429">
        <f>V143</f>
        <v>0</v>
      </c>
      <c r="X174" s="428" t="e">
        <f ca="1">X143</f>
        <v>#N/A</v>
      </c>
      <c r="Y174" s="429" t="e">
        <f ca="1">Y143</f>
        <v>#N/A</v>
      </c>
      <c r="Z174" s="428" t="e">
        <f ca="1">Z143</f>
        <v>#N/A</v>
      </c>
      <c r="AA174" s="431" t="e">
        <f ca="1">AA143</f>
        <v>#N/A</v>
      </c>
      <c r="AB174" s="442">
        <f t="shared" si="144"/>
        <v>0</v>
      </c>
      <c r="AC174" s="443">
        <f t="shared" si="145"/>
        <v>0</v>
      </c>
      <c r="AD174" s="444">
        <f t="shared" si="146"/>
        <v>0</v>
      </c>
      <c r="AE174" s="67"/>
      <c r="AF174" s="387">
        <f t="shared" si="147"/>
        <v>0</v>
      </c>
      <c r="AG174" s="451">
        <f t="shared" ref="AG174:AL174" si="259">AG143</f>
        <v>9.7989820000000005</v>
      </c>
      <c r="AH174" s="451" t="e">
        <f t="shared" si="259"/>
        <v>#DIV/0!</v>
      </c>
      <c r="AI174" s="451">
        <f t="shared" si="259"/>
        <v>8000</v>
      </c>
      <c r="AJ174" s="451">
        <f t="shared" si="259"/>
        <v>1</v>
      </c>
      <c r="AK174" s="451">
        <f t="shared" si="259"/>
        <v>0</v>
      </c>
      <c r="AL174" s="451" t="e">
        <f t="shared" ca="1" si="259"/>
        <v>#N/A</v>
      </c>
      <c r="AM174" s="454" t="e">
        <f t="shared" ca="1" si="162"/>
        <v>#DIV/0!</v>
      </c>
      <c r="AN174" s="451" t="e">
        <f ca="1">AN143</f>
        <v>#N/A</v>
      </c>
      <c r="AO174" s="451" t="e">
        <f ca="1">AO143</f>
        <v>#N/A</v>
      </c>
      <c r="AP174" s="449" t="e">
        <f t="shared" ca="1" si="148"/>
        <v>#DIV/0!</v>
      </c>
      <c r="AQ174" s="451">
        <f>AQ143</f>
        <v>9.0000000000000002E-6</v>
      </c>
      <c r="AR174" s="451" t="e">
        <f ca="1">AR143</f>
        <v>#DIV/0!</v>
      </c>
      <c r="AS174" s="455" t="e">
        <f t="shared" ca="1" si="174"/>
        <v>#N/A</v>
      </c>
      <c r="AT174" s="456" t="e">
        <f t="shared" ca="1" si="149"/>
        <v>#DIV/0!</v>
      </c>
      <c r="AU174" s="451" t="e">
        <f>AU143</f>
        <v>#DIV/0!</v>
      </c>
      <c r="AV174" s="450" t="e">
        <f t="shared" ca="1" si="166"/>
        <v>#DIV/0!</v>
      </c>
      <c r="AW174" s="451">
        <f>AW143</f>
        <v>0.03</v>
      </c>
      <c r="AX174" s="446">
        <f t="shared" si="150"/>
        <v>0</v>
      </c>
      <c r="AY174" s="452" t="e">
        <f t="shared" ca="1" si="151"/>
        <v>#DIV/0!</v>
      </c>
      <c r="BA174" s="72">
        <f>Pressure_1_R2!A189</f>
        <v>0</v>
      </c>
      <c r="BB174" s="73">
        <f>Pressure_1_R2!B189</f>
        <v>0</v>
      </c>
      <c r="BC174" s="73">
        <f>Pressure_1_R2!C189</f>
        <v>0</v>
      </c>
      <c r="BD174" s="73">
        <f>Pressure_1_R2!D189</f>
        <v>0</v>
      </c>
      <c r="BE174" s="73">
        <f>Pressure_1_R2!E189</f>
        <v>0</v>
      </c>
      <c r="BF174" s="73">
        <f>Pressure_1_R2!F189</f>
        <v>0</v>
      </c>
      <c r="BG174" s="73">
        <f>Pressure_1_R2!G189</f>
        <v>0</v>
      </c>
      <c r="BH174" s="73">
        <f>Pressure_1_R2!H189</f>
        <v>0</v>
      </c>
      <c r="BI174" s="73">
        <f>Pressure_1_R2!I189</f>
        <v>0</v>
      </c>
      <c r="BJ174" s="73">
        <f>Pressure_1_R2!J189</f>
        <v>0</v>
      </c>
      <c r="BK174" s="73">
        <f>Pressure_1_R2!K189</f>
        <v>0</v>
      </c>
      <c r="BL174" s="73">
        <f>Pressure_1_R2!L189</f>
        <v>0</v>
      </c>
      <c r="BM174" s="73">
        <f>Pressure_1_R2!M189</f>
        <v>0</v>
      </c>
      <c r="BN174" s="73">
        <f>Pressure_1_R2!N189</f>
        <v>0</v>
      </c>
      <c r="BO174" s="73">
        <f>Pressure_1_R2!O189</f>
        <v>0</v>
      </c>
      <c r="BP174" s="74">
        <f>Pressure_1_R2!P189</f>
        <v>0</v>
      </c>
    </row>
    <row r="175" spans="2:68" s="67" customFormat="1" ht="15" customHeight="1"/>
    <row r="176" spans="2:68" s="67" customFormat="1" ht="15" customHeight="1">
      <c r="B176" s="306" t="s">
        <v>411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</row>
    <row r="177" spans="1:23" s="67" customFormat="1" ht="15" customHeight="1">
      <c r="A177" s="44"/>
      <c r="B177" s="302" t="s">
        <v>412</v>
      </c>
      <c r="C177" s="102" t="s">
        <v>413</v>
      </c>
      <c r="D177" s="102" t="s">
        <v>414</v>
      </c>
      <c r="E177" s="102" t="s">
        <v>415</v>
      </c>
      <c r="F177" s="102" t="s">
        <v>416</v>
      </c>
      <c r="G177" s="102" t="s">
        <v>414</v>
      </c>
      <c r="H177" s="102" t="s">
        <v>415</v>
      </c>
      <c r="I177" s="743" t="s">
        <v>417</v>
      </c>
      <c r="J177" s="744"/>
      <c r="K177" s="102" t="s">
        <v>418</v>
      </c>
      <c r="L177" s="102" t="s">
        <v>415</v>
      </c>
      <c r="M177" s="743" t="s">
        <v>419</v>
      </c>
      <c r="N177" s="744"/>
      <c r="O177" s="102" t="s">
        <v>415</v>
      </c>
      <c r="P177" s="102" t="s">
        <v>420</v>
      </c>
      <c r="Q177" s="102" t="s">
        <v>421</v>
      </c>
      <c r="R177" s="102" t="s">
        <v>422</v>
      </c>
      <c r="S177" s="103" t="s">
        <v>423</v>
      </c>
      <c r="T177" s="44"/>
      <c r="U177" s="134" t="s">
        <v>490</v>
      </c>
      <c r="V177" s="116" t="e">
        <f ca="1">SUM(S178:S192)</f>
        <v>#N/A</v>
      </c>
    </row>
    <row r="178" spans="1:23" s="67" customFormat="1" ht="15" customHeight="1">
      <c r="A178" s="44"/>
      <c r="B178" s="104" t="s">
        <v>424</v>
      </c>
      <c r="C178" s="105" t="s">
        <v>425</v>
      </c>
      <c r="D178" s="106" t="e">
        <f ca="1">G108</f>
        <v>#N/A</v>
      </c>
      <c r="E178" s="107" t="s">
        <v>426</v>
      </c>
      <c r="F178" s="105" t="s">
        <v>427</v>
      </c>
      <c r="G178" s="108" t="e">
        <f ca="1">D178*J108%</f>
        <v>#N/A</v>
      </c>
      <c r="H178" s="107"/>
      <c r="I178" s="109" t="s">
        <v>428</v>
      </c>
      <c r="J178" s="110">
        <v>2</v>
      </c>
      <c r="K178" s="111" t="e">
        <f t="shared" ref="K178:K192" ca="1" si="260">G178/J178</f>
        <v>#N/A</v>
      </c>
      <c r="L178" s="107" t="s">
        <v>426</v>
      </c>
      <c r="M178" s="105" t="s">
        <v>429</v>
      </c>
      <c r="N178" s="111" t="e">
        <f ca="1">1/D178</f>
        <v>#N/A</v>
      </c>
      <c r="O178" s="107" t="s">
        <v>430</v>
      </c>
      <c r="P178" s="111" t="e">
        <f t="shared" ref="P178:P192" ca="1" si="261">K178*N178</f>
        <v>#N/A</v>
      </c>
      <c r="Q178" s="107">
        <v>13</v>
      </c>
      <c r="R178" s="112">
        <f t="shared" ref="R178:R192" si="262">1/2*(100/Q178)^2</f>
        <v>29.585798816568047</v>
      </c>
      <c r="S178" s="113" t="e">
        <f t="shared" ref="S178:S192" ca="1" si="263">P178^4/R178</f>
        <v>#N/A</v>
      </c>
      <c r="T178" s="44"/>
      <c r="U178" s="132" t="s">
        <v>489</v>
      </c>
      <c r="V178" s="133" t="e">
        <f ca="1">SQRT(SUMSQ(P178:P192))</f>
        <v>#N/A</v>
      </c>
    </row>
    <row r="179" spans="1:23" s="67" customFormat="1" ht="15" customHeight="1">
      <c r="A179" s="44"/>
      <c r="B179" s="104" t="s">
        <v>431</v>
      </c>
      <c r="C179" s="114" t="s">
        <v>432</v>
      </c>
      <c r="D179" s="115" t="e">
        <f ca="1">O$3-I108</f>
        <v>#DIV/0!</v>
      </c>
      <c r="E179" s="116" t="s">
        <v>433</v>
      </c>
      <c r="F179" s="107" t="s">
        <v>434</v>
      </c>
      <c r="G179" s="117">
        <v>0.5</v>
      </c>
      <c r="H179" s="116" t="s">
        <v>433</v>
      </c>
      <c r="I179" s="113" t="s">
        <v>435</v>
      </c>
      <c r="J179" s="110">
        <f>SQRT(3)</f>
        <v>1.7320508075688772</v>
      </c>
      <c r="K179" s="111">
        <f t="shared" si="260"/>
        <v>0.28867513459481292</v>
      </c>
      <c r="L179" s="116" t="s">
        <v>433</v>
      </c>
      <c r="M179" s="114" t="s">
        <v>436</v>
      </c>
      <c r="N179" s="111">
        <f>D180</f>
        <v>9.0000000000000002E-6</v>
      </c>
      <c r="O179" s="116" t="s">
        <v>437</v>
      </c>
      <c r="P179" s="111">
        <f t="shared" si="261"/>
        <v>2.5980762113533164E-6</v>
      </c>
      <c r="Q179" s="116">
        <v>10</v>
      </c>
      <c r="R179" s="112">
        <f t="shared" si="262"/>
        <v>50</v>
      </c>
      <c r="S179" s="113">
        <f t="shared" si="263"/>
        <v>9.1125000000000059E-25</v>
      </c>
      <c r="T179" s="44"/>
      <c r="U179" s="132" t="s">
        <v>491</v>
      </c>
      <c r="V179" s="135" t="e">
        <f ca="1">V178^4/V177</f>
        <v>#N/A</v>
      </c>
    </row>
    <row r="180" spans="1:23" s="67" customFormat="1" ht="15" customHeight="1">
      <c r="A180" s="44"/>
      <c r="B180" s="104" t="s">
        <v>438</v>
      </c>
      <c r="C180" s="114" t="s">
        <v>436</v>
      </c>
      <c r="D180" s="118">
        <v>9.0000000000000002E-6</v>
      </c>
      <c r="E180" s="116" t="s">
        <v>437</v>
      </c>
      <c r="F180" s="119">
        <v>0.1</v>
      </c>
      <c r="G180" s="111">
        <f>D180*F180</f>
        <v>9.0000000000000007E-7</v>
      </c>
      <c r="H180" s="116" t="s">
        <v>437</v>
      </c>
      <c r="I180" s="113" t="s">
        <v>435</v>
      </c>
      <c r="J180" s="110">
        <f>SQRT(3)</f>
        <v>1.7320508075688772</v>
      </c>
      <c r="K180" s="111">
        <f t="shared" si="260"/>
        <v>5.1961524227066323E-7</v>
      </c>
      <c r="L180" s="116" t="s">
        <v>437</v>
      </c>
      <c r="M180" s="114" t="s">
        <v>432</v>
      </c>
      <c r="N180" s="120" t="e">
        <f ca="1">D179</f>
        <v>#DIV/0!</v>
      </c>
      <c r="O180" s="116" t="s">
        <v>433</v>
      </c>
      <c r="P180" s="111" t="e">
        <f t="shared" ca="1" si="261"/>
        <v>#DIV/0!</v>
      </c>
      <c r="Q180" s="116">
        <v>20</v>
      </c>
      <c r="R180" s="121">
        <f t="shared" si="262"/>
        <v>12.5</v>
      </c>
      <c r="S180" s="113" t="e">
        <f t="shared" ca="1" si="263"/>
        <v>#DIV/0!</v>
      </c>
      <c r="T180" s="44"/>
      <c r="U180" s="132" t="s">
        <v>428</v>
      </c>
      <c r="V180" s="136" t="e">
        <f ca="1">1.95996+2.37356/V179+2.818745/V179^2+2.546662/V179^3+1.761829/V179^4+0.245458/V179^5+1.000764/V179^6</f>
        <v>#N/A</v>
      </c>
    </row>
    <row r="181" spans="1:23" s="67" customFormat="1" ht="15" customHeight="1">
      <c r="A181" s="44"/>
      <c r="B181" s="104" t="s">
        <v>439</v>
      </c>
      <c r="C181" s="105" t="s">
        <v>440</v>
      </c>
      <c r="D181" s="122">
        <v>9.7989820000000005</v>
      </c>
      <c r="E181" s="123" t="s">
        <v>441</v>
      </c>
      <c r="F181" s="124" t="s">
        <v>427</v>
      </c>
      <c r="G181" s="111">
        <f>0.0002/100</f>
        <v>1.9999999999999999E-6</v>
      </c>
      <c r="H181" s="123" t="s">
        <v>441</v>
      </c>
      <c r="I181" s="109" t="s">
        <v>428</v>
      </c>
      <c r="J181" s="110">
        <v>2</v>
      </c>
      <c r="K181" s="111">
        <f t="shared" si="260"/>
        <v>9.9999999999999995E-7</v>
      </c>
      <c r="L181" s="123" t="s">
        <v>441</v>
      </c>
      <c r="M181" s="114" t="s">
        <v>442</v>
      </c>
      <c r="N181" s="120">
        <f>1/D181</f>
        <v>0.1020514171778252</v>
      </c>
      <c r="O181" s="123" t="s">
        <v>443</v>
      </c>
      <c r="P181" s="111">
        <f t="shared" si="261"/>
        <v>1.0205141717782521E-7</v>
      </c>
      <c r="Q181" s="116">
        <v>10</v>
      </c>
      <c r="R181" s="112">
        <f t="shared" si="262"/>
        <v>50</v>
      </c>
      <c r="S181" s="113">
        <f t="shared" si="263"/>
        <v>2.1692327673842511E-30</v>
      </c>
      <c r="T181" s="44"/>
      <c r="U181" s="132" t="s">
        <v>492</v>
      </c>
      <c r="V181" s="137" t="e">
        <f ca="1">V178*V180*100</f>
        <v>#N/A</v>
      </c>
      <c r="W181" s="138" t="s">
        <v>493</v>
      </c>
    </row>
    <row r="182" spans="1:23" s="67" customFormat="1" ht="15" customHeight="1">
      <c r="A182" s="44"/>
      <c r="B182" s="104" t="s">
        <v>444</v>
      </c>
      <c r="C182" s="105" t="s">
        <v>445</v>
      </c>
      <c r="D182" s="125">
        <v>5</v>
      </c>
      <c r="E182" s="123" t="s">
        <v>446</v>
      </c>
      <c r="F182" s="119" t="s">
        <v>447</v>
      </c>
      <c r="G182" s="111">
        <f>RADIANS(D182/60)</f>
        <v>1.454441043328608E-3</v>
      </c>
      <c r="H182" s="123"/>
      <c r="I182" s="113" t="s">
        <v>435</v>
      </c>
      <c r="J182" s="110">
        <f>SQRT(3)</f>
        <v>1.7320508075688772</v>
      </c>
      <c r="K182" s="111">
        <f t="shared" si="260"/>
        <v>8.3972192788621196E-4</v>
      </c>
      <c r="L182" s="123"/>
      <c r="M182" s="105" t="s">
        <v>448</v>
      </c>
      <c r="N182" s="111">
        <f>TAN(G182)</f>
        <v>1.45444206890373E-3</v>
      </c>
      <c r="O182" s="123"/>
      <c r="P182" s="111">
        <f t="shared" si="261"/>
        <v>1.2213268980986508E-6</v>
      </c>
      <c r="Q182" s="116">
        <v>30</v>
      </c>
      <c r="R182" s="112">
        <f t="shared" si="262"/>
        <v>5.5555555555555562</v>
      </c>
      <c r="S182" s="113">
        <f t="shared" si="263"/>
        <v>4.0049785364825227E-25</v>
      </c>
      <c r="T182" s="44"/>
      <c r="U182" s="458" t="s">
        <v>1067</v>
      </c>
      <c r="V182" s="116" t="e">
        <f ca="1">OFFSET(R$3,COUNTIF(Q$4:Q$10,"&lt;="&amp;V181),0)+1</f>
        <v>#VALUE!</v>
      </c>
    </row>
    <row r="183" spans="1:23" s="67" customFormat="1" ht="15" customHeight="1">
      <c r="A183" s="44"/>
      <c r="B183" s="104" t="s">
        <v>449</v>
      </c>
      <c r="C183" s="105" t="s">
        <v>450</v>
      </c>
      <c r="D183" s="125">
        <f>IF(MAX(D115:D174)&lt;=L$8,50,10)</f>
        <v>50</v>
      </c>
      <c r="E183" s="123" t="s">
        <v>451</v>
      </c>
      <c r="F183" s="119"/>
      <c r="G183" s="111">
        <f>D183*10^-6</f>
        <v>4.9999999999999996E-5</v>
      </c>
      <c r="H183" s="123"/>
      <c r="I183" s="113" t="s">
        <v>435</v>
      </c>
      <c r="J183" s="110">
        <f>SQRT(3)</f>
        <v>1.7320508075688772</v>
      </c>
      <c r="K183" s="111">
        <f t="shared" si="260"/>
        <v>2.8867513459481286E-5</v>
      </c>
      <c r="L183" s="123"/>
      <c r="M183" s="105"/>
      <c r="N183" s="120">
        <v>1</v>
      </c>
      <c r="O183" s="123"/>
      <c r="P183" s="111">
        <f t="shared" si="261"/>
        <v>2.8867513459481286E-5</v>
      </c>
      <c r="Q183" s="116">
        <v>10</v>
      </c>
      <c r="R183" s="112">
        <f t="shared" si="262"/>
        <v>50</v>
      </c>
      <c r="S183" s="113">
        <f t="shared" si="263"/>
        <v>1.3888888888888882E-20</v>
      </c>
      <c r="T183" s="44"/>
      <c r="U183" s="44"/>
      <c r="V183" s="44"/>
    </row>
    <row r="184" spans="1:23" s="67" customFormat="1" ht="15" customHeight="1">
      <c r="A184" s="44"/>
      <c r="B184" s="104" t="s">
        <v>452</v>
      </c>
      <c r="C184" s="105" t="s">
        <v>453</v>
      </c>
      <c r="D184" s="106" t="e">
        <f ca="1">D187*D181/D178</f>
        <v>#N/A</v>
      </c>
      <c r="E184" s="123" t="s">
        <v>454</v>
      </c>
      <c r="F184" s="119" t="s">
        <v>455</v>
      </c>
      <c r="G184" s="108" t="e">
        <f ca="1">D184*(50*10^-6)</f>
        <v>#N/A</v>
      </c>
      <c r="H184" s="123" t="s">
        <v>454</v>
      </c>
      <c r="I184" s="113" t="s">
        <v>435</v>
      </c>
      <c r="J184" s="110">
        <f>SQRT(3)</f>
        <v>1.7320508075688772</v>
      </c>
      <c r="K184" s="111" t="e">
        <f t="shared" ca="1" si="260"/>
        <v>#N/A</v>
      </c>
      <c r="L184" s="123" t="s">
        <v>454</v>
      </c>
      <c r="M184" s="105" t="s">
        <v>456</v>
      </c>
      <c r="N184" s="108" t="e">
        <f ca="1">D185</f>
        <v>#N/A</v>
      </c>
      <c r="O184" s="123" t="s">
        <v>457</v>
      </c>
      <c r="P184" s="111" t="e">
        <f t="shared" ca="1" si="261"/>
        <v>#N/A</v>
      </c>
      <c r="Q184" s="116">
        <v>10</v>
      </c>
      <c r="R184" s="112">
        <f t="shared" si="262"/>
        <v>50</v>
      </c>
      <c r="S184" s="113" t="e">
        <f t="shared" ca="1" si="263"/>
        <v>#N/A</v>
      </c>
      <c r="T184" s="44"/>
      <c r="U184" s="44"/>
      <c r="V184" s="44"/>
    </row>
    <row r="185" spans="1:23" s="67" customFormat="1" ht="15" customHeight="1">
      <c r="A185" s="44"/>
      <c r="B185" s="104" t="s">
        <v>458</v>
      </c>
      <c r="C185" s="105" t="s">
        <v>456</v>
      </c>
      <c r="D185" s="106" t="e">
        <f ca="1">H108*10^-6</f>
        <v>#N/A</v>
      </c>
      <c r="E185" s="116" t="s">
        <v>457</v>
      </c>
      <c r="F185" s="119">
        <v>0.2</v>
      </c>
      <c r="G185" s="108" t="e">
        <f ca="1">D185*F185</f>
        <v>#N/A</v>
      </c>
      <c r="H185" s="116" t="s">
        <v>457</v>
      </c>
      <c r="I185" s="113" t="s">
        <v>435</v>
      </c>
      <c r="J185" s="110">
        <f>SQRT(3)</f>
        <v>1.7320508075688772</v>
      </c>
      <c r="K185" s="111" t="e">
        <f t="shared" ca="1" si="260"/>
        <v>#N/A</v>
      </c>
      <c r="L185" s="116" t="s">
        <v>457</v>
      </c>
      <c r="M185" s="105" t="s">
        <v>453</v>
      </c>
      <c r="N185" s="108" t="e">
        <f ca="1">D184</f>
        <v>#N/A</v>
      </c>
      <c r="O185" s="123" t="s">
        <v>454</v>
      </c>
      <c r="P185" s="111" t="e">
        <f t="shared" ca="1" si="261"/>
        <v>#N/A</v>
      </c>
      <c r="Q185" s="116">
        <v>10</v>
      </c>
      <c r="R185" s="112">
        <f t="shared" si="262"/>
        <v>50</v>
      </c>
      <c r="S185" s="113" t="e">
        <f t="shared" ca="1" si="263"/>
        <v>#N/A</v>
      </c>
      <c r="T185" s="44"/>
      <c r="U185" s="44"/>
      <c r="V185" s="44"/>
    </row>
    <row r="186" spans="1:23" s="67" customFormat="1" ht="15" customHeight="1">
      <c r="A186" s="44"/>
      <c r="B186" s="104" t="s">
        <v>459</v>
      </c>
      <c r="C186" s="105" t="s">
        <v>460</v>
      </c>
      <c r="D186" s="122" t="e">
        <f>O$5</f>
        <v>#DIV/0!</v>
      </c>
      <c r="E186" s="123" t="s">
        <v>461</v>
      </c>
      <c r="F186" s="123" t="s">
        <v>462</v>
      </c>
      <c r="G186" s="117">
        <v>0.05</v>
      </c>
      <c r="H186" s="123" t="s">
        <v>461</v>
      </c>
      <c r="I186" s="113" t="s">
        <v>435</v>
      </c>
      <c r="J186" s="110">
        <f>SQRT(3)</f>
        <v>1.7320508075688772</v>
      </c>
      <c r="K186" s="111">
        <f t="shared" si="260"/>
        <v>2.8867513459481291E-2</v>
      </c>
      <c r="L186" s="123" t="s">
        <v>461</v>
      </c>
      <c r="M186" s="105" t="s">
        <v>463</v>
      </c>
      <c r="N186" s="108">
        <f>1/D188</f>
        <v>1.25E-4</v>
      </c>
      <c r="O186" s="123" t="s">
        <v>464</v>
      </c>
      <c r="P186" s="111">
        <f t="shared" si="261"/>
        <v>3.6084391824351616E-6</v>
      </c>
      <c r="Q186" s="116">
        <v>10</v>
      </c>
      <c r="R186" s="112">
        <f t="shared" si="262"/>
        <v>50</v>
      </c>
      <c r="S186" s="113">
        <f t="shared" si="263"/>
        <v>3.3908420138888909E-24</v>
      </c>
      <c r="T186" s="44"/>
      <c r="U186" s="44"/>
      <c r="V186" s="44"/>
    </row>
    <row r="187" spans="1:23" s="67" customFormat="1" ht="15" customHeight="1">
      <c r="A187" s="44"/>
      <c r="B187" s="104" t="s">
        <v>465</v>
      </c>
      <c r="C187" s="105" t="s">
        <v>466</v>
      </c>
      <c r="D187" s="126">
        <f>MAX(AF115:AF174)</f>
        <v>0</v>
      </c>
      <c r="E187" s="123" t="s">
        <v>467</v>
      </c>
      <c r="F187" s="105" t="s">
        <v>427</v>
      </c>
      <c r="G187" s="127">
        <f>SUM(Pressure_1_R2!T68:T143)/10^6</f>
        <v>0</v>
      </c>
      <c r="H187" s="107" t="s">
        <v>467</v>
      </c>
      <c r="I187" s="109" t="s">
        <v>428</v>
      </c>
      <c r="J187" s="110">
        <v>2</v>
      </c>
      <c r="K187" s="111">
        <f t="shared" si="260"/>
        <v>0</v>
      </c>
      <c r="L187" s="123" t="s">
        <v>467</v>
      </c>
      <c r="M187" s="105" t="s">
        <v>468</v>
      </c>
      <c r="N187" s="108" t="e">
        <f>1/D187</f>
        <v>#DIV/0!</v>
      </c>
      <c r="O187" s="123" t="s">
        <v>469</v>
      </c>
      <c r="P187" s="111" t="e">
        <f t="shared" si="261"/>
        <v>#DIV/0!</v>
      </c>
      <c r="Q187" s="116">
        <v>13</v>
      </c>
      <c r="R187" s="112">
        <f t="shared" si="262"/>
        <v>29.585798816568047</v>
      </c>
      <c r="S187" s="113" t="e">
        <f t="shared" si="263"/>
        <v>#DIV/0!</v>
      </c>
      <c r="T187" s="44"/>
    </row>
    <row r="188" spans="1:23" s="67" customFormat="1" ht="15" customHeight="1">
      <c r="A188" s="44"/>
      <c r="B188" s="104" t="s">
        <v>470</v>
      </c>
      <c r="C188" s="105" t="s">
        <v>471</v>
      </c>
      <c r="D188" s="126">
        <f>AI115</f>
        <v>8000</v>
      </c>
      <c r="E188" s="123" t="s">
        <v>461</v>
      </c>
      <c r="F188" s="128">
        <v>0.05</v>
      </c>
      <c r="G188" s="108">
        <f>D188*F188</f>
        <v>400</v>
      </c>
      <c r="H188" s="123" t="s">
        <v>461</v>
      </c>
      <c r="I188" s="113" t="s">
        <v>435</v>
      </c>
      <c r="J188" s="110">
        <f>SQRT(3)</f>
        <v>1.7320508075688772</v>
      </c>
      <c r="K188" s="111">
        <f t="shared" si="260"/>
        <v>230.94010767585033</v>
      </c>
      <c r="L188" s="123" t="s">
        <v>461</v>
      </c>
      <c r="M188" s="105" t="s">
        <v>472</v>
      </c>
      <c r="N188" s="108" t="e">
        <f>D186/(D188^2)</f>
        <v>#DIV/0!</v>
      </c>
      <c r="O188" s="123" t="s">
        <v>464</v>
      </c>
      <c r="P188" s="111" t="e">
        <f t="shared" si="261"/>
        <v>#DIV/0!</v>
      </c>
      <c r="Q188" s="116">
        <v>10</v>
      </c>
      <c r="R188" s="112">
        <f t="shared" si="262"/>
        <v>50</v>
      </c>
      <c r="S188" s="113" t="e">
        <f t="shared" si="263"/>
        <v>#DIV/0!</v>
      </c>
      <c r="T188" s="44"/>
      <c r="U188" s="44"/>
      <c r="V188" s="44"/>
    </row>
    <row r="189" spans="1:23" s="67" customFormat="1" ht="15" customHeight="1">
      <c r="A189" s="44"/>
      <c r="B189" s="104" t="s">
        <v>473</v>
      </c>
      <c r="C189" s="114" t="s">
        <v>474</v>
      </c>
      <c r="D189" s="126" t="e">
        <f>MAX(AU115:AU174)</f>
        <v>#DIV/0!</v>
      </c>
      <c r="E189" s="123" t="s">
        <v>461</v>
      </c>
      <c r="F189" s="128">
        <v>0.01</v>
      </c>
      <c r="G189" s="120" t="e">
        <f>D189*F189</f>
        <v>#DIV/0!</v>
      </c>
      <c r="H189" s="123" t="s">
        <v>461</v>
      </c>
      <c r="I189" s="113" t="s">
        <v>435</v>
      </c>
      <c r="J189" s="110">
        <f>SQRT(3)</f>
        <v>1.7320508075688772</v>
      </c>
      <c r="K189" s="111" t="e">
        <f t="shared" si="260"/>
        <v>#DIV/0!</v>
      </c>
      <c r="L189" s="123" t="s">
        <v>461</v>
      </c>
      <c r="M189" s="105" t="s">
        <v>475</v>
      </c>
      <c r="N189" s="129" t="e">
        <f ca="1">D181*D190/D184</f>
        <v>#N/A</v>
      </c>
      <c r="O189" s="123" t="s">
        <v>464</v>
      </c>
      <c r="P189" s="111" t="e">
        <f t="shared" ca="1" si="261"/>
        <v>#DIV/0!</v>
      </c>
      <c r="Q189" s="116">
        <v>20</v>
      </c>
      <c r="R189" s="121">
        <f t="shared" si="262"/>
        <v>12.5</v>
      </c>
      <c r="S189" s="113" t="e">
        <f t="shared" ca="1" si="263"/>
        <v>#DIV/0!</v>
      </c>
      <c r="T189" s="44"/>
      <c r="U189" s="44"/>
      <c r="V189" s="44"/>
    </row>
    <row r="190" spans="1:23" s="67" customFormat="1" ht="15" customHeight="1">
      <c r="A190" s="44"/>
      <c r="B190" s="104" t="s">
        <v>476</v>
      </c>
      <c r="C190" s="114" t="s">
        <v>477</v>
      </c>
      <c r="D190" s="130">
        <f>AW115</f>
        <v>0.03</v>
      </c>
      <c r="E190" s="123" t="s">
        <v>478</v>
      </c>
      <c r="F190" s="128"/>
      <c r="G190" s="120">
        <f>D190</f>
        <v>0.03</v>
      </c>
      <c r="H190" s="123" t="s">
        <v>478</v>
      </c>
      <c r="I190" s="113" t="s">
        <v>435</v>
      </c>
      <c r="J190" s="110">
        <f>SQRT(3)</f>
        <v>1.7320508075688772</v>
      </c>
      <c r="K190" s="111">
        <f t="shared" si="260"/>
        <v>1.7320508075688773E-2</v>
      </c>
      <c r="L190" s="123" t="s">
        <v>478</v>
      </c>
      <c r="M190" s="105" t="s">
        <v>479</v>
      </c>
      <c r="N190" s="108" t="e">
        <f ca="1">D181*D189/D184</f>
        <v>#DIV/0!</v>
      </c>
      <c r="O190" s="123" t="s">
        <v>480</v>
      </c>
      <c r="P190" s="111" t="e">
        <f t="shared" ca="1" si="261"/>
        <v>#DIV/0!</v>
      </c>
      <c r="Q190" s="116">
        <v>30</v>
      </c>
      <c r="R190" s="112">
        <f t="shared" si="262"/>
        <v>5.5555555555555562</v>
      </c>
      <c r="S190" s="113" t="e">
        <f t="shared" ca="1" si="263"/>
        <v>#DIV/0!</v>
      </c>
      <c r="T190" s="44"/>
      <c r="U190" s="44"/>
      <c r="V190" s="44"/>
    </row>
    <row r="191" spans="1:23" s="67" customFormat="1" ht="15" customHeight="1">
      <c r="A191" s="44"/>
      <c r="B191" s="104" t="s">
        <v>481</v>
      </c>
      <c r="C191" s="105" t="s">
        <v>482</v>
      </c>
      <c r="D191" s="131" t="e">
        <f ca="1">AL115</f>
        <v>#N/A</v>
      </c>
      <c r="E191" s="123" t="s">
        <v>478</v>
      </c>
      <c r="F191" s="128">
        <v>0.1</v>
      </c>
      <c r="G191" s="120" t="e">
        <f ca="1">D191*F191</f>
        <v>#N/A</v>
      </c>
      <c r="H191" s="123" t="s">
        <v>478</v>
      </c>
      <c r="I191" s="113" t="s">
        <v>435</v>
      </c>
      <c r="J191" s="110">
        <f>SQRT(3)</f>
        <v>1.7320508075688772</v>
      </c>
      <c r="K191" s="111" t="e">
        <f t="shared" ca="1" si="260"/>
        <v>#N/A</v>
      </c>
      <c r="L191" s="123" t="s">
        <v>478</v>
      </c>
      <c r="M191" s="105" t="s">
        <v>483</v>
      </c>
      <c r="N191" s="108" t="e">
        <f>D192/D181/D187</f>
        <v>#DIV/0!</v>
      </c>
      <c r="O191" s="123" t="s">
        <v>480</v>
      </c>
      <c r="P191" s="111" t="e">
        <f t="shared" ca="1" si="261"/>
        <v>#N/A</v>
      </c>
      <c r="Q191" s="116">
        <v>10</v>
      </c>
      <c r="R191" s="112">
        <f t="shared" si="262"/>
        <v>50</v>
      </c>
      <c r="S191" s="113" t="e">
        <f t="shared" ca="1" si="263"/>
        <v>#N/A</v>
      </c>
      <c r="T191" s="44"/>
      <c r="U191" s="44"/>
      <c r="V191" s="44"/>
    </row>
    <row r="192" spans="1:23" s="67" customFormat="1" ht="15" customHeight="1">
      <c r="A192" s="44"/>
      <c r="B192" s="104" t="s">
        <v>484</v>
      </c>
      <c r="C192" s="105" t="s">
        <v>485</v>
      </c>
      <c r="D192" s="126">
        <f>AK115</f>
        <v>0</v>
      </c>
      <c r="E192" s="123" t="s">
        <v>486</v>
      </c>
      <c r="F192" s="128">
        <v>0.1</v>
      </c>
      <c r="G192" s="120">
        <f>D192*F192</f>
        <v>0</v>
      </c>
      <c r="H192" s="123" t="s">
        <v>486</v>
      </c>
      <c r="I192" s="113" t="s">
        <v>435</v>
      </c>
      <c r="J192" s="110">
        <f>SQRT(3)</f>
        <v>1.7320508075688772</v>
      </c>
      <c r="K192" s="111">
        <f t="shared" si="260"/>
        <v>0</v>
      </c>
      <c r="L192" s="123" t="s">
        <v>486</v>
      </c>
      <c r="M192" s="105" t="s">
        <v>487</v>
      </c>
      <c r="N192" s="108" t="e">
        <f ca="1">D191/D181/D187</f>
        <v>#N/A</v>
      </c>
      <c r="O192" s="123" t="s">
        <v>488</v>
      </c>
      <c r="P192" s="111" t="e">
        <f t="shared" ca="1" si="261"/>
        <v>#N/A</v>
      </c>
      <c r="Q192" s="116">
        <v>10</v>
      </c>
      <c r="R192" s="112">
        <f t="shared" si="262"/>
        <v>50</v>
      </c>
      <c r="S192" s="113" t="e">
        <f t="shared" ca="1" si="263"/>
        <v>#N/A</v>
      </c>
      <c r="T192" s="44"/>
      <c r="U192" s="44"/>
      <c r="V192" s="44"/>
    </row>
    <row r="193" spans="1:68" s="67" customFormat="1" ht="15" customHeight="1">
      <c r="A193" s="58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Q193" s="85"/>
      <c r="T193" s="44"/>
      <c r="U193" s="44"/>
      <c r="V193" s="44"/>
    </row>
    <row r="194" spans="1:68" s="67" customFormat="1" ht="15" customHeight="1">
      <c r="A194" s="4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Q194" s="85"/>
      <c r="R194" s="84"/>
      <c r="S194" s="84"/>
      <c r="T194" s="44"/>
      <c r="U194" s="44"/>
      <c r="V194" s="44"/>
    </row>
    <row r="195" spans="1:68" s="67" customFormat="1" ht="15" customHeight="1">
      <c r="A195" s="4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Q195" s="84"/>
      <c r="R195" s="84"/>
      <c r="S195" s="84"/>
      <c r="T195" s="44"/>
      <c r="U195" s="44"/>
      <c r="V195" s="44"/>
    </row>
    <row r="196" spans="1:68" s="67" customFormat="1" ht="15" customHeight="1">
      <c r="A196" s="4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T196" s="44"/>
      <c r="U196" s="44"/>
      <c r="V196" s="44"/>
    </row>
    <row r="197" spans="1:68" s="67" customFormat="1" ht="15" customHeight="1"/>
    <row r="198" spans="1:68" ht="16.5" customHeight="1">
      <c r="A198" s="303" t="s">
        <v>496</v>
      </c>
    </row>
    <row r="199" spans="1:68" ht="15" customHeight="1">
      <c r="B199" s="306" t="s">
        <v>539</v>
      </c>
    </row>
    <row r="200" spans="1:68" ht="15" customHeight="1">
      <c r="B200" s="747" t="s">
        <v>535</v>
      </c>
      <c r="C200" s="748"/>
      <c r="D200" s="307" t="s">
        <v>3</v>
      </c>
      <c r="E200" s="307" t="s">
        <v>536</v>
      </c>
      <c r="F200" s="307" t="s">
        <v>544</v>
      </c>
      <c r="G200" s="307" t="s">
        <v>400</v>
      </c>
      <c r="H200" s="307" t="s">
        <v>143</v>
      </c>
      <c r="I200" s="307" t="s">
        <v>545</v>
      </c>
      <c r="J200" s="742" t="s">
        <v>1049</v>
      </c>
      <c r="K200" s="742"/>
    </row>
    <row r="201" spans="1:68" ht="15" customHeight="1">
      <c r="B201" s="745" t="e">
        <f>Calcu!L$568</f>
        <v>#N/A</v>
      </c>
      <c r="C201" s="746"/>
      <c r="D201" s="243" t="e">
        <f ca="1">OFFSET(Pressure_1_R3!B$66,MATCH($B201,Pressure_1_R3!$C$67:$C$126,0),0)</f>
        <v>#N/A</v>
      </c>
      <c r="E201" s="243" t="e">
        <f ca="1">OFFSET(Pressure_1_R3!D$66,MATCH($B201,Pressure_1_R3!$C$67:$C$126,0),0)</f>
        <v>#N/A</v>
      </c>
      <c r="F201" s="243" t="e">
        <f ca="1">OFFSET(Pressure_1_R3!L$66,MATCH($B201,Pressure_1_R3!$C$67:$C$126,0),0)</f>
        <v>#N/A</v>
      </c>
      <c r="G201" s="243" t="e">
        <f ca="1">OFFSET(Pressure_1_R3!Y$66,MATCH($B201,Pressure_1_R3!$C$67:$C$126,0),0)</f>
        <v>#N/A</v>
      </c>
      <c r="H201" s="243" t="e">
        <f ca="1">OFFSET(Pressure_1_R3!Z$66,MATCH($B201,Pressure_1_R3!$C$67:$C$126,0),0)</f>
        <v>#N/A</v>
      </c>
      <c r="I201" s="243" t="e">
        <f ca="1">OFFSET(Pressure_1_R3!AA$66,MATCH($B201,Pressure_1_R3!$C$67:$C$126,0),0)</f>
        <v>#N/A</v>
      </c>
      <c r="J201" s="243">
        <f ca="1">IF(TYPE(D201)=16,0,OFFSET(Pressure_1_R3!T$66,MATCH($B201,Pressure_1_R3!$C$67:$C$126,0),0))</f>
        <v>0</v>
      </c>
      <c r="K201" s="243" t="e">
        <f ca="1">OFFSET(Pressure_1_R3!V$66,MATCH($B201,Pressure_1_R3!$C$67:$C$126,0),0)</f>
        <v>#N/A</v>
      </c>
    </row>
    <row r="202" spans="1:68" ht="15" customHeight="1">
      <c r="B202" s="747" t="s">
        <v>535</v>
      </c>
      <c r="C202" s="748"/>
      <c r="D202" s="307" t="s">
        <v>546</v>
      </c>
      <c r="E202" s="307" t="s">
        <v>547</v>
      </c>
      <c r="F202" s="307" t="s">
        <v>548</v>
      </c>
      <c r="G202" s="307" t="s">
        <v>549</v>
      </c>
      <c r="J202" s="742" t="s">
        <v>1049</v>
      </c>
      <c r="K202" s="742"/>
    </row>
    <row r="203" spans="1:68" ht="15" customHeight="1">
      <c r="B203" s="745" t="e">
        <f>Calcu!M$568</f>
        <v>#N/A</v>
      </c>
      <c r="C203" s="746"/>
      <c r="D203" s="243" t="e">
        <f ca="1">OFFSET(Pressure_1_R3!B$66,MATCH($B203,Pressure_1_R3!$C$67:$C$126,0),0)</f>
        <v>#N/A</v>
      </c>
      <c r="E203" s="243" t="e">
        <f ca="1">OFFSET(Pressure_1_R3!AA$66,MATCH($B203,Pressure_1_R3!$C$67:$C$126,0),0)</f>
        <v>#N/A</v>
      </c>
      <c r="F203" s="243" t="e">
        <f ca="1">OFFSET(Pressure_1_R3!AB$66,MATCH($B203,Pressure_1_R3!$C$67:$C$126,0),0)</f>
        <v>#N/A</v>
      </c>
      <c r="G203" s="243" t="e">
        <f ca="1">OFFSET(Pressure_1_R3!Z$66,MATCH($B203,Pressure_1_R3!$C$67:$C$126,0),0)</f>
        <v>#N/A</v>
      </c>
      <c r="J203" s="243">
        <f ca="1">IF(TYPE(D203)=16,0,OFFSET(Pressure_1_R3!T$66,MATCH($B203,Pressure_1_R3!$C$67:$C$126,0),0))</f>
        <v>0</v>
      </c>
      <c r="K203" s="243" t="e">
        <f ca="1">OFFSET(Pressure_1_R3!V$66,MATCH($B203,Pressure_1_R3!$C$67:$C$126,0),0)</f>
        <v>#N/A</v>
      </c>
    </row>
    <row r="204" spans="1:68" ht="15" customHeight="1">
      <c r="B204" s="745" t="e">
        <f>Calcu!N$568</f>
        <v>#N/A</v>
      </c>
      <c r="C204" s="746"/>
      <c r="D204" s="243" t="e">
        <f ca="1">OFFSET(Pressure_1_R3!B$66,MATCH($B204,Pressure_1_R3!$C$67:$C$126,0),0)</f>
        <v>#N/A</v>
      </c>
      <c r="E204" s="243" t="e">
        <f ca="1">OFFSET(Pressure_1_R3!AA$66,MATCH($B204,Pressure_1_R3!$C$67:$C$126,0),0)</f>
        <v>#N/A</v>
      </c>
      <c r="F204" s="243" t="e">
        <f ca="1">OFFSET(Pressure_1_R3!AB$66,MATCH($B204,Pressure_1_R3!$C$67:$C$126,0),0)</f>
        <v>#N/A</v>
      </c>
      <c r="G204" s="243" t="e">
        <f ca="1">OFFSET(Pressure_1_R3!Z$66,MATCH($B204,Pressure_1_R3!$C$67:$C$126,0),0)</f>
        <v>#N/A</v>
      </c>
      <c r="J204" s="243">
        <f ca="1">IF(TYPE(D204)=16,0,OFFSET(Pressure_1_R3!T$66,MATCH($B204,Pressure_1_R3!$C$67:$C$126,0),0))</f>
        <v>0</v>
      </c>
      <c r="K204" s="243" t="e">
        <f ca="1">OFFSET(Pressure_1_R3!V$66,MATCH($B204,Pressure_1_R3!$C$67:$C$126,0),0)</f>
        <v>#N/A</v>
      </c>
      <c r="L204" s="67"/>
      <c r="Q204" s="67"/>
    </row>
    <row r="205" spans="1:68" ht="15" customHeight="1">
      <c r="H205" s="240"/>
      <c r="I205" s="76"/>
      <c r="J205" s="75"/>
      <c r="K205" s="75"/>
      <c r="L205" s="67"/>
      <c r="Q205" s="67"/>
      <c r="AA205" s="67"/>
      <c r="AB205" s="67"/>
      <c r="AC205" s="67"/>
    </row>
    <row r="206" spans="1:68" ht="15" customHeight="1" thickBot="1">
      <c r="B206" s="306" t="s">
        <v>513</v>
      </c>
      <c r="C206" s="66"/>
      <c r="D206" s="66"/>
      <c r="E206" s="66"/>
      <c r="F206" s="66"/>
      <c r="G206" s="66"/>
      <c r="H206" s="66"/>
      <c r="I206" s="66"/>
      <c r="J206" s="66"/>
      <c r="K206" s="306" t="s">
        <v>1062</v>
      </c>
      <c r="R206" s="66"/>
      <c r="S206" s="66"/>
      <c r="T206" s="66"/>
      <c r="X206" s="141" t="s">
        <v>528</v>
      </c>
      <c r="AC206" s="67"/>
      <c r="AD206" s="66"/>
      <c r="AF206" s="308" t="s">
        <v>550</v>
      </c>
      <c r="AG206" s="67"/>
      <c r="AH206" s="67"/>
      <c r="AI206" s="67"/>
      <c r="AJ206" s="67"/>
      <c r="AK206" s="67"/>
      <c r="AL206" s="67"/>
      <c r="AM206" s="67"/>
      <c r="AN206" s="66" t="s">
        <v>388</v>
      </c>
      <c r="AO206" s="67"/>
      <c r="AP206" s="67"/>
      <c r="AQ206" s="67"/>
      <c r="AR206" s="67"/>
      <c r="AS206" s="67"/>
      <c r="AT206" s="66" t="s">
        <v>389</v>
      </c>
      <c r="AU206" s="66" t="s">
        <v>390</v>
      </c>
      <c r="AV206" s="67"/>
      <c r="AW206" s="67"/>
      <c r="AX206" s="67"/>
      <c r="AY206" s="66" t="s">
        <v>391</v>
      </c>
      <c r="AZ206" s="139"/>
      <c r="BA206" s="306" t="s">
        <v>495</v>
      </c>
    </row>
    <row r="207" spans="1:68" ht="15" customHeight="1">
      <c r="B207" s="419" t="s">
        <v>1044</v>
      </c>
      <c r="C207" s="419" t="s">
        <v>93</v>
      </c>
      <c r="D207" s="419" t="s">
        <v>1063</v>
      </c>
      <c r="E207" s="419" t="s">
        <v>1064</v>
      </c>
      <c r="F207" s="419" t="s">
        <v>1046</v>
      </c>
      <c r="G207" s="419" t="s">
        <v>1041</v>
      </c>
      <c r="H207" s="419" t="s">
        <v>1042</v>
      </c>
      <c r="I207" s="419" t="s">
        <v>1043</v>
      </c>
      <c r="J207" s="66"/>
      <c r="K207" s="419" t="s">
        <v>1051</v>
      </c>
      <c r="L207" s="738" t="s">
        <v>1052</v>
      </c>
      <c r="M207" s="739"/>
      <c r="N207" s="738" t="s">
        <v>1053</v>
      </c>
      <c r="O207" s="739"/>
      <c r="P207" s="738" t="s">
        <v>1054</v>
      </c>
      <c r="Q207" s="739"/>
      <c r="R207" s="741" t="s">
        <v>1050</v>
      </c>
      <c r="S207" s="741"/>
      <c r="T207" s="419" t="s">
        <v>987</v>
      </c>
      <c r="U207" s="424" t="s">
        <v>1056</v>
      </c>
      <c r="V207" s="425" t="s">
        <v>1043</v>
      </c>
      <c r="X207" s="738" t="s">
        <v>1053</v>
      </c>
      <c r="Y207" s="739"/>
      <c r="Z207" s="738" t="s">
        <v>1054</v>
      </c>
      <c r="AA207" s="740"/>
      <c r="AB207" s="419" t="s">
        <v>264</v>
      </c>
      <c r="AC207" s="419" t="s">
        <v>266</v>
      </c>
      <c r="AD207" s="419" t="s">
        <v>408</v>
      </c>
      <c r="AF207" s="419" t="s">
        <v>392</v>
      </c>
      <c r="AG207" s="419" t="s">
        <v>393</v>
      </c>
      <c r="AH207" s="419" t="s">
        <v>394</v>
      </c>
      <c r="AI207" s="419" t="s">
        <v>395</v>
      </c>
      <c r="AJ207" s="419" t="s">
        <v>396</v>
      </c>
      <c r="AK207" s="419" t="s">
        <v>397</v>
      </c>
      <c r="AL207" s="419" t="s">
        <v>398</v>
      </c>
      <c r="AM207" s="419" t="s">
        <v>399</v>
      </c>
      <c r="AN207" s="419" t="s">
        <v>400</v>
      </c>
      <c r="AO207" s="419" t="s">
        <v>401</v>
      </c>
      <c r="AP207" s="419" t="s">
        <v>378</v>
      </c>
      <c r="AQ207" s="448" t="s">
        <v>402</v>
      </c>
      <c r="AR207" s="419" t="s">
        <v>403</v>
      </c>
      <c r="AS207" s="419" t="s">
        <v>404</v>
      </c>
      <c r="AT207" s="419" t="s">
        <v>389</v>
      </c>
      <c r="AU207" s="419" t="s">
        <v>1065</v>
      </c>
      <c r="AV207" s="419" t="s">
        <v>405</v>
      </c>
      <c r="AW207" s="419" t="s">
        <v>406</v>
      </c>
      <c r="AX207" s="419" t="s">
        <v>407</v>
      </c>
      <c r="AY207" s="419" t="s">
        <v>408</v>
      </c>
      <c r="BA207" s="77" t="s">
        <v>527</v>
      </c>
      <c r="BB207" s="78" t="s">
        <v>527</v>
      </c>
      <c r="BC207" s="78" t="s">
        <v>527</v>
      </c>
      <c r="BD207" s="78" t="s">
        <v>527</v>
      </c>
      <c r="BE207" s="78" t="s">
        <v>527</v>
      </c>
      <c r="BF207" s="78" t="s">
        <v>527</v>
      </c>
      <c r="BG207" s="78" t="s">
        <v>527</v>
      </c>
      <c r="BH207" s="78" t="s">
        <v>527</v>
      </c>
      <c r="BI207" s="78" t="s">
        <v>527</v>
      </c>
      <c r="BJ207" s="78" t="s">
        <v>527</v>
      </c>
      <c r="BK207" s="78" t="s">
        <v>527</v>
      </c>
      <c r="BL207" s="78" t="s">
        <v>527</v>
      </c>
      <c r="BM207" s="78" t="s">
        <v>527</v>
      </c>
      <c r="BN207" s="78" t="s">
        <v>527</v>
      </c>
      <c r="BO207" s="78" t="s">
        <v>527</v>
      </c>
      <c r="BP207" s="79" t="s">
        <v>527</v>
      </c>
    </row>
    <row r="208" spans="1:68" ht="15" customHeight="1">
      <c r="B208" s="438">
        <f>Pressure_1_R3!B4</f>
        <v>0</v>
      </c>
      <c r="C208" s="439">
        <f>Pressure_1_R3!D4</f>
        <v>0</v>
      </c>
      <c r="D208" s="445" t="str">
        <f t="shared" ref="D208:D267" si="264">IFERROR(B208*INDEX(C$3:J$10,MATCH(C208,B$3:B$10,0),4),"")</f>
        <v/>
      </c>
      <c r="E208" s="447" t="str">
        <f>IF(MAX(D208:D267)&lt;=L$8,"기체","액체")</f>
        <v>기체</v>
      </c>
      <c r="F208" s="387" t="e">
        <f t="shared" ref="F208:F267" si="265">INDEX(C$3:J$10,MATCH(C208,B$3:B$10,0),MATCH(I208,C$2:J$2,0))</f>
        <v>#N/A</v>
      </c>
      <c r="G208" s="387" t="e">
        <f t="shared" ref="G208:G267" si="266">B208*F208</f>
        <v>#N/A</v>
      </c>
      <c r="H208" s="437" t="e">
        <f t="shared" ref="H208:H267" si="267">IF(TYPE(AD208)=16,AY208,AD208)*F208</f>
        <v>#N/A</v>
      </c>
      <c r="I208" s="432">
        <f>Pressure_1_R3!D4</f>
        <v>0</v>
      </c>
      <c r="J208" s="66"/>
      <c r="K208" s="426">
        <f>Calcu!I$568</f>
        <v>0</v>
      </c>
      <c r="L208" s="433" t="e">
        <f ca="1">V274</f>
        <v>#N/A</v>
      </c>
      <c r="M208" s="434" t="e">
        <f ca="1">V275</f>
        <v>#VALUE!</v>
      </c>
      <c r="N208" s="435">
        <f ca="1">J203</f>
        <v>0</v>
      </c>
      <c r="O208" s="436" t="e">
        <f ca="1">K203</f>
        <v>#N/A</v>
      </c>
      <c r="P208" s="435">
        <f ca="1">J204</f>
        <v>0</v>
      </c>
      <c r="Q208" s="436" t="e">
        <f ca="1">K204</f>
        <v>#N/A</v>
      </c>
      <c r="R208" s="430">
        <f ca="1">IF(OR(K208="20409-0",IF(K208="20413-0",SIGN(B208)&gt;0,SIGN(B208)&gt;=0)),IF(TYPE(L208)=16,N208,ROUND(L208,M208)),P208)</f>
        <v>0</v>
      </c>
      <c r="S208" s="427" t="e">
        <f ca="1">IF(OR(K208="20409-0",IF(K208="20413-0",SIGN(B208)&gt;0,SIGN(B208)&gt;=0)),IF(TYPE(L208)=16,O208,"% of Reading"),Q208)</f>
        <v>#N/A</v>
      </c>
      <c r="T208" s="387" t="e">
        <f t="shared" ref="T208:T267" ca="1" si="268">IF(OR(S208="% of Reading",S208="% of F.S"),1,INDEX(C$3:J$10,MATCH(S208,B$3:B$10,0),MATCH(V208,C$2:J$2,0)))</f>
        <v>#N/A</v>
      </c>
      <c r="U208" s="440" t="e">
        <f ca="1">IF(S208="% of Reading",H208*R208%,IF(S208="% of F.S",MAX(G208:G267)*R208%,R208*T208))</f>
        <v>#N/A</v>
      </c>
      <c r="V208" s="434">
        <f>I208</f>
        <v>0</v>
      </c>
      <c r="X208" s="435" t="e">
        <f ca="1">E203</f>
        <v>#N/A</v>
      </c>
      <c r="Y208" s="436" t="e">
        <f ca="1">F203</f>
        <v>#N/A</v>
      </c>
      <c r="Z208" s="435" t="e">
        <f ca="1">E204</f>
        <v>#N/A</v>
      </c>
      <c r="AA208" s="441" t="e">
        <f ca="1">F204</f>
        <v>#N/A</v>
      </c>
      <c r="AB208" s="442">
        <f t="shared" ref="AB208:AB267" si="269">IF(B208=0,0,IF(B208&lt;0,IF(K208="20409-0",X208,Z208),X208))</f>
        <v>0</v>
      </c>
      <c r="AC208" s="443">
        <f t="shared" ref="AC208:AC267" si="270">IF(B208=0,0,IF(B208&lt;0,IF(K208="20409-0",Y208,AA208),Y208))</f>
        <v>0</v>
      </c>
      <c r="AD208" s="444">
        <f t="shared" ref="AD208:AD267" si="271">IF(K208="20409-0",(AB208*ABS(B208)+AC208)*SIGN(B208),AB208*B208+AC208)</f>
        <v>0</v>
      </c>
      <c r="AF208" s="387">
        <f t="shared" ref="AF208:AF267" si="272">SUM(BA208:BP208)</f>
        <v>0</v>
      </c>
      <c r="AG208" s="420">
        <v>9.7989820000000005</v>
      </c>
      <c r="AH208" s="443" t="e">
        <f>O$5</f>
        <v>#DIV/0!</v>
      </c>
      <c r="AI208" s="420">
        <v>8000</v>
      </c>
      <c r="AJ208" s="420">
        <v>1</v>
      </c>
      <c r="AK208" s="420">
        <f>IF(MAX(B208:B267)&lt;=L$8,0,0.031)</f>
        <v>0</v>
      </c>
      <c r="AL208" s="387" t="e">
        <f ca="1">SQRT(4*PI()*AN208)</f>
        <v>#N/A</v>
      </c>
      <c r="AM208" s="454" t="e">
        <f ca="1">AF208*AG208*(1-AH208/AI208)*AJ208+AK208*AL208</f>
        <v>#DIV/0!</v>
      </c>
      <c r="AN208" s="422" t="e">
        <f ca="1">G201</f>
        <v>#N/A</v>
      </c>
      <c r="AO208" s="443" t="e">
        <f ca="1">H201</f>
        <v>#N/A</v>
      </c>
      <c r="AP208" s="449" t="e">
        <f t="shared" ref="AP208:AP267" ca="1" si="273">AM208/AN208/10^6</f>
        <v>#DIV/0!</v>
      </c>
      <c r="AQ208" s="420">
        <v>9.0000000000000002E-6</v>
      </c>
      <c r="AR208" s="450" t="e">
        <f ca="1">O$3-I201</f>
        <v>#DIV/0!</v>
      </c>
      <c r="AS208" s="455" t="e">
        <f ca="1">AN208*(1+AO208*AP208)*(1+(AQ208*AR208))</f>
        <v>#N/A</v>
      </c>
      <c r="AT208" s="456" t="e">
        <f t="shared" ref="AT208:AT267" ca="1" si="274">AM208/AS208/10^6</f>
        <v>#DIV/0!</v>
      </c>
      <c r="AU208" s="443" t="e">
        <f>O$3</f>
        <v>#DIV/0!</v>
      </c>
      <c r="AV208" s="450" t="e">
        <f ca="1">IF(E208="기체",(3.3694*10^-3*AT208)/(273.15+AU208),912.7+0.752*AT208-1.645*10^-3*AT208^2+1.456*10^-6*AT208^3)</f>
        <v>#DIV/0!</v>
      </c>
      <c r="AW208" s="420">
        <v>0.03</v>
      </c>
      <c r="AX208" s="446">
        <f t="shared" ref="AX208:AX267" si="275">IF(B208=0,0,(AV208-AH208)*AG208*AW208)</f>
        <v>0</v>
      </c>
      <c r="AY208" s="452" t="e">
        <f t="shared" ref="AY208:AY267" ca="1" si="276">AT208+AX208/10^6</f>
        <v>#DIV/0!</v>
      </c>
      <c r="BA208" s="68">
        <f>Pressure_1_R3!A130</f>
        <v>0</v>
      </c>
      <c r="BB208" s="87">
        <f>Pressure_1_R3!B130</f>
        <v>0</v>
      </c>
      <c r="BC208" s="87">
        <f>Pressure_1_R3!C130</f>
        <v>0</v>
      </c>
      <c r="BD208" s="87">
        <f>Pressure_1_R3!D130</f>
        <v>0</v>
      </c>
      <c r="BE208" s="87">
        <f>Pressure_1_R3!E130</f>
        <v>0</v>
      </c>
      <c r="BF208" s="87">
        <f>Pressure_1_R3!F130</f>
        <v>0</v>
      </c>
      <c r="BG208" s="87">
        <f>Pressure_1_R3!G130</f>
        <v>0</v>
      </c>
      <c r="BH208" s="87">
        <f>Pressure_1_R3!H130</f>
        <v>0</v>
      </c>
      <c r="BI208" s="87">
        <f>Pressure_1_R3!I130</f>
        <v>0</v>
      </c>
      <c r="BJ208" s="87">
        <f>Pressure_1_R3!J130</f>
        <v>0</v>
      </c>
      <c r="BK208" s="87">
        <f>Pressure_1_R3!K130</f>
        <v>0</v>
      </c>
      <c r="BL208" s="87">
        <f>Pressure_1_R3!L130</f>
        <v>0</v>
      </c>
      <c r="BM208" s="87">
        <f>Pressure_1_R3!M130</f>
        <v>0</v>
      </c>
      <c r="BN208" s="87">
        <f>Pressure_1_R3!N130</f>
        <v>0</v>
      </c>
      <c r="BO208" s="87">
        <f>Pressure_1_R3!O130</f>
        <v>0</v>
      </c>
      <c r="BP208" s="69">
        <f>Pressure_1_R3!P130</f>
        <v>0</v>
      </c>
    </row>
    <row r="209" spans="2:68" ht="15" customHeight="1">
      <c r="B209" s="438">
        <f>Pressure_1_R3!B5</f>
        <v>0</v>
      </c>
      <c r="C209" s="439">
        <f>Pressure_1_R3!D5</f>
        <v>0</v>
      </c>
      <c r="D209" s="445" t="str">
        <f t="shared" si="264"/>
        <v/>
      </c>
      <c r="E209" s="429" t="str">
        <f>E208</f>
        <v>기체</v>
      </c>
      <c r="F209" s="387" t="e">
        <f t="shared" si="265"/>
        <v>#N/A</v>
      </c>
      <c r="G209" s="387" t="e">
        <f t="shared" si="266"/>
        <v>#N/A</v>
      </c>
      <c r="H209" s="437" t="e">
        <f t="shared" si="267"/>
        <v>#N/A</v>
      </c>
      <c r="I209" s="429">
        <f>I208</f>
        <v>0</v>
      </c>
      <c r="J209" s="66"/>
      <c r="K209" s="423">
        <f>K208</f>
        <v>0</v>
      </c>
      <c r="L209" s="428" t="e">
        <f ca="1">L208</f>
        <v>#N/A</v>
      </c>
      <c r="M209" s="429" t="e">
        <f ca="1">M208</f>
        <v>#VALUE!</v>
      </c>
      <c r="N209" s="428">
        <f t="shared" ref="N209:N266" ca="1" si="277">N208</f>
        <v>0</v>
      </c>
      <c r="O209" s="429" t="e">
        <f t="shared" ref="O209:O266" ca="1" si="278">O208</f>
        <v>#N/A</v>
      </c>
      <c r="P209" s="428">
        <f t="shared" ref="P209:P266" ca="1" si="279">P208</f>
        <v>0</v>
      </c>
      <c r="Q209" s="429" t="e">
        <f t="shared" ref="Q209:Q266" ca="1" si="280">Q208</f>
        <v>#N/A</v>
      </c>
      <c r="R209" s="430">
        <f t="shared" ref="R209:R267" ca="1" si="281">IF(OR(K209="20409-0",IF(K209="20413-0",SIGN(B209)&gt;0,SIGN(B209)&gt;=0)),IF(TYPE(L209)=16,N209,ROUND(L209,M209)),P209)</f>
        <v>0</v>
      </c>
      <c r="S209" s="427" t="e">
        <f t="shared" ref="S209:S267" ca="1" si="282">IF(OR(K209="20409-0",IF(K209="20413-0",SIGN(B209)&gt;0,SIGN(B209)&gt;=0)),IF(TYPE(L209)=16,O209,"% of Reading"),Q209)</f>
        <v>#N/A</v>
      </c>
      <c r="T209" s="387" t="e">
        <f t="shared" ca="1" si="268"/>
        <v>#N/A</v>
      </c>
      <c r="U209" s="440" t="e">
        <f ca="1">IF(S209="% of Reading",H209*R209%,IF(S209="% of F.S",MAX(G208:G267)*R209%,R209*T209))</f>
        <v>#N/A</v>
      </c>
      <c r="V209" s="429">
        <f t="shared" ref="V209:V266" si="283">V208</f>
        <v>0</v>
      </c>
      <c r="X209" s="428" t="e">
        <f ca="1">X208</f>
        <v>#N/A</v>
      </c>
      <c r="Y209" s="429" t="e">
        <f ca="1">Y208</f>
        <v>#N/A</v>
      </c>
      <c r="Z209" s="428" t="e">
        <f t="shared" ref="Z209:Z266" ca="1" si="284">Z208</f>
        <v>#N/A</v>
      </c>
      <c r="AA209" s="431" t="e">
        <f t="shared" ref="AA209:AA266" ca="1" si="285">AA208</f>
        <v>#N/A</v>
      </c>
      <c r="AB209" s="442">
        <f t="shared" si="269"/>
        <v>0</v>
      </c>
      <c r="AC209" s="443">
        <f t="shared" si="270"/>
        <v>0</v>
      </c>
      <c r="AD209" s="444">
        <f t="shared" si="271"/>
        <v>0</v>
      </c>
      <c r="AF209" s="387">
        <f t="shared" si="272"/>
        <v>0</v>
      </c>
      <c r="AG209" s="451">
        <f t="shared" ref="AG209:AL224" si="286">AG208</f>
        <v>9.7989820000000005</v>
      </c>
      <c r="AH209" s="451" t="e">
        <f t="shared" si="286"/>
        <v>#DIV/0!</v>
      </c>
      <c r="AI209" s="451">
        <f t="shared" si="286"/>
        <v>8000</v>
      </c>
      <c r="AJ209" s="451">
        <f t="shared" si="286"/>
        <v>1</v>
      </c>
      <c r="AK209" s="451">
        <f t="shared" si="286"/>
        <v>0</v>
      </c>
      <c r="AL209" s="451" t="e">
        <f t="shared" ca="1" si="286"/>
        <v>#N/A</v>
      </c>
      <c r="AM209" s="454" t="e">
        <f t="shared" ref="AM209:AM267" ca="1" si="287">AF209*AG209*(1-AH209/AI209)*AJ209+AK209*AL209</f>
        <v>#DIV/0!</v>
      </c>
      <c r="AN209" s="451" t="e">
        <f t="shared" ref="AN209:AO224" ca="1" si="288">AN208</f>
        <v>#N/A</v>
      </c>
      <c r="AO209" s="451" t="e">
        <f ca="1">AO208</f>
        <v>#N/A</v>
      </c>
      <c r="AP209" s="449" t="e">
        <f t="shared" ca="1" si="273"/>
        <v>#DIV/0!</v>
      </c>
      <c r="AQ209" s="451">
        <f t="shared" ref="AQ209:AR224" si="289">AQ208</f>
        <v>9.0000000000000002E-6</v>
      </c>
      <c r="AR209" s="451" t="e">
        <f t="shared" ca="1" si="289"/>
        <v>#DIV/0!</v>
      </c>
      <c r="AS209" s="455" t="e">
        <f ca="1">AN209*(1+AO209*AP209)*(1+(AQ209*AR209))</f>
        <v>#N/A</v>
      </c>
      <c r="AT209" s="456" t="e">
        <f t="shared" ca="1" si="274"/>
        <v>#DIV/0!</v>
      </c>
      <c r="AU209" s="451" t="e">
        <f t="shared" ref="AU209:AU266" si="290">AU208</f>
        <v>#DIV/0!</v>
      </c>
      <c r="AV209" s="450" t="e">
        <f t="shared" ref="AV209:AV267" ca="1" si="291">IF(E209="기체",(3.3694*10^-3*AT209)/(273.15+AU209),912.7+0.752*AT209-1.645*10^-3*AT209^2+1.456*10^-6*AT209^3)</f>
        <v>#DIV/0!</v>
      </c>
      <c r="AW209" s="451">
        <f t="shared" ref="AW209:AW266" si="292">AW208</f>
        <v>0.03</v>
      </c>
      <c r="AX209" s="446">
        <f t="shared" si="275"/>
        <v>0</v>
      </c>
      <c r="AY209" s="452" t="e">
        <f t="shared" ca="1" si="276"/>
        <v>#DIV/0!</v>
      </c>
      <c r="BA209" s="70">
        <f>Pressure_1_R3!A131</f>
        <v>0</v>
      </c>
      <c r="BB209" s="86">
        <f>Pressure_1_R3!B131</f>
        <v>0</v>
      </c>
      <c r="BC209" s="86">
        <f>Pressure_1_R3!C131</f>
        <v>0</v>
      </c>
      <c r="BD209" s="86">
        <f>Pressure_1_R3!D131</f>
        <v>0</v>
      </c>
      <c r="BE209" s="86">
        <f>Pressure_1_R3!E131</f>
        <v>0</v>
      </c>
      <c r="BF209" s="86">
        <f>Pressure_1_R3!F131</f>
        <v>0</v>
      </c>
      <c r="BG209" s="86">
        <f>Pressure_1_R3!G131</f>
        <v>0</v>
      </c>
      <c r="BH209" s="86">
        <f>Pressure_1_R3!H131</f>
        <v>0</v>
      </c>
      <c r="BI209" s="86">
        <f>Pressure_1_R3!I131</f>
        <v>0</v>
      </c>
      <c r="BJ209" s="86">
        <f>Pressure_1_R3!J131</f>
        <v>0</v>
      </c>
      <c r="BK209" s="86">
        <f>Pressure_1_R3!K131</f>
        <v>0</v>
      </c>
      <c r="BL209" s="86">
        <f>Pressure_1_R3!L131</f>
        <v>0</v>
      </c>
      <c r="BM209" s="86">
        <f>Pressure_1_R3!M131</f>
        <v>0</v>
      </c>
      <c r="BN209" s="86">
        <f>Pressure_1_R3!N131</f>
        <v>0</v>
      </c>
      <c r="BO209" s="86">
        <f>Pressure_1_R3!O131</f>
        <v>0</v>
      </c>
      <c r="BP209" s="71">
        <f>Pressure_1_R3!P131</f>
        <v>0</v>
      </c>
    </row>
    <row r="210" spans="2:68" ht="15" customHeight="1">
      <c r="B210" s="438">
        <f>Pressure_1_R3!B6</f>
        <v>0</v>
      </c>
      <c r="C210" s="439">
        <f>Pressure_1_R3!D6</f>
        <v>0</v>
      </c>
      <c r="D210" s="445" t="str">
        <f t="shared" si="264"/>
        <v/>
      </c>
      <c r="E210" s="429" t="str">
        <f t="shared" ref="E210:E266" si="293">E209</f>
        <v>기체</v>
      </c>
      <c r="F210" s="387" t="e">
        <f t="shared" si="265"/>
        <v>#N/A</v>
      </c>
      <c r="G210" s="387" t="e">
        <f t="shared" si="266"/>
        <v>#N/A</v>
      </c>
      <c r="H210" s="437" t="e">
        <f t="shared" si="267"/>
        <v>#N/A</v>
      </c>
      <c r="I210" s="429">
        <f t="shared" ref="I210:I266" si="294">I209</f>
        <v>0</v>
      </c>
      <c r="J210" s="66"/>
      <c r="K210" s="423">
        <f t="shared" ref="K210:K266" si="295">K209</f>
        <v>0</v>
      </c>
      <c r="L210" s="428" t="e">
        <f t="shared" ref="L210:L266" ca="1" si="296">L209</f>
        <v>#N/A</v>
      </c>
      <c r="M210" s="429" t="e">
        <f t="shared" ref="M210:M266" ca="1" si="297">M209</f>
        <v>#VALUE!</v>
      </c>
      <c r="N210" s="428">
        <f t="shared" ca="1" si="277"/>
        <v>0</v>
      </c>
      <c r="O210" s="429" t="e">
        <f t="shared" ca="1" si="278"/>
        <v>#N/A</v>
      </c>
      <c r="P210" s="428">
        <f t="shared" ca="1" si="279"/>
        <v>0</v>
      </c>
      <c r="Q210" s="429" t="e">
        <f t="shared" ca="1" si="280"/>
        <v>#N/A</v>
      </c>
      <c r="R210" s="430">
        <f t="shared" ca="1" si="281"/>
        <v>0</v>
      </c>
      <c r="S210" s="427" t="e">
        <f t="shared" ca="1" si="282"/>
        <v>#N/A</v>
      </c>
      <c r="T210" s="387" t="e">
        <f t="shared" ca="1" si="268"/>
        <v>#N/A</v>
      </c>
      <c r="U210" s="440" t="e">
        <f ca="1">IF(S210="% of Reading",H210*R210%,IF(S210="% of F.S",MAX(G208:G267)*R210%,R210*T210))</f>
        <v>#N/A</v>
      </c>
      <c r="V210" s="429">
        <f t="shared" si="283"/>
        <v>0</v>
      </c>
      <c r="X210" s="428" t="e">
        <f t="shared" ref="X210:X266" ca="1" si="298">X209</f>
        <v>#N/A</v>
      </c>
      <c r="Y210" s="429" t="e">
        <f t="shared" ref="Y210:Y266" ca="1" si="299">Y209</f>
        <v>#N/A</v>
      </c>
      <c r="Z210" s="428" t="e">
        <f t="shared" ca="1" si="284"/>
        <v>#N/A</v>
      </c>
      <c r="AA210" s="431" t="e">
        <f t="shared" ca="1" si="285"/>
        <v>#N/A</v>
      </c>
      <c r="AB210" s="442">
        <f t="shared" si="269"/>
        <v>0</v>
      </c>
      <c r="AC210" s="443">
        <f t="shared" si="270"/>
        <v>0</v>
      </c>
      <c r="AD210" s="444">
        <f t="shared" si="271"/>
        <v>0</v>
      </c>
      <c r="AF210" s="387">
        <f t="shared" si="272"/>
        <v>0</v>
      </c>
      <c r="AG210" s="451">
        <f t="shared" si="286"/>
        <v>9.7989820000000005</v>
      </c>
      <c r="AH210" s="451" t="e">
        <f t="shared" si="286"/>
        <v>#DIV/0!</v>
      </c>
      <c r="AI210" s="451">
        <f t="shared" si="286"/>
        <v>8000</v>
      </c>
      <c r="AJ210" s="451">
        <f t="shared" si="286"/>
        <v>1</v>
      </c>
      <c r="AK210" s="451">
        <f t="shared" si="286"/>
        <v>0</v>
      </c>
      <c r="AL210" s="451" t="e">
        <f t="shared" ca="1" si="286"/>
        <v>#N/A</v>
      </c>
      <c r="AM210" s="454" t="e">
        <f t="shared" ca="1" si="287"/>
        <v>#DIV/0!</v>
      </c>
      <c r="AN210" s="451" t="e">
        <f t="shared" ca="1" si="288"/>
        <v>#N/A</v>
      </c>
      <c r="AO210" s="451" t="e">
        <f ca="1">AO209</f>
        <v>#N/A</v>
      </c>
      <c r="AP210" s="449" t="e">
        <f t="shared" ca="1" si="273"/>
        <v>#DIV/0!</v>
      </c>
      <c r="AQ210" s="451">
        <f t="shared" si="289"/>
        <v>9.0000000000000002E-6</v>
      </c>
      <c r="AR210" s="451" t="e">
        <f t="shared" ca="1" si="289"/>
        <v>#DIV/0!</v>
      </c>
      <c r="AS210" s="455" t="e">
        <f ca="1">AN210*(1+AO210*AP210)*(1+(AQ210*AR210))</f>
        <v>#N/A</v>
      </c>
      <c r="AT210" s="456" t="e">
        <f t="shared" ca="1" si="274"/>
        <v>#DIV/0!</v>
      </c>
      <c r="AU210" s="451" t="e">
        <f t="shared" si="290"/>
        <v>#DIV/0!</v>
      </c>
      <c r="AV210" s="450" t="e">
        <f t="shared" ca="1" si="291"/>
        <v>#DIV/0!</v>
      </c>
      <c r="AW210" s="451">
        <f t="shared" si="292"/>
        <v>0.03</v>
      </c>
      <c r="AX210" s="446">
        <f t="shared" si="275"/>
        <v>0</v>
      </c>
      <c r="AY210" s="452" t="e">
        <f t="shared" ca="1" si="276"/>
        <v>#DIV/0!</v>
      </c>
      <c r="BA210" s="68">
        <f>Pressure_1_R3!A132</f>
        <v>0</v>
      </c>
      <c r="BB210" s="87">
        <f>Pressure_1_R3!B132</f>
        <v>0</v>
      </c>
      <c r="BC210" s="87">
        <f>Pressure_1_R3!C132</f>
        <v>0</v>
      </c>
      <c r="BD210" s="87">
        <f>Pressure_1_R3!D132</f>
        <v>0</v>
      </c>
      <c r="BE210" s="87">
        <f>Pressure_1_R3!E132</f>
        <v>0</v>
      </c>
      <c r="BF210" s="87">
        <f>Pressure_1_R3!F132</f>
        <v>0</v>
      </c>
      <c r="BG210" s="87">
        <f>Pressure_1_R3!G132</f>
        <v>0</v>
      </c>
      <c r="BH210" s="87">
        <f>Pressure_1_R3!H132</f>
        <v>0</v>
      </c>
      <c r="BI210" s="87">
        <f>Pressure_1_R3!I132</f>
        <v>0</v>
      </c>
      <c r="BJ210" s="87">
        <f>Pressure_1_R3!J132</f>
        <v>0</v>
      </c>
      <c r="BK210" s="87">
        <f>Pressure_1_R3!K132</f>
        <v>0</v>
      </c>
      <c r="BL210" s="87">
        <f>Pressure_1_R3!L132</f>
        <v>0</v>
      </c>
      <c r="BM210" s="87">
        <f>Pressure_1_R3!M132</f>
        <v>0</v>
      </c>
      <c r="BN210" s="87">
        <f>Pressure_1_R3!N132</f>
        <v>0</v>
      </c>
      <c r="BO210" s="87">
        <f>Pressure_1_R3!O132</f>
        <v>0</v>
      </c>
      <c r="BP210" s="69">
        <f>Pressure_1_R3!P132</f>
        <v>0</v>
      </c>
    </row>
    <row r="211" spans="2:68" ht="15" customHeight="1">
      <c r="B211" s="438">
        <f>Pressure_1_R3!B7</f>
        <v>0</v>
      </c>
      <c r="C211" s="439">
        <f>Pressure_1_R3!D7</f>
        <v>0</v>
      </c>
      <c r="D211" s="445" t="str">
        <f t="shared" si="264"/>
        <v/>
      </c>
      <c r="E211" s="429" t="str">
        <f t="shared" si="293"/>
        <v>기체</v>
      </c>
      <c r="F211" s="387" t="e">
        <f t="shared" si="265"/>
        <v>#N/A</v>
      </c>
      <c r="G211" s="387" t="e">
        <f t="shared" si="266"/>
        <v>#N/A</v>
      </c>
      <c r="H211" s="437" t="e">
        <f t="shared" si="267"/>
        <v>#N/A</v>
      </c>
      <c r="I211" s="429">
        <f t="shared" si="294"/>
        <v>0</v>
      </c>
      <c r="J211" s="66"/>
      <c r="K211" s="423">
        <f t="shared" si="295"/>
        <v>0</v>
      </c>
      <c r="L211" s="428" t="e">
        <f t="shared" ca="1" si="296"/>
        <v>#N/A</v>
      </c>
      <c r="M211" s="429" t="e">
        <f t="shared" ca="1" si="297"/>
        <v>#VALUE!</v>
      </c>
      <c r="N211" s="428">
        <f t="shared" ca="1" si="277"/>
        <v>0</v>
      </c>
      <c r="O211" s="429" t="e">
        <f t="shared" ca="1" si="278"/>
        <v>#N/A</v>
      </c>
      <c r="P211" s="428">
        <f t="shared" ca="1" si="279"/>
        <v>0</v>
      </c>
      <c r="Q211" s="429" t="e">
        <f t="shared" ca="1" si="280"/>
        <v>#N/A</v>
      </c>
      <c r="R211" s="430">
        <f t="shared" ca="1" si="281"/>
        <v>0</v>
      </c>
      <c r="S211" s="427" t="e">
        <f t="shared" ca="1" si="282"/>
        <v>#N/A</v>
      </c>
      <c r="T211" s="387" t="e">
        <f t="shared" ca="1" si="268"/>
        <v>#N/A</v>
      </c>
      <c r="U211" s="440" t="e">
        <f ca="1">IF(S211="% of Reading",H211*R211%,IF(S211="% of F.S",MAX(G208:G267)*R211%,R211*T211))</f>
        <v>#N/A</v>
      </c>
      <c r="V211" s="429">
        <f t="shared" si="283"/>
        <v>0</v>
      </c>
      <c r="X211" s="428" t="e">
        <f t="shared" ca="1" si="298"/>
        <v>#N/A</v>
      </c>
      <c r="Y211" s="429" t="e">
        <f t="shared" ca="1" si="299"/>
        <v>#N/A</v>
      </c>
      <c r="Z211" s="428" t="e">
        <f t="shared" ca="1" si="284"/>
        <v>#N/A</v>
      </c>
      <c r="AA211" s="431" t="e">
        <f t="shared" ca="1" si="285"/>
        <v>#N/A</v>
      </c>
      <c r="AB211" s="442">
        <f t="shared" si="269"/>
        <v>0</v>
      </c>
      <c r="AC211" s="443">
        <f t="shared" si="270"/>
        <v>0</v>
      </c>
      <c r="AD211" s="444">
        <f t="shared" si="271"/>
        <v>0</v>
      </c>
      <c r="AF211" s="387">
        <f t="shared" si="272"/>
        <v>0</v>
      </c>
      <c r="AG211" s="451">
        <f t="shared" si="286"/>
        <v>9.7989820000000005</v>
      </c>
      <c r="AH211" s="451" t="e">
        <f t="shared" si="286"/>
        <v>#DIV/0!</v>
      </c>
      <c r="AI211" s="451">
        <f t="shared" si="286"/>
        <v>8000</v>
      </c>
      <c r="AJ211" s="451">
        <f t="shared" si="286"/>
        <v>1</v>
      </c>
      <c r="AK211" s="451">
        <f t="shared" si="286"/>
        <v>0</v>
      </c>
      <c r="AL211" s="451" t="e">
        <f t="shared" ca="1" si="286"/>
        <v>#N/A</v>
      </c>
      <c r="AM211" s="454" t="e">
        <f t="shared" ca="1" si="287"/>
        <v>#DIV/0!</v>
      </c>
      <c r="AN211" s="451" t="e">
        <f t="shared" ca="1" si="288"/>
        <v>#N/A</v>
      </c>
      <c r="AO211" s="451" t="e">
        <f ca="1">AO210</f>
        <v>#N/A</v>
      </c>
      <c r="AP211" s="449" t="e">
        <f t="shared" ca="1" si="273"/>
        <v>#DIV/0!</v>
      </c>
      <c r="AQ211" s="451">
        <f t="shared" si="289"/>
        <v>9.0000000000000002E-6</v>
      </c>
      <c r="AR211" s="451" t="e">
        <f t="shared" ca="1" si="289"/>
        <v>#DIV/0!</v>
      </c>
      <c r="AS211" s="455" t="e">
        <f t="shared" ref="AS211:AS267" ca="1" si="300">AN211*(1+AO211*AP211)*(1+(AQ211*AR211))</f>
        <v>#N/A</v>
      </c>
      <c r="AT211" s="456" t="e">
        <f t="shared" ca="1" si="274"/>
        <v>#DIV/0!</v>
      </c>
      <c r="AU211" s="451" t="e">
        <f t="shared" si="290"/>
        <v>#DIV/0!</v>
      </c>
      <c r="AV211" s="450" t="e">
        <f t="shared" ca="1" si="291"/>
        <v>#DIV/0!</v>
      </c>
      <c r="AW211" s="451">
        <f t="shared" si="292"/>
        <v>0.03</v>
      </c>
      <c r="AX211" s="446">
        <f t="shared" si="275"/>
        <v>0</v>
      </c>
      <c r="AY211" s="452" t="e">
        <f t="shared" ca="1" si="276"/>
        <v>#DIV/0!</v>
      </c>
      <c r="BA211" s="70">
        <f>Pressure_1_R3!A133</f>
        <v>0</v>
      </c>
      <c r="BB211" s="86">
        <f>Pressure_1_R3!B133</f>
        <v>0</v>
      </c>
      <c r="BC211" s="86">
        <f>Pressure_1_R3!C133</f>
        <v>0</v>
      </c>
      <c r="BD211" s="86">
        <f>Pressure_1_R3!D133</f>
        <v>0</v>
      </c>
      <c r="BE211" s="86">
        <f>Pressure_1_R3!E133</f>
        <v>0</v>
      </c>
      <c r="BF211" s="86">
        <f>Pressure_1_R3!F133</f>
        <v>0</v>
      </c>
      <c r="BG211" s="86">
        <f>Pressure_1_R3!G133</f>
        <v>0</v>
      </c>
      <c r="BH211" s="86">
        <f>Pressure_1_R3!H133</f>
        <v>0</v>
      </c>
      <c r="BI211" s="86">
        <f>Pressure_1_R3!I133</f>
        <v>0</v>
      </c>
      <c r="BJ211" s="86">
        <f>Pressure_1_R3!J133</f>
        <v>0</v>
      </c>
      <c r="BK211" s="86">
        <f>Pressure_1_R3!K133</f>
        <v>0</v>
      </c>
      <c r="BL211" s="86">
        <f>Pressure_1_R3!L133</f>
        <v>0</v>
      </c>
      <c r="BM211" s="86">
        <f>Pressure_1_R3!M133</f>
        <v>0</v>
      </c>
      <c r="BN211" s="86">
        <f>Pressure_1_R3!N133</f>
        <v>0</v>
      </c>
      <c r="BO211" s="86">
        <f>Pressure_1_R3!O133</f>
        <v>0</v>
      </c>
      <c r="BP211" s="71">
        <f>Pressure_1_R3!P133</f>
        <v>0</v>
      </c>
    </row>
    <row r="212" spans="2:68" ht="15" customHeight="1">
      <c r="B212" s="438">
        <f>Pressure_1_R3!B8</f>
        <v>0</v>
      </c>
      <c r="C212" s="439">
        <f>Pressure_1_R3!D8</f>
        <v>0</v>
      </c>
      <c r="D212" s="445" t="str">
        <f t="shared" si="264"/>
        <v/>
      </c>
      <c r="E212" s="429" t="str">
        <f t="shared" si="293"/>
        <v>기체</v>
      </c>
      <c r="F212" s="387" t="e">
        <f t="shared" si="265"/>
        <v>#N/A</v>
      </c>
      <c r="G212" s="387" t="e">
        <f t="shared" si="266"/>
        <v>#N/A</v>
      </c>
      <c r="H212" s="437" t="e">
        <f t="shared" si="267"/>
        <v>#N/A</v>
      </c>
      <c r="I212" s="429">
        <f t="shared" si="294"/>
        <v>0</v>
      </c>
      <c r="J212" s="66"/>
      <c r="K212" s="423">
        <f t="shared" si="295"/>
        <v>0</v>
      </c>
      <c r="L212" s="428" t="e">
        <f t="shared" ca="1" si="296"/>
        <v>#N/A</v>
      </c>
      <c r="M212" s="429" t="e">
        <f t="shared" ca="1" si="297"/>
        <v>#VALUE!</v>
      </c>
      <c r="N212" s="428">
        <f t="shared" ca="1" si="277"/>
        <v>0</v>
      </c>
      <c r="O212" s="429" t="e">
        <f t="shared" ca="1" si="278"/>
        <v>#N/A</v>
      </c>
      <c r="P212" s="428">
        <f t="shared" ca="1" si="279"/>
        <v>0</v>
      </c>
      <c r="Q212" s="429" t="e">
        <f t="shared" ca="1" si="280"/>
        <v>#N/A</v>
      </c>
      <c r="R212" s="430">
        <f t="shared" ca="1" si="281"/>
        <v>0</v>
      </c>
      <c r="S212" s="427" t="e">
        <f t="shared" ca="1" si="282"/>
        <v>#N/A</v>
      </c>
      <c r="T212" s="387" t="e">
        <f t="shared" ca="1" si="268"/>
        <v>#N/A</v>
      </c>
      <c r="U212" s="440" t="e">
        <f ca="1">IF(S212="% of Reading",H212*R212%,IF(S212="% of F.S",MAX(G208:G267)*R212%,R212*T212))</f>
        <v>#N/A</v>
      </c>
      <c r="V212" s="429">
        <f t="shared" si="283"/>
        <v>0</v>
      </c>
      <c r="X212" s="428" t="e">
        <f t="shared" ca="1" si="298"/>
        <v>#N/A</v>
      </c>
      <c r="Y212" s="429" t="e">
        <f t="shared" ca="1" si="299"/>
        <v>#N/A</v>
      </c>
      <c r="Z212" s="428" t="e">
        <f t="shared" ca="1" si="284"/>
        <v>#N/A</v>
      </c>
      <c r="AA212" s="431" t="e">
        <f t="shared" ca="1" si="285"/>
        <v>#N/A</v>
      </c>
      <c r="AB212" s="442">
        <f t="shared" si="269"/>
        <v>0</v>
      </c>
      <c r="AC212" s="443">
        <f t="shared" si="270"/>
        <v>0</v>
      </c>
      <c r="AD212" s="444">
        <f t="shared" si="271"/>
        <v>0</v>
      </c>
      <c r="AF212" s="387">
        <f t="shared" si="272"/>
        <v>0</v>
      </c>
      <c r="AG212" s="451">
        <f t="shared" si="286"/>
        <v>9.7989820000000005</v>
      </c>
      <c r="AH212" s="451" t="e">
        <f t="shared" si="286"/>
        <v>#DIV/0!</v>
      </c>
      <c r="AI212" s="451">
        <f t="shared" si="286"/>
        <v>8000</v>
      </c>
      <c r="AJ212" s="451">
        <f t="shared" si="286"/>
        <v>1</v>
      </c>
      <c r="AK212" s="451">
        <f t="shared" si="286"/>
        <v>0</v>
      </c>
      <c r="AL212" s="451" t="e">
        <f t="shared" ca="1" si="286"/>
        <v>#N/A</v>
      </c>
      <c r="AM212" s="454" t="e">
        <f t="shared" ca="1" si="287"/>
        <v>#DIV/0!</v>
      </c>
      <c r="AN212" s="451" t="e">
        <f t="shared" ca="1" si="288"/>
        <v>#N/A</v>
      </c>
      <c r="AO212" s="451" t="e">
        <f t="shared" ca="1" si="288"/>
        <v>#N/A</v>
      </c>
      <c r="AP212" s="449" t="e">
        <f t="shared" ca="1" si="273"/>
        <v>#DIV/0!</v>
      </c>
      <c r="AQ212" s="451">
        <f t="shared" si="289"/>
        <v>9.0000000000000002E-6</v>
      </c>
      <c r="AR212" s="451" t="e">
        <f t="shared" ca="1" si="289"/>
        <v>#DIV/0!</v>
      </c>
      <c r="AS212" s="455" t="e">
        <f t="shared" ca="1" si="300"/>
        <v>#N/A</v>
      </c>
      <c r="AT212" s="456" t="e">
        <f t="shared" ca="1" si="274"/>
        <v>#DIV/0!</v>
      </c>
      <c r="AU212" s="451" t="e">
        <f t="shared" si="290"/>
        <v>#DIV/0!</v>
      </c>
      <c r="AV212" s="450" t="e">
        <f t="shared" ca="1" si="291"/>
        <v>#DIV/0!</v>
      </c>
      <c r="AW212" s="451">
        <f t="shared" si="292"/>
        <v>0.03</v>
      </c>
      <c r="AX212" s="446">
        <f t="shared" si="275"/>
        <v>0</v>
      </c>
      <c r="AY212" s="452" t="e">
        <f t="shared" ca="1" si="276"/>
        <v>#DIV/0!</v>
      </c>
      <c r="BA212" s="68">
        <f>Pressure_1_R3!A134</f>
        <v>0</v>
      </c>
      <c r="BB212" s="87">
        <f>Pressure_1_R3!B134</f>
        <v>0</v>
      </c>
      <c r="BC212" s="87">
        <f>Pressure_1_R3!C134</f>
        <v>0</v>
      </c>
      <c r="BD212" s="87">
        <f>Pressure_1_R3!D134</f>
        <v>0</v>
      </c>
      <c r="BE212" s="87">
        <f>Pressure_1_R3!E134</f>
        <v>0</v>
      </c>
      <c r="BF212" s="87">
        <f>Pressure_1_R3!F134</f>
        <v>0</v>
      </c>
      <c r="BG212" s="87">
        <f>Pressure_1_R3!G134</f>
        <v>0</v>
      </c>
      <c r="BH212" s="87">
        <f>Pressure_1_R3!H134</f>
        <v>0</v>
      </c>
      <c r="BI212" s="87">
        <f>Pressure_1_R3!I134</f>
        <v>0</v>
      </c>
      <c r="BJ212" s="87">
        <f>Pressure_1_R3!J134</f>
        <v>0</v>
      </c>
      <c r="BK212" s="87">
        <f>Pressure_1_R3!K134</f>
        <v>0</v>
      </c>
      <c r="BL212" s="87">
        <f>Pressure_1_R3!L134</f>
        <v>0</v>
      </c>
      <c r="BM212" s="87">
        <f>Pressure_1_R3!M134</f>
        <v>0</v>
      </c>
      <c r="BN212" s="87">
        <f>Pressure_1_R3!N134</f>
        <v>0</v>
      </c>
      <c r="BO212" s="87">
        <f>Pressure_1_R3!O134</f>
        <v>0</v>
      </c>
      <c r="BP212" s="69">
        <f>Pressure_1_R3!P134</f>
        <v>0</v>
      </c>
    </row>
    <row r="213" spans="2:68" ht="15" customHeight="1">
      <c r="B213" s="438">
        <f>Pressure_1_R3!B9</f>
        <v>0</v>
      </c>
      <c r="C213" s="439">
        <f>Pressure_1_R3!D9</f>
        <v>0</v>
      </c>
      <c r="D213" s="445" t="str">
        <f t="shared" si="264"/>
        <v/>
      </c>
      <c r="E213" s="429" t="str">
        <f t="shared" si="293"/>
        <v>기체</v>
      </c>
      <c r="F213" s="387" t="e">
        <f t="shared" si="265"/>
        <v>#N/A</v>
      </c>
      <c r="G213" s="387" t="e">
        <f t="shared" si="266"/>
        <v>#N/A</v>
      </c>
      <c r="H213" s="437" t="e">
        <f t="shared" si="267"/>
        <v>#N/A</v>
      </c>
      <c r="I213" s="429">
        <f t="shared" si="294"/>
        <v>0</v>
      </c>
      <c r="J213" s="66"/>
      <c r="K213" s="423">
        <f t="shared" si="295"/>
        <v>0</v>
      </c>
      <c r="L213" s="428" t="e">
        <f t="shared" ca="1" si="296"/>
        <v>#N/A</v>
      </c>
      <c r="M213" s="429" t="e">
        <f t="shared" ca="1" si="297"/>
        <v>#VALUE!</v>
      </c>
      <c r="N213" s="428">
        <f t="shared" ca="1" si="277"/>
        <v>0</v>
      </c>
      <c r="O213" s="429" t="e">
        <f t="shared" ca="1" si="278"/>
        <v>#N/A</v>
      </c>
      <c r="P213" s="428">
        <f t="shared" ca="1" si="279"/>
        <v>0</v>
      </c>
      <c r="Q213" s="429" t="e">
        <f t="shared" ca="1" si="280"/>
        <v>#N/A</v>
      </c>
      <c r="R213" s="430">
        <f t="shared" ca="1" si="281"/>
        <v>0</v>
      </c>
      <c r="S213" s="427" t="e">
        <f t="shared" ca="1" si="282"/>
        <v>#N/A</v>
      </c>
      <c r="T213" s="387" t="e">
        <f t="shared" ca="1" si="268"/>
        <v>#N/A</v>
      </c>
      <c r="U213" s="440" t="e">
        <f ca="1">IF(S213="% of Reading",H213*R213%,IF(S213="% of F.S",MAX(G208:G267)*R213%,R213*T213))</f>
        <v>#N/A</v>
      </c>
      <c r="V213" s="429">
        <f t="shared" si="283"/>
        <v>0</v>
      </c>
      <c r="X213" s="428" t="e">
        <f t="shared" ca="1" si="298"/>
        <v>#N/A</v>
      </c>
      <c r="Y213" s="429" t="e">
        <f t="shared" ca="1" si="299"/>
        <v>#N/A</v>
      </c>
      <c r="Z213" s="428" t="e">
        <f t="shared" ca="1" si="284"/>
        <v>#N/A</v>
      </c>
      <c r="AA213" s="431" t="e">
        <f t="shared" ca="1" si="285"/>
        <v>#N/A</v>
      </c>
      <c r="AB213" s="442">
        <f t="shared" si="269"/>
        <v>0</v>
      </c>
      <c r="AC213" s="443">
        <f t="shared" si="270"/>
        <v>0</v>
      </c>
      <c r="AD213" s="444">
        <f t="shared" si="271"/>
        <v>0</v>
      </c>
      <c r="AF213" s="387">
        <f t="shared" si="272"/>
        <v>0</v>
      </c>
      <c r="AG213" s="451">
        <f t="shared" si="286"/>
        <v>9.7989820000000005</v>
      </c>
      <c r="AH213" s="451" t="e">
        <f t="shared" si="286"/>
        <v>#DIV/0!</v>
      </c>
      <c r="AI213" s="451">
        <f t="shared" si="286"/>
        <v>8000</v>
      </c>
      <c r="AJ213" s="451">
        <f t="shared" si="286"/>
        <v>1</v>
      </c>
      <c r="AK213" s="451">
        <f t="shared" si="286"/>
        <v>0</v>
      </c>
      <c r="AL213" s="451" t="e">
        <f t="shared" ca="1" si="286"/>
        <v>#N/A</v>
      </c>
      <c r="AM213" s="454" t="e">
        <f t="shared" ca="1" si="287"/>
        <v>#DIV/0!</v>
      </c>
      <c r="AN213" s="451" t="e">
        <f t="shared" ca="1" si="288"/>
        <v>#N/A</v>
      </c>
      <c r="AO213" s="451" t="e">
        <f t="shared" ca="1" si="288"/>
        <v>#N/A</v>
      </c>
      <c r="AP213" s="449" t="e">
        <f t="shared" ca="1" si="273"/>
        <v>#DIV/0!</v>
      </c>
      <c r="AQ213" s="451">
        <f t="shared" si="289"/>
        <v>9.0000000000000002E-6</v>
      </c>
      <c r="AR213" s="451" t="e">
        <f t="shared" ca="1" si="289"/>
        <v>#DIV/0!</v>
      </c>
      <c r="AS213" s="455" t="e">
        <f t="shared" ca="1" si="300"/>
        <v>#N/A</v>
      </c>
      <c r="AT213" s="456" t="e">
        <f t="shared" ca="1" si="274"/>
        <v>#DIV/0!</v>
      </c>
      <c r="AU213" s="451" t="e">
        <f t="shared" si="290"/>
        <v>#DIV/0!</v>
      </c>
      <c r="AV213" s="450" t="e">
        <f t="shared" ca="1" si="291"/>
        <v>#DIV/0!</v>
      </c>
      <c r="AW213" s="451">
        <f t="shared" si="292"/>
        <v>0.03</v>
      </c>
      <c r="AX213" s="446">
        <f t="shared" si="275"/>
        <v>0</v>
      </c>
      <c r="AY213" s="452" t="e">
        <f t="shared" ca="1" si="276"/>
        <v>#DIV/0!</v>
      </c>
      <c r="BA213" s="70">
        <f>Pressure_1_R3!A135</f>
        <v>0</v>
      </c>
      <c r="BB213" s="86">
        <f>Pressure_1_R3!B135</f>
        <v>0</v>
      </c>
      <c r="BC213" s="86">
        <f>Pressure_1_R3!C135</f>
        <v>0</v>
      </c>
      <c r="BD213" s="86">
        <f>Pressure_1_R3!D135</f>
        <v>0</v>
      </c>
      <c r="BE213" s="86">
        <f>Pressure_1_R3!E135</f>
        <v>0</v>
      </c>
      <c r="BF213" s="86">
        <f>Pressure_1_R3!F135</f>
        <v>0</v>
      </c>
      <c r="BG213" s="86">
        <f>Pressure_1_R3!G135</f>
        <v>0</v>
      </c>
      <c r="BH213" s="86">
        <f>Pressure_1_R3!H135</f>
        <v>0</v>
      </c>
      <c r="BI213" s="86">
        <f>Pressure_1_R3!I135</f>
        <v>0</v>
      </c>
      <c r="BJ213" s="86">
        <f>Pressure_1_R3!J135</f>
        <v>0</v>
      </c>
      <c r="BK213" s="86">
        <f>Pressure_1_R3!K135</f>
        <v>0</v>
      </c>
      <c r="BL213" s="86">
        <f>Pressure_1_R3!L135</f>
        <v>0</v>
      </c>
      <c r="BM213" s="86">
        <f>Pressure_1_R3!M135</f>
        <v>0</v>
      </c>
      <c r="BN213" s="86">
        <f>Pressure_1_R3!N135</f>
        <v>0</v>
      </c>
      <c r="BO213" s="86">
        <f>Pressure_1_R3!O135</f>
        <v>0</v>
      </c>
      <c r="BP213" s="71">
        <f>Pressure_1_R3!P135</f>
        <v>0</v>
      </c>
    </row>
    <row r="214" spans="2:68" ht="15" customHeight="1">
      <c r="B214" s="438">
        <f>Pressure_1_R3!B10</f>
        <v>0</v>
      </c>
      <c r="C214" s="439">
        <f>Pressure_1_R3!D10</f>
        <v>0</v>
      </c>
      <c r="D214" s="445" t="str">
        <f t="shared" si="264"/>
        <v/>
      </c>
      <c r="E214" s="429" t="str">
        <f t="shared" si="293"/>
        <v>기체</v>
      </c>
      <c r="F214" s="387" t="e">
        <f t="shared" si="265"/>
        <v>#N/A</v>
      </c>
      <c r="G214" s="387" t="e">
        <f t="shared" si="266"/>
        <v>#N/A</v>
      </c>
      <c r="H214" s="437" t="e">
        <f t="shared" si="267"/>
        <v>#N/A</v>
      </c>
      <c r="I214" s="429">
        <f t="shared" si="294"/>
        <v>0</v>
      </c>
      <c r="J214" s="66"/>
      <c r="K214" s="423">
        <f t="shared" si="295"/>
        <v>0</v>
      </c>
      <c r="L214" s="428" t="e">
        <f t="shared" ca="1" si="296"/>
        <v>#N/A</v>
      </c>
      <c r="M214" s="429" t="e">
        <f t="shared" ca="1" si="297"/>
        <v>#VALUE!</v>
      </c>
      <c r="N214" s="428">
        <f t="shared" ca="1" si="277"/>
        <v>0</v>
      </c>
      <c r="O214" s="429" t="e">
        <f t="shared" ca="1" si="278"/>
        <v>#N/A</v>
      </c>
      <c r="P214" s="428">
        <f t="shared" ca="1" si="279"/>
        <v>0</v>
      </c>
      <c r="Q214" s="429" t="e">
        <f t="shared" ca="1" si="280"/>
        <v>#N/A</v>
      </c>
      <c r="R214" s="430">
        <f t="shared" ca="1" si="281"/>
        <v>0</v>
      </c>
      <c r="S214" s="427" t="e">
        <f t="shared" ca="1" si="282"/>
        <v>#N/A</v>
      </c>
      <c r="T214" s="387" t="e">
        <f t="shared" ca="1" si="268"/>
        <v>#N/A</v>
      </c>
      <c r="U214" s="440" t="e">
        <f ca="1">IF(S214="% of Reading",H214*R214%,IF(S214="% of F.S",MAX(G208:G267)*R214%,R214*T214))</f>
        <v>#N/A</v>
      </c>
      <c r="V214" s="429">
        <f t="shared" si="283"/>
        <v>0</v>
      </c>
      <c r="X214" s="428" t="e">
        <f t="shared" ca="1" si="298"/>
        <v>#N/A</v>
      </c>
      <c r="Y214" s="429" t="e">
        <f t="shared" ca="1" si="299"/>
        <v>#N/A</v>
      </c>
      <c r="Z214" s="428" t="e">
        <f t="shared" ca="1" si="284"/>
        <v>#N/A</v>
      </c>
      <c r="AA214" s="431" t="e">
        <f t="shared" ca="1" si="285"/>
        <v>#N/A</v>
      </c>
      <c r="AB214" s="442">
        <f t="shared" si="269"/>
        <v>0</v>
      </c>
      <c r="AC214" s="443">
        <f t="shared" si="270"/>
        <v>0</v>
      </c>
      <c r="AD214" s="444">
        <f t="shared" si="271"/>
        <v>0</v>
      </c>
      <c r="AF214" s="387">
        <f t="shared" si="272"/>
        <v>0</v>
      </c>
      <c r="AG214" s="451">
        <f t="shared" si="286"/>
        <v>9.7989820000000005</v>
      </c>
      <c r="AH214" s="451" t="e">
        <f t="shared" si="286"/>
        <v>#DIV/0!</v>
      </c>
      <c r="AI214" s="451">
        <f t="shared" si="286"/>
        <v>8000</v>
      </c>
      <c r="AJ214" s="451">
        <f t="shared" si="286"/>
        <v>1</v>
      </c>
      <c r="AK214" s="451">
        <f t="shared" si="286"/>
        <v>0</v>
      </c>
      <c r="AL214" s="451" t="e">
        <f t="shared" ca="1" si="286"/>
        <v>#N/A</v>
      </c>
      <c r="AM214" s="454" t="e">
        <f t="shared" ca="1" si="287"/>
        <v>#DIV/0!</v>
      </c>
      <c r="AN214" s="451" t="e">
        <f t="shared" ca="1" si="288"/>
        <v>#N/A</v>
      </c>
      <c r="AO214" s="451" t="e">
        <f t="shared" ca="1" si="288"/>
        <v>#N/A</v>
      </c>
      <c r="AP214" s="449" t="e">
        <f t="shared" ca="1" si="273"/>
        <v>#DIV/0!</v>
      </c>
      <c r="AQ214" s="451">
        <f t="shared" si="289"/>
        <v>9.0000000000000002E-6</v>
      </c>
      <c r="AR214" s="451" t="e">
        <f t="shared" ca="1" si="289"/>
        <v>#DIV/0!</v>
      </c>
      <c r="AS214" s="455" t="e">
        <f t="shared" ca="1" si="300"/>
        <v>#N/A</v>
      </c>
      <c r="AT214" s="456" t="e">
        <f t="shared" ca="1" si="274"/>
        <v>#DIV/0!</v>
      </c>
      <c r="AU214" s="451" t="e">
        <f t="shared" si="290"/>
        <v>#DIV/0!</v>
      </c>
      <c r="AV214" s="450" t="e">
        <f t="shared" ca="1" si="291"/>
        <v>#DIV/0!</v>
      </c>
      <c r="AW214" s="451">
        <f t="shared" si="292"/>
        <v>0.03</v>
      </c>
      <c r="AX214" s="446">
        <f t="shared" si="275"/>
        <v>0</v>
      </c>
      <c r="AY214" s="452" t="e">
        <f t="shared" ca="1" si="276"/>
        <v>#DIV/0!</v>
      </c>
      <c r="BA214" s="68">
        <f>Pressure_1_R3!A136</f>
        <v>0</v>
      </c>
      <c r="BB214" s="87">
        <f>Pressure_1_R3!B136</f>
        <v>0</v>
      </c>
      <c r="BC214" s="87">
        <f>Pressure_1_R3!C136</f>
        <v>0</v>
      </c>
      <c r="BD214" s="87">
        <f>Pressure_1_R3!D136</f>
        <v>0</v>
      </c>
      <c r="BE214" s="87">
        <f>Pressure_1_R3!E136</f>
        <v>0</v>
      </c>
      <c r="BF214" s="87">
        <f>Pressure_1_R3!F136</f>
        <v>0</v>
      </c>
      <c r="BG214" s="87">
        <f>Pressure_1_R3!G136</f>
        <v>0</v>
      </c>
      <c r="BH214" s="87">
        <f>Pressure_1_R3!H136</f>
        <v>0</v>
      </c>
      <c r="BI214" s="87">
        <f>Pressure_1_R3!I136</f>
        <v>0</v>
      </c>
      <c r="BJ214" s="87">
        <f>Pressure_1_R3!J136</f>
        <v>0</v>
      </c>
      <c r="BK214" s="87">
        <f>Pressure_1_R3!K136</f>
        <v>0</v>
      </c>
      <c r="BL214" s="87">
        <f>Pressure_1_R3!L136</f>
        <v>0</v>
      </c>
      <c r="BM214" s="87">
        <f>Pressure_1_R3!M136</f>
        <v>0</v>
      </c>
      <c r="BN214" s="87">
        <f>Pressure_1_R3!N136</f>
        <v>0</v>
      </c>
      <c r="BO214" s="87">
        <f>Pressure_1_R3!O136</f>
        <v>0</v>
      </c>
      <c r="BP214" s="69">
        <f>Pressure_1_R3!P136</f>
        <v>0</v>
      </c>
    </row>
    <row r="215" spans="2:68" ht="15" customHeight="1">
      <c r="B215" s="438">
        <f>Pressure_1_R3!B11</f>
        <v>0</v>
      </c>
      <c r="C215" s="439">
        <f>Pressure_1_R3!D11</f>
        <v>0</v>
      </c>
      <c r="D215" s="445" t="str">
        <f t="shared" si="264"/>
        <v/>
      </c>
      <c r="E215" s="429" t="str">
        <f t="shared" si="293"/>
        <v>기체</v>
      </c>
      <c r="F215" s="387" t="e">
        <f t="shared" si="265"/>
        <v>#N/A</v>
      </c>
      <c r="G215" s="387" t="e">
        <f t="shared" si="266"/>
        <v>#N/A</v>
      </c>
      <c r="H215" s="437" t="e">
        <f t="shared" si="267"/>
        <v>#N/A</v>
      </c>
      <c r="I215" s="429">
        <f t="shared" si="294"/>
        <v>0</v>
      </c>
      <c r="J215" s="66"/>
      <c r="K215" s="423">
        <f t="shared" si="295"/>
        <v>0</v>
      </c>
      <c r="L215" s="428" t="e">
        <f t="shared" ca="1" si="296"/>
        <v>#N/A</v>
      </c>
      <c r="M215" s="429" t="e">
        <f t="shared" ca="1" si="297"/>
        <v>#VALUE!</v>
      </c>
      <c r="N215" s="428">
        <f t="shared" ca="1" si="277"/>
        <v>0</v>
      </c>
      <c r="O215" s="429" t="e">
        <f t="shared" ca="1" si="278"/>
        <v>#N/A</v>
      </c>
      <c r="P215" s="428">
        <f t="shared" ca="1" si="279"/>
        <v>0</v>
      </c>
      <c r="Q215" s="429" t="e">
        <f t="shared" ca="1" si="280"/>
        <v>#N/A</v>
      </c>
      <c r="R215" s="430">
        <f t="shared" ca="1" si="281"/>
        <v>0</v>
      </c>
      <c r="S215" s="427" t="e">
        <f t="shared" ca="1" si="282"/>
        <v>#N/A</v>
      </c>
      <c r="T215" s="387" t="e">
        <f t="shared" ca="1" si="268"/>
        <v>#N/A</v>
      </c>
      <c r="U215" s="440" t="e">
        <f ca="1">IF(S215="% of Reading",H215*R215%,IF(S215="% of F.S",MAX(G208:G267)*R215%,R215*T215))</f>
        <v>#N/A</v>
      </c>
      <c r="V215" s="429">
        <f t="shared" si="283"/>
        <v>0</v>
      </c>
      <c r="X215" s="428" t="e">
        <f t="shared" ca="1" si="298"/>
        <v>#N/A</v>
      </c>
      <c r="Y215" s="429" t="e">
        <f t="shared" ca="1" si="299"/>
        <v>#N/A</v>
      </c>
      <c r="Z215" s="428" t="e">
        <f t="shared" ca="1" si="284"/>
        <v>#N/A</v>
      </c>
      <c r="AA215" s="431" t="e">
        <f t="shared" ca="1" si="285"/>
        <v>#N/A</v>
      </c>
      <c r="AB215" s="442">
        <f t="shared" si="269"/>
        <v>0</v>
      </c>
      <c r="AC215" s="443">
        <f t="shared" si="270"/>
        <v>0</v>
      </c>
      <c r="AD215" s="444">
        <f t="shared" si="271"/>
        <v>0</v>
      </c>
      <c r="AF215" s="387">
        <f t="shared" si="272"/>
        <v>0</v>
      </c>
      <c r="AG215" s="451">
        <f t="shared" si="286"/>
        <v>9.7989820000000005</v>
      </c>
      <c r="AH215" s="451" t="e">
        <f t="shared" si="286"/>
        <v>#DIV/0!</v>
      </c>
      <c r="AI215" s="451">
        <f t="shared" si="286"/>
        <v>8000</v>
      </c>
      <c r="AJ215" s="451">
        <f t="shared" si="286"/>
        <v>1</v>
      </c>
      <c r="AK215" s="451">
        <f t="shared" si="286"/>
        <v>0</v>
      </c>
      <c r="AL215" s="451" t="e">
        <f t="shared" ca="1" si="286"/>
        <v>#N/A</v>
      </c>
      <c r="AM215" s="454" t="e">
        <f t="shared" ca="1" si="287"/>
        <v>#DIV/0!</v>
      </c>
      <c r="AN215" s="451" t="e">
        <f t="shared" ca="1" si="288"/>
        <v>#N/A</v>
      </c>
      <c r="AO215" s="451" t="e">
        <f t="shared" ca="1" si="288"/>
        <v>#N/A</v>
      </c>
      <c r="AP215" s="449" t="e">
        <f t="shared" ca="1" si="273"/>
        <v>#DIV/0!</v>
      </c>
      <c r="AQ215" s="451">
        <f t="shared" si="289"/>
        <v>9.0000000000000002E-6</v>
      </c>
      <c r="AR215" s="451" t="e">
        <f t="shared" ca="1" si="289"/>
        <v>#DIV/0!</v>
      </c>
      <c r="AS215" s="455" t="e">
        <f t="shared" ca="1" si="300"/>
        <v>#N/A</v>
      </c>
      <c r="AT215" s="456" t="e">
        <f t="shared" ca="1" si="274"/>
        <v>#DIV/0!</v>
      </c>
      <c r="AU215" s="451" t="e">
        <f t="shared" si="290"/>
        <v>#DIV/0!</v>
      </c>
      <c r="AV215" s="450" t="e">
        <f t="shared" ca="1" si="291"/>
        <v>#DIV/0!</v>
      </c>
      <c r="AW215" s="451">
        <f t="shared" si="292"/>
        <v>0.03</v>
      </c>
      <c r="AX215" s="446">
        <f t="shared" si="275"/>
        <v>0</v>
      </c>
      <c r="AY215" s="452" t="e">
        <f t="shared" ca="1" si="276"/>
        <v>#DIV/0!</v>
      </c>
      <c r="BA215" s="70">
        <f>Pressure_1_R3!A137</f>
        <v>0</v>
      </c>
      <c r="BB215" s="86">
        <f>Pressure_1_R3!B137</f>
        <v>0</v>
      </c>
      <c r="BC215" s="86">
        <f>Pressure_1_R3!C137</f>
        <v>0</v>
      </c>
      <c r="BD215" s="86">
        <f>Pressure_1_R3!D137</f>
        <v>0</v>
      </c>
      <c r="BE215" s="86">
        <f>Pressure_1_R3!E137</f>
        <v>0</v>
      </c>
      <c r="BF215" s="86">
        <f>Pressure_1_R3!F137</f>
        <v>0</v>
      </c>
      <c r="BG215" s="86">
        <f>Pressure_1_R3!G137</f>
        <v>0</v>
      </c>
      <c r="BH215" s="86">
        <f>Pressure_1_R3!H137</f>
        <v>0</v>
      </c>
      <c r="BI215" s="86">
        <f>Pressure_1_R3!I137</f>
        <v>0</v>
      </c>
      <c r="BJ215" s="86">
        <f>Pressure_1_R3!J137</f>
        <v>0</v>
      </c>
      <c r="BK215" s="86">
        <f>Pressure_1_R3!K137</f>
        <v>0</v>
      </c>
      <c r="BL215" s="86">
        <f>Pressure_1_R3!L137</f>
        <v>0</v>
      </c>
      <c r="BM215" s="86">
        <f>Pressure_1_R3!M137</f>
        <v>0</v>
      </c>
      <c r="BN215" s="86">
        <f>Pressure_1_R3!N137</f>
        <v>0</v>
      </c>
      <c r="BO215" s="86">
        <f>Pressure_1_R3!O137</f>
        <v>0</v>
      </c>
      <c r="BP215" s="71">
        <f>Pressure_1_R3!P137</f>
        <v>0</v>
      </c>
    </row>
    <row r="216" spans="2:68" ht="15" customHeight="1">
      <c r="B216" s="438">
        <f>Pressure_1_R3!B12</f>
        <v>0</v>
      </c>
      <c r="C216" s="439">
        <f>Pressure_1_R3!D12</f>
        <v>0</v>
      </c>
      <c r="D216" s="445" t="str">
        <f t="shared" si="264"/>
        <v/>
      </c>
      <c r="E216" s="429" t="str">
        <f t="shared" si="293"/>
        <v>기체</v>
      </c>
      <c r="F216" s="387" t="e">
        <f t="shared" si="265"/>
        <v>#N/A</v>
      </c>
      <c r="G216" s="387" t="e">
        <f t="shared" si="266"/>
        <v>#N/A</v>
      </c>
      <c r="H216" s="437" t="e">
        <f t="shared" si="267"/>
        <v>#N/A</v>
      </c>
      <c r="I216" s="429">
        <f t="shared" si="294"/>
        <v>0</v>
      </c>
      <c r="J216" s="66"/>
      <c r="K216" s="423">
        <f t="shared" si="295"/>
        <v>0</v>
      </c>
      <c r="L216" s="428" t="e">
        <f t="shared" ca="1" si="296"/>
        <v>#N/A</v>
      </c>
      <c r="M216" s="429" t="e">
        <f t="shared" ca="1" si="297"/>
        <v>#VALUE!</v>
      </c>
      <c r="N216" s="428">
        <f t="shared" ca="1" si="277"/>
        <v>0</v>
      </c>
      <c r="O216" s="429" t="e">
        <f t="shared" ca="1" si="278"/>
        <v>#N/A</v>
      </c>
      <c r="P216" s="428">
        <f t="shared" ca="1" si="279"/>
        <v>0</v>
      </c>
      <c r="Q216" s="429" t="e">
        <f t="shared" ca="1" si="280"/>
        <v>#N/A</v>
      </c>
      <c r="R216" s="430">
        <f t="shared" ca="1" si="281"/>
        <v>0</v>
      </c>
      <c r="S216" s="427" t="e">
        <f t="shared" ca="1" si="282"/>
        <v>#N/A</v>
      </c>
      <c r="T216" s="387" t="e">
        <f t="shared" ca="1" si="268"/>
        <v>#N/A</v>
      </c>
      <c r="U216" s="440" t="e">
        <f ca="1">IF(S216="% of Reading",H216*R216%,IF(S216="% of F.S",MAX(G208:G267)*R216%,R216*T216))</f>
        <v>#N/A</v>
      </c>
      <c r="V216" s="429">
        <f t="shared" si="283"/>
        <v>0</v>
      </c>
      <c r="X216" s="428" t="e">
        <f t="shared" ca="1" si="298"/>
        <v>#N/A</v>
      </c>
      <c r="Y216" s="429" t="e">
        <f t="shared" ca="1" si="299"/>
        <v>#N/A</v>
      </c>
      <c r="Z216" s="428" t="e">
        <f t="shared" ca="1" si="284"/>
        <v>#N/A</v>
      </c>
      <c r="AA216" s="431" t="e">
        <f t="shared" ca="1" si="285"/>
        <v>#N/A</v>
      </c>
      <c r="AB216" s="442">
        <f t="shared" si="269"/>
        <v>0</v>
      </c>
      <c r="AC216" s="443">
        <f t="shared" si="270"/>
        <v>0</v>
      </c>
      <c r="AD216" s="444">
        <f t="shared" si="271"/>
        <v>0</v>
      </c>
      <c r="AF216" s="387">
        <f t="shared" si="272"/>
        <v>0</v>
      </c>
      <c r="AG216" s="451">
        <f t="shared" si="286"/>
        <v>9.7989820000000005</v>
      </c>
      <c r="AH216" s="451" t="e">
        <f t="shared" si="286"/>
        <v>#DIV/0!</v>
      </c>
      <c r="AI216" s="451">
        <f t="shared" si="286"/>
        <v>8000</v>
      </c>
      <c r="AJ216" s="451">
        <f t="shared" si="286"/>
        <v>1</v>
      </c>
      <c r="AK216" s="451">
        <f t="shared" si="286"/>
        <v>0</v>
      </c>
      <c r="AL216" s="451" t="e">
        <f t="shared" ca="1" si="286"/>
        <v>#N/A</v>
      </c>
      <c r="AM216" s="454" t="e">
        <f t="shared" ca="1" si="287"/>
        <v>#DIV/0!</v>
      </c>
      <c r="AN216" s="451" t="e">
        <f t="shared" ca="1" si="288"/>
        <v>#N/A</v>
      </c>
      <c r="AO216" s="451" t="e">
        <f t="shared" ca="1" si="288"/>
        <v>#N/A</v>
      </c>
      <c r="AP216" s="449" t="e">
        <f t="shared" ca="1" si="273"/>
        <v>#DIV/0!</v>
      </c>
      <c r="AQ216" s="451">
        <f t="shared" si="289"/>
        <v>9.0000000000000002E-6</v>
      </c>
      <c r="AR216" s="451" t="e">
        <f t="shared" ca="1" si="289"/>
        <v>#DIV/0!</v>
      </c>
      <c r="AS216" s="455" t="e">
        <f t="shared" ca="1" si="300"/>
        <v>#N/A</v>
      </c>
      <c r="AT216" s="456" t="e">
        <f t="shared" ca="1" si="274"/>
        <v>#DIV/0!</v>
      </c>
      <c r="AU216" s="451" t="e">
        <f t="shared" si="290"/>
        <v>#DIV/0!</v>
      </c>
      <c r="AV216" s="450" t="e">
        <f t="shared" ca="1" si="291"/>
        <v>#DIV/0!</v>
      </c>
      <c r="AW216" s="451">
        <f t="shared" si="292"/>
        <v>0.03</v>
      </c>
      <c r="AX216" s="446">
        <f t="shared" si="275"/>
        <v>0</v>
      </c>
      <c r="AY216" s="452" t="e">
        <f t="shared" ca="1" si="276"/>
        <v>#DIV/0!</v>
      </c>
      <c r="BA216" s="68">
        <f>Pressure_1_R3!A138</f>
        <v>0</v>
      </c>
      <c r="BB216" s="87">
        <f>Pressure_1_R3!B138</f>
        <v>0</v>
      </c>
      <c r="BC216" s="87">
        <f>Pressure_1_R3!C138</f>
        <v>0</v>
      </c>
      <c r="BD216" s="87">
        <f>Pressure_1_R3!D138</f>
        <v>0</v>
      </c>
      <c r="BE216" s="87">
        <f>Pressure_1_R3!E138</f>
        <v>0</v>
      </c>
      <c r="BF216" s="87">
        <f>Pressure_1_R3!F138</f>
        <v>0</v>
      </c>
      <c r="BG216" s="87">
        <f>Pressure_1_R3!G138</f>
        <v>0</v>
      </c>
      <c r="BH216" s="87">
        <f>Pressure_1_R3!H138</f>
        <v>0</v>
      </c>
      <c r="BI216" s="87">
        <f>Pressure_1_R3!I138</f>
        <v>0</v>
      </c>
      <c r="BJ216" s="87">
        <f>Pressure_1_R3!J138</f>
        <v>0</v>
      </c>
      <c r="BK216" s="87">
        <f>Pressure_1_R3!K138</f>
        <v>0</v>
      </c>
      <c r="BL216" s="87">
        <f>Pressure_1_R3!L138</f>
        <v>0</v>
      </c>
      <c r="BM216" s="87">
        <f>Pressure_1_R3!M138</f>
        <v>0</v>
      </c>
      <c r="BN216" s="87">
        <f>Pressure_1_R3!N138</f>
        <v>0</v>
      </c>
      <c r="BO216" s="87">
        <f>Pressure_1_R3!O138</f>
        <v>0</v>
      </c>
      <c r="BP216" s="69">
        <f>Pressure_1_R3!P138</f>
        <v>0</v>
      </c>
    </row>
    <row r="217" spans="2:68" ht="15" customHeight="1">
      <c r="B217" s="438">
        <f>Pressure_1_R3!B13</f>
        <v>0</v>
      </c>
      <c r="C217" s="439">
        <f>Pressure_1_R3!D13</f>
        <v>0</v>
      </c>
      <c r="D217" s="445" t="str">
        <f t="shared" si="264"/>
        <v/>
      </c>
      <c r="E217" s="429" t="str">
        <f t="shared" si="293"/>
        <v>기체</v>
      </c>
      <c r="F217" s="387" t="e">
        <f t="shared" si="265"/>
        <v>#N/A</v>
      </c>
      <c r="G217" s="387" t="e">
        <f t="shared" si="266"/>
        <v>#N/A</v>
      </c>
      <c r="H217" s="437" t="e">
        <f t="shared" si="267"/>
        <v>#N/A</v>
      </c>
      <c r="I217" s="429">
        <f t="shared" si="294"/>
        <v>0</v>
      </c>
      <c r="J217" s="66"/>
      <c r="K217" s="423">
        <f t="shared" si="295"/>
        <v>0</v>
      </c>
      <c r="L217" s="428" t="e">
        <f t="shared" ca="1" si="296"/>
        <v>#N/A</v>
      </c>
      <c r="M217" s="429" t="e">
        <f t="shared" ca="1" si="297"/>
        <v>#VALUE!</v>
      </c>
      <c r="N217" s="428">
        <f t="shared" ca="1" si="277"/>
        <v>0</v>
      </c>
      <c r="O217" s="429" t="e">
        <f t="shared" ca="1" si="278"/>
        <v>#N/A</v>
      </c>
      <c r="P217" s="428">
        <f t="shared" ca="1" si="279"/>
        <v>0</v>
      </c>
      <c r="Q217" s="429" t="e">
        <f t="shared" ca="1" si="280"/>
        <v>#N/A</v>
      </c>
      <c r="R217" s="430">
        <f t="shared" ca="1" si="281"/>
        <v>0</v>
      </c>
      <c r="S217" s="427" t="e">
        <f t="shared" ca="1" si="282"/>
        <v>#N/A</v>
      </c>
      <c r="T217" s="387" t="e">
        <f t="shared" ca="1" si="268"/>
        <v>#N/A</v>
      </c>
      <c r="U217" s="440" t="e">
        <f ca="1">IF(S217="% of Reading",H217*R217%,IF(S217="% of F.S",MAX(G208:G267)*R217%,R217*T217))</f>
        <v>#N/A</v>
      </c>
      <c r="V217" s="429">
        <f t="shared" si="283"/>
        <v>0</v>
      </c>
      <c r="X217" s="428" t="e">
        <f t="shared" ca="1" si="298"/>
        <v>#N/A</v>
      </c>
      <c r="Y217" s="429" t="e">
        <f t="shared" ca="1" si="299"/>
        <v>#N/A</v>
      </c>
      <c r="Z217" s="428" t="e">
        <f t="shared" ca="1" si="284"/>
        <v>#N/A</v>
      </c>
      <c r="AA217" s="431" t="e">
        <f t="shared" ca="1" si="285"/>
        <v>#N/A</v>
      </c>
      <c r="AB217" s="442">
        <f t="shared" si="269"/>
        <v>0</v>
      </c>
      <c r="AC217" s="443">
        <f t="shared" si="270"/>
        <v>0</v>
      </c>
      <c r="AD217" s="444">
        <f t="shared" si="271"/>
        <v>0</v>
      </c>
      <c r="AF217" s="387">
        <f t="shared" si="272"/>
        <v>0</v>
      </c>
      <c r="AG217" s="451">
        <f t="shared" si="286"/>
        <v>9.7989820000000005</v>
      </c>
      <c r="AH217" s="451" t="e">
        <f t="shared" si="286"/>
        <v>#DIV/0!</v>
      </c>
      <c r="AI217" s="451">
        <f t="shared" si="286"/>
        <v>8000</v>
      </c>
      <c r="AJ217" s="451">
        <f t="shared" si="286"/>
        <v>1</v>
      </c>
      <c r="AK217" s="451">
        <f t="shared" si="286"/>
        <v>0</v>
      </c>
      <c r="AL217" s="451" t="e">
        <f t="shared" ca="1" si="286"/>
        <v>#N/A</v>
      </c>
      <c r="AM217" s="454" t="e">
        <f t="shared" ca="1" si="287"/>
        <v>#DIV/0!</v>
      </c>
      <c r="AN217" s="451" t="e">
        <f t="shared" ca="1" si="288"/>
        <v>#N/A</v>
      </c>
      <c r="AO217" s="451" t="e">
        <f t="shared" ca="1" si="288"/>
        <v>#N/A</v>
      </c>
      <c r="AP217" s="449" t="e">
        <f t="shared" ca="1" si="273"/>
        <v>#DIV/0!</v>
      </c>
      <c r="AQ217" s="451">
        <f t="shared" si="289"/>
        <v>9.0000000000000002E-6</v>
      </c>
      <c r="AR217" s="451" t="e">
        <f t="shared" ca="1" si="289"/>
        <v>#DIV/0!</v>
      </c>
      <c r="AS217" s="455" t="e">
        <f t="shared" ca="1" si="300"/>
        <v>#N/A</v>
      </c>
      <c r="AT217" s="456" t="e">
        <f t="shared" ca="1" si="274"/>
        <v>#DIV/0!</v>
      </c>
      <c r="AU217" s="451" t="e">
        <f t="shared" si="290"/>
        <v>#DIV/0!</v>
      </c>
      <c r="AV217" s="450" t="e">
        <f t="shared" ca="1" si="291"/>
        <v>#DIV/0!</v>
      </c>
      <c r="AW217" s="451">
        <f t="shared" si="292"/>
        <v>0.03</v>
      </c>
      <c r="AX217" s="446">
        <f t="shared" si="275"/>
        <v>0</v>
      </c>
      <c r="AY217" s="452" t="e">
        <f t="shared" ca="1" si="276"/>
        <v>#DIV/0!</v>
      </c>
      <c r="BA217" s="70">
        <f>Pressure_1_R3!A139</f>
        <v>0</v>
      </c>
      <c r="BB217" s="86">
        <f>Pressure_1_R3!B139</f>
        <v>0</v>
      </c>
      <c r="BC217" s="86">
        <f>Pressure_1_R3!C139</f>
        <v>0</v>
      </c>
      <c r="BD217" s="86">
        <f>Pressure_1_R3!D139</f>
        <v>0</v>
      </c>
      <c r="BE217" s="86">
        <f>Pressure_1_R3!E139</f>
        <v>0</v>
      </c>
      <c r="BF217" s="86">
        <f>Pressure_1_R3!F139</f>
        <v>0</v>
      </c>
      <c r="BG217" s="86">
        <f>Pressure_1_R3!G139</f>
        <v>0</v>
      </c>
      <c r="BH217" s="86">
        <f>Pressure_1_R3!H139</f>
        <v>0</v>
      </c>
      <c r="BI217" s="86">
        <f>Pressure_1_R3!I139</f>
        <v>0</v>
      </c>
      <c r="BJ217" s="86">
        <f>Pressure_1_R3!J139</f>
        <v>0</v>
      </c>
      <c r="BK217" s="86">
        <f>Pressure_1_R3!K139</f>
        <v>0</v>
      </c>
      <c r="BL217" s="86">
        <f>Pressure_1_R3!L139</f>
        <v>0</v>
      </c>
      <c r="BM217" s="86">
        <f>Pressure_1_R3!M139</f>
        <v>0</v>
      </c>
      <c r="BN217" s="86">
        <f>Pressure_1_R3!N139</f>
        <v>0</v>
      </c>
      <c r="BO217" s="86">
        <f>Pressure_1_R3!O139</f>
        <v>0</v>
      </c>
      <c r="BP217" s="71">
        <f>Pressure_1_R3!P139</f>
        <v>0</v>
      </c>
    </row>
    <row r="218" spans="2:68" ht="15" customHeight="1">
      <c r="B218" s="438">
        <f>Pressure_1_R3!B14</f>
        <v>0</v>
      </c>
      <c r="C218" s="439">
        <f>Pressure_1_R3!D14</f>
        <v>0</v>
      </c>
      <c r="D218" s="445" t="str">
        <f t="shared" si="264"/>
        <v/>
      </c>
      <c r="E218" s="429" t="str">
        <f t="shared" si="293"/>
        <v>기체</v>
      </c>
      <c r="F218" s="387" t="e">
        <f t="shared" si="265"/>
        <v>#N/A</v>
      </c>
      <c r="G218" s="387" t="e">
        <f t="shared" si="266"/>
        <v>#N/A</v>
      </c>
      <c r="H218" s="437" t="e">
        <f t="shared" si="267"/>
        <v>#N/A</v>
      </c>
      <c r="I218" s="429">
        <f t="shared" si="294"/>
        <v>0</v>
      </c>
      <c r="J218" s="66"/>
      <c r="K218" s="423">
        <f t="shared" si="295"/>
        <v>0</v>
      </c>
      <c r="L218" s="428" t="e">
        <f t="shared" ca="1" si="296"/>
        <v>#N/A</v>
      </c>
      <c r="M218" s="429" t="e">
        <f t="shared" ca="1" si="297"/>
        <v>#VALUE!</v>
      </c>
      <c r="N218" s="428">
        <f t="shared" ca="1" si="277"/>
        <v>0</v>
      </c>
      <c r="O218" s="429" t="e">
        <f t="shared" ca="1" si="278"/>
        <v>#N/A</v>
      </c>
      <c r="P218" s="428">
        <f t="shared" ca="1" si="279"/>
        <v>0</v>
      </c>
      <c r="Q218" s="429" t="e">
        <f t="shared" ca="1" si="280"/>
        <v>#N/A</v>
      </c>
      <c r="R218" s="430">
        <f t="shared" ca="1" si="281"/>
        <v>0</v>
      </c>
      <c r="S218" s="427" t="e">
        <f t="shared" ca="1" si="282"/>
        <v>#N/A</v>
      </c>
      <c r="T218" s="387" t="e">
        <f t="shared" ca="1" si="268"/>
        <v>#N/A</v>
      </c>
      <c r="U218" s="440" t="e">
        <f ca="1">IF(S218="% of Reading",H218*R218%,IF(S218="% of F.S",MAX(G208:G267)*R218%,R218*T218))</f>
        <v>#N/A</v>
      </c>
      <c r="V218" s="429">
        <f t="shared" si="283"/>
        <v>0</v>
      </c>
      <c r="X218" s="428" t="e">
        <f t="shared" ca="1" si="298"/>
        <v>#N/A</v>
      </c>
      <c r="Y218" s="429" t="e">
        <f t="shared" ca="1" si="299"/>
        <v>#N/A</v>
      </c>
      <c r="Z218" s="428" t="e">
        <f t="shared" ca="1" si="284"/>
        <v>#N/A</v>
      </c>
      <c r="AA218" s="431" t="e">
        <f t="shared" ca="1" si="285"/>
        <v>#N/A</v>
      </c>
      <c r="AB218" s="442">
        <f t="shared" si="269"/>
        <v>0</v>
      </c>
      <c r="AC218" s="443">
        <f t="shared" si="270"/>
        <v>0</v>
      </c>
      <c r="AD218" s="444">
        <f t="shared" si="271"/>
        <v>0</v>
      </c>
      <c r="AF218" s="387">
        <f t="shared" si="272"/>
        <v>0</v>
      </c>
      <c r="AG218" s="451">
        <f t="shared" si="286"/>
        <v>9.7989820000000005</v>
      </c>
      <c r="AH218" s="451" t="e">
        <f t="shared" si="286"/>
        <v>#DIV/0!</v>
      </c>
      <c r="AI218" s="451">
        <f t="shared" si="286"/>
        <v>8000</v>
      </c>
      <c r="AJ218" s="451">
        <f t="shared" si="286"/>
        <v>1</v>
      </c>
      <c r="AK218" s="451">
        <f t="shared" si="286"/>
        <v>0</v>
      </c>
      <c r="AL218" s="451" t="e">
        <f t="shared" ca="1" si="286"/>
        <v>#N/A</v>
      </c>
      <c r="AM218" s="454" t="e">
        <f t="shared" ca="1" si="287"/>
        <v>#DIV/0!</v>
      </c>
      <c r="AN218" s="451" t="e">
        <f t="shared" ca="1" si="288"/>
        <v>#N/A</v>
      </c>
      <c r="AO218" s="451" t="e">
        <f t="shared" ca="1" si="288"/>
        <v>#N/A</v>
      </c>
      <c r="AP218" s="449" t="e">
        <f t="shared" ca="1" si="273"/>
        <v>#DIV/0!</v>
      </c>
      <c r="AQ218" s="451">
        <f t="shared" si="289"/>
        <v>9.0000000000000002E-6</v>
      </c>
      <c r="AR218" s="451" t="e">
        <f t="shared" ca="1" si="289"/>
        <v>#DIV/0!</v>
      </c>
      <c r="AS218" s="455" t="e">
        <f t="shared" ca="1" si="300"/>
        <v>#N/A</v>
      </c>
      <c r="AT218" s="456" t="e">
        <f t="shared" ca="1" si="274"/>
        <v>#DIV/0!</v>
      </c>
      <c r="AU218" s="451" t="e">
        <f t="shared" si="290"/>
        <v>#DIV/0!</v>
      </c>
      <c r="AV218" s="450" t="e">
        <f t="shared" ca="1" si="291"/>
        <v>#DIV/0!</v>
      </c>
      <c r="AW218" s="451">
        <f t="shared" si="292"/>
        <v>0.03</v>
      </c>
      <c r="AX218" s="446">
        <f t="shared" si="275"/>
        <v>0</v>
      </c>
      <c r="AY218" s="452" t="e">
        <f t="shared" ca="1" si="276"/>
        <v>#DIV/0!</v>
      </c>
      <c r="BA218" s="68">
        <f>Pressure_1_R3!A140</f>
        <v>0</v>
      </c>
      <c r="BB218" s="87">
        <f>Pressure_1_R3!B140</f>
        <v>0</v>
      </c>
      <c r="BC218" s="87">
        <f>Pressure_1_R3!C140</f>
        <v>0</v>
      </c>
      <c r="BD218" s="87">
        <f>Pressure_1_R3!D140</f>
        <v>0</v>
      </c>
      <c r="BE218" s="87">
        <f>Pressure_1_R3!E140</f>
        <v>0</v>
      </c>
      <c r="BF218" s="87">
        <f>Pressure_1_R3!F140</f>
        <v>0</v>
      </c>
      <c r="BG218" s="87">
        <f>Pressure_1_R3!G140</f>
        <v>0</v>
      </c>
      <c r="BH218" s="87">
        <f>Pressure_1_R3!H140</f>
        <v>0</v>
      </c>
      <c r="BI218" s="87">
        <f>Pressure_1_R3!I140</f>
        <v>0</v>
      </c>
      <c r="BJ218" s="87">
        <f>Pressure_1_R3!J140</f>
        <v>0</v>
      </c>
      <c r="BK218" s="87">
        <f>Pressure_1_R3!K140</f>
        <v>0</v>
      </c>
      <c r="BL218" s="87">
        <f>Pressure_1_R3!L140</f>
        <v>0</v>
      </c>
      <c r="BM218" s="87">
        <f>Pressure_1_R3!M140</f>
        <v>0</v>
      </c>
      <c r="BN218" s="87">
        <f>Pressure_1_R3!N140</f>
        <v>0</v>
      </c>
      <c r="BO218" s="87">
        <f>Pressure_1_R3!O140</f>
        <v>0</v>
      </c>
      <c r="BP218" s="69">
        <f>Pressure_1_R3!P140</f>
        <v>0</v>
      </c>
    </row>
    <row r="219" spans="2:68" ht="15" customHeight="1">
      <c r="B219" s="438">
        <f>Pressure_1_R3!B15</f>
        <v>0</v>
      </c>
      <c r="C219" s="439">
        <f>Pressure_1_R3!D15</f>
        <v>0</v>
      </c>
      <c r="D219" s="445" t="str">
        <f t="shared" si="264"/>
        <v/>
      </c>
      <c r="E219" s="429" t="str">
        <f t="shared" si="293"/>
        <v>기체</v>
      </c>
      <c r="F219" s="387" t="e">
        <f t="shared" si="265"/>
        <v>#N/A</v>
      </c>
      <c r="G219" s="387" t="e">
        <f t="shared" si="266"/>
        <v>#N/A</v>
      </c>
      <c r="H219" s="437" t="e">
        <f t="shared" si="267"/>
        <v>#N/A</v>
      </c>
      <c r="I219" s="429">
        <f t="shared" si="294"/>
        <v>0</v>
      </c>
      <c r="J219" s="66"/>
      <c r="K219" s="423">
        <f t="shared" si="295"/>
        <v>0</v>
      </c>
      <c r="L219" s="428" t="e">
        <f t="shared" ca="1" si="296"/>
        <v>#N/A</v>
      </c>
      <c r="M219" s="429" t="e">
        <f t="shared" ca="1" si="297"/>
        <v>#VALUE!</v>
      </c>
      <c r="N219" s="428">
        <f t="shared" ca="1" si="277"/>
        <v>0</v>
      </c>
      <c r="O219" s="429" t="e">
        <f t="shared" ca="1" si="278"/>
        <v>#N/A</v>
      </c>
      <c r="P219" s="428">
        <f t="shared" ca="1" si="279"/>
        <v>0</v>
      </c>
      <c r="Q219" s="429" t="e">
        <f t="shared" ca="1" si="280"/>
        <v>#N/A</v>
      </c>
      <c r="R219" s="430">
        <f t="shared" ca="1" si="281"/>
        <v>0</v>
      </c>
      <c r="S219" s="427" t="e">
        <f t="shared" ca="1" si="282"/>
        <v>#N/A</v>
      </c>
      <c r="T219" s="387" t="e">
        <f t="shared" ca="1" si="268"/>
        <v>#N/A</v>
      </c>
      <c r="U219" s="440" t="e">
        <f ca="1">IF(S219="% of Reading",H219*R219%,IF(S219="% of F.S",MAX(G208:G267)*R219%,R219*T219))</f>
        <v>#N/A</v>
      </c>
      <c r="V219" s="429">
        <f t="shared" si="283"/>
        <v>0</v>
      </c>
      <c r="X219" s="428" t="e">
        <f t="shared" ca="1" si="298"/>
        <v>#N/A</v>
      </c>
      <c r="Y219" s="429" t="e">
        <f t="shared" ca="1" si="299"/>
        <v>#N/A</v>
      </c>
      <c r="Z219" s="428" t="e">
        <f t="shared" ca="1" si="284"/>
        <v>#N/A</v>
      </c>
      <c r="AA219" s="431" t="e">
        <f t="shared" ca="1" si="285"/>
        <v>#N/A</v>
      </c>
      <c r="AB219" s="442">
        <f t="shared" si="269"/>
        <v>0</v>
      </c>
      <c r="AC219" s="443">
        <f t="shared" si="270"/>
        <v>0</v>
      </c>
      <c r="AD219" s="444">
        <f t="shared" si="271"/>
        <v>0</v>
      </c>
      <c r="AF219" s="387">
        <f t="shared" si="272"/>
        <v>0</v>
      </c>
      <c r="AG219" s="451">
        <f t="shared" si="286"/>
        <v>9.7989820000000005</v>
      </c>
      <c r="AH219" s="451" t="e">
        <f t="shared" si="286"/>
        <v>#DIV/0!</v>
      </c>
      <c r="AI219" s="451">
        <f t="shared" si="286"/>
        <v>8000</v>
      </c>
      <c r="AJ219" s="451">
        <f t="shared" si="286"/>
        <v>1</v>
      </c>
      <c r="AK219" s="451">
        <f t="shared" si="286"/>
        <v>0</v>
      </c>
      <c r="AL219" s="451" t="e">
        <f t="shared" ca="1" si="286"/>
        <v>#N/A</v>
      </c>
      <c r="AM219" s="454" t="e">
        <f t="shared" ca="1" si="287"/>
        <v>#DIV/0!</v>
      </c>
      <c r="AN219" s="451" t="e">
        <f t="shared" ca="1" si="288"/>
        <v>#N/A</v>
      </c>
      <c r="AO219" s="451" t="e">
        <f t="shared" ca="1" si="288"/>
        <v>#N/A</v>
      </c>
      <c r="AP219" s="449" t="e">
        <f t="shared" ca="1" si="273"/>
        <v>#DIV/0!</v>
      </c>
      <c r="AQ219" s="451">
        <f t="shared" si="289"/>
        <v>9.0000000000000002E-6</v>
      </c>
      <c r="AR219" s="451" t="e">
        <f t="shared" ca="1" si="289"/>
        <v>#DIV/0!</v>
      </c>
      <c r="AS219" s="455" t="e">
        <f t="shared" ca="1" si="300"/>
        <v>#N/A</v>
      </c>
      <c r="AT219" s="456" t="e">
        <f t="shared" ca="1" si="274"/>
        <v>#DIV/0!</v>
      </c>
      <c r="AU219" s="451" t="e">
        <f t="shared" si="290"/>
        <v>#DIV/0!</v>
      </c>
      <c r="AV219" s="450" t="e">
        <f t="shared" ca="1" si="291"/>
        <v>#DIV/0!</v>
      </c>
      <c r="AW219" s="451">
        <f t="shared" si="292"/>
        <v>0.03</v>
      </c>
      <c r="AX219" s="446">
        <f t="shared" si="275"/>
        <v>0</v>
      </c>
      <c r="AY219" s="452" t="e">
        <f t="shared" ca="1" si="276"/>
        <v>#DIV/0!</v>
      </c>
      <c r="BA219" s="70">
        <f>Pressure_1_R3!A141</f>
        <v>0</v>
      </c>
      <c r="BB219" s="86">
        <f>Pressure_1_R3!B141</f>
        <v>0</v>
      </c>
      <c r="BC219" s="86">
        <f>Pressure_1_R3!C141</f>
        <v>0</v>
      </c>
      <c r="BD219" s="86">
        <f>Pressure_1_R3!D141</f>
        <v>0</v>
      </c>
      <c r="BE219" s="86">
        <f>Pressure_1_R3!E141</f>
        <v>0</v>
      </c>
      <c r="BF219" s="86">
        <f>Pressure_1_R3!F141</f>
        <v>0</v>
      </c>
      <c r="BG219" s="86">
        <f>Pressure_1_R3!G141</f>
        <v>0</v>
      </c>
      <c r="BH219" s="86">
        <f>Pressure_1_R3!H141</f>
        <v>0</v>
      </c>
      <c r="BI219" s="86">
        <f>Pressure_1_R3!I141</f>
        <v>0</v>
      </c>
      <c r="BJ219" s="86">
        <f>Pressure_1_R3!J141</f>
        <v>0</v>
      </c>
      <c r="BK219" s="86">
        <f>Pressure_1_R3!K141</f>
        <v>0</v>
      </c>
      <c r="BL219" s="86">
        <f>Pressure_1_R3!L141</f>
        <v>0</v>
      </c>
      <c r="BM219" s="86">
        <f>Pressure_1_R3!M141</f>
        <v>0</v>
      </c>
      <c r="BN219" s="86">
        <f>Pressure_1_R3!N141</f>
        <v>0</v>
      </c>
      <c r="BO219" s="86">
        <f>Pressure_1_R3!O141</f>
        <v>0</v>
      </c>
      <c r="BP219" s="71">
        <f>Pressure_1_R3!P141</f>
        <v>0</v>
      </c>
    </row>
    <row r="220" spans="2:68" ht="15" customHeight="1">
      <c r="B220" s="438">
        <f>Pressure_1_R3!B16</f>
        <v>0</v>
      </c>
      <c r="C220" s="439">
        <f>Pressure_1_R3!D16</f>
        <v>0</v>
      </c>
      <c r="D220" s="445" t="str">
        <f t="shared" si="264"/>
        <v/>
      </c>
      <c r="E220" s="429" t="str">
        <f t="shared" si="293"/>
        <v>기체</v>
      </c>
      <c r="F220" s="387" t="e">
        <f t="shared" si="265"/>
        <v>#N/A</v>
      </c>
      <c r="G220" s="387" t="e">
        <f t="shared" si="266"/>
        <v>#N/A</v>
      </c>
      <c r="H220" s="437" t="e">
        <f t="shared" si="267"/>
        <v>#N/A</v>
      </c>
      <c r="I220" s="429">
        <f t="shared" si="294"/>
        <v>0</v>
      </c>
      <c r="J220" s="66"/>
      <c r="K220" s="423">
        <f t="shared" si="295"/>
        <v>0</v>
      </c>
      <c r="L220" s="428" t="e">
        <f t="shared" ca="1" si="296"/>
        <v>#N/A</v>
      </c>
      <c r="M220" s="429" t="e">
        <f t="shared" ca="1" si="297"/>
        <v>#VALUE!</v>
      </c>
      <c r="N220" s="428">
        <f t="shared" ca="1" si="277"/>
        <v>0</v>
      </c>
      <c r="O220" s="429" t="e">
        <f t="shared" ca="1" si="278"/>
        <v>#N/A</v>
      </c>
      <c r="P220" s="428">
        <f t="shared" ca="1" si="279"/>
        <v>0</v>
      </c>
      <c r="Q220" s="429" t="e">
        <f t="shared" ca="1" si="280"/>
        <v>#N/A</v>
      </c>
      <c r="R220" s="430">
        <f t="shared" ca="1" si="281"/>
        <v>0</v>
      </c>
      <c r="S220" s="427" t="e">
        <f t="shared" ca="1" si="282"/>
        <v>#N/A</v>
      </c>
      <c r="T220" s="387" t="e">
        <f t="shared" ca="1" si="268"/>
        <v>#N/A</v>
      </c>
      <c r="U220" s="440" t="e">
        <f ca="1">IF(S220="% of Reading",H220*R220%,IF(S220="% of F.S",MAX(G208:G267)*R220%,R220*T220))</f>
        <v>#N/A</v>
      </c>
      <c r="V220" s="429">
        <f t="shared" si="283"/>
        <v>0</v>
      </c>
      <c r="X220" s="428" t="e">
        <f t="shared" ca="1" si="298"/>
        <v>#N/A</v>
      </c>
      <c r="Y220" s="429" t="e">
        <f t="shared" ca="1" si="299"/>
        <v>#N/A</v>
      </c>
      <c r="Z220" s="428" t="e">
        <f t="shared" ca="1" si="284"/>
        <v>#N/A</v>
      </c>
      <c r="AA220" s="431" t="e">
        <f t="shared" ca="1" si="285"/>
        <v>#N/A</v>
      </c>
      <c r="AB220" s="442">
        <f t="shared" si="269"/>
        <v>0</v>
      </c>
      <c r="AC220" s="443">
        <f t="shared" si="270"/>
        <v>0</v>
      </c>
      <c r="AD220" s="444">
        <f t="shared" si="271"/>
        <v>0</v>
      </c>
      <c r="AF220" s="387">
        <f t="shared" si="272"/>
        <v>0</v>
      </c>
      <c r="AG220" s="451">
        <f t="shared" si="286"/>
        <v>9.7989820000000005</v>
      </c>
      <c r="AH220" s="451" t="e">
        <f t="shared" si="286"/>
        <v>#DIV/0!</v>
      </c>
      <c r="AI220" s="451">
        <f t="shared" si="286"/>
        <v>8000</v>
      </c>
      <c r="AJ220" s="451">
        <f t="shared" si="286"/>
        <v>1</v>
      </c>
      <c r="AK220" s="451">
        <f t="shared" si="286"/>
        <v>0</v>
      </c>
      <c r="AL220" s="451" t="e">
        <f t="shared" ca="1" si="286"/>
        <v>#N/A</v>
      </c>
      <c r="AM220" s="454" t="e">
        <f t="shared" ca="1" si="287"/>
        <v>#DIV/0!</v>
      </c>
      <c r="AN220" s="451" t="e">
        <f t="shared" ca="1" si="288"/>
        <v>#N/A</v>
      </c>
      <c r="AO220" s="451" t="e">
        <f t="shared" ca="1" si="288"/>
        <v>#N/A</v>
      </c>
      <c r="AP220" s="449" t="e">
        <f t="shared" ca="1" si="273"/>
        <v>#DIV/0!</v>
      </c>
      <c r="AQ220" s="451">
        <f t="shared" si="289"/>
        <v>9.0000000000000002E-6</v>
      </c>
      <c r="AR220" s="451" t="e">
        <f t="shared" ca="1" si="289"/>
        <v>#DIV/0!</v>
      </c>
      <c r="AS220" s="455" t="e">
        <f t="shared" ca="1" si="300"/>
        <v>#N/A</v>
      </c>
      <c r="AT220" s="456" t="e">
        <f t="shared" ca="1" si="274"/>
        <v>#DIV/0!</v>
      </c>
      <c r="AU220" s="451" t="e">
        <f t="shared" si="290"/>
        <v>#DIV/0!</v>
      </c>
      <c r="AV220" s="450" t="e">
        <f t="shared" ca="1" si="291"/>
        <v>#DIV/0!</v>
      </c>
      <c r="AW220" s="451">
        <f t="shared" si="292"/>
        <v>0.03</v>
      </c>
      <c r="AX220" s="446">
        <f t="shared" si="275"/>
        <v>0</v>
      </c>
      <c r="AY220" s="452" t="e">
        <f t="shared" ca="1" si="276"/>
        <v>#DIV/0!</v>
      </c>
      <c r="BA220" s="68">
        <f>Pressure_1_R3!A142</f>
        <v>0</v>
      </c>
      <c r="BB220" s="87">
        <f>Pressure_1_R3!B142</f>
        <v>0</v>
      </c>
      <c r="BC220" s="87">
        <f>Pressure_1_R3!C142</f>
        <v>0</v>
      </c>
      <c r="BD220" s="87">
        <f>Pressure_1_R3!D142</f>
        <v>0</v>
      </c>
      <c r="BE220" s="87">
        <f>Pressure_1_R3!E142</f>
        <v>0</v>
      </c>
      <c r="BF220" s="87">
        <f>Pressure_1_R3!F142</f>
        <v>0</v>
      </c>
      <c r="BG220" s="87">
        <f>Pressure_1_R3!G142</f>
        <v>0</v>
      </c>
      <c r="BH220" s="87">
        <f>Pressure_1_R3!H142</f>
        <v>0</v>
      </c>
      <c r="BI220" s="87">
        <f>Pressure_1_R3!I142</f>
        <v>0</v>
      </c>
      <c r="BJ220" s="87">
        <f>Pressure_1_R3!J142</f>
        <v>0</v>
      </c>
      <c r="BK220" s="87">
        <f>Pressure_1_R3!K142</f>
        <v>0</v>
      </c>
      <c r="BL220" s="87">
        <f>Pressure_1_R3!L142</f>
        <v>0</v>
      </c>
      <c r="BM220" s="87">
        <f>Pressure_1_R3!M142</f>
        <v>0</v>
      </c>
      <c r="BN220" s="87">
        <f>Pressure_1_R3!N142</f>
        <v>0</v>
      </c>
      <c r="BO220" s="87">
        <f>Pressure_1_R3!O142</f>
        <v>0</v>
      </c>
      <c r="BP220" s="69">
        <f>Pressure_1_R3!P142</f>
        <v>0</v>
      </c>
    </row>
    <row r="221" spans="2:68" ht="15" customHeight="1">
      <c r="B221" s="438">
        <f>Pressure_1_R3!B17</f>
        <v>0</v>
      </c>
      <c r="C221" s="439">
        <f>Pressure_1_R3!D17</f>
        <v>0</v>
      </c>
      <c r="D221" s="445" t="str">
        <f t="shared" si="264"/>
        <v/>
      </c>
      <c r="E221" s="429" t="str">
        <f t="shared" si="293"/>
        <v>기체</v>
      </c>
      <c r="F221" s="387" t="e">
        <f t="shared" si="265"/>
        <v>#N/A</v>
      </c>
      <c r="G221" s="387" t="e">
        <f t="shared" si="266"/>
        <v>#N/A</v>
      </c>
      <c r="H221" s="437" t="e">
        <f t="shared" si="267"/>
        <v>#N/A</v>
      </c>
      <c r="I221" s="429">
        <f t="shared" si="294"/>
        <v>0</v>
      </c>
      <c r="J221" s="66"/>
      <c r="K221" s="423">
        <f t="shared" si="295"/>
        <v>0</v>
      </c>
      <c r="L221" s="428" t="e">
        <f t="shared" ca="1" si="296"/>
        <v>#N/A</v>
      </c>
      <c r="M221" s="429" t="e">
        <f t="shared" ca="1" si="297"/>
        <v>#VALUE!</v>
      </c>
      <c r="N221" s="428">
        <f t="shared" ca="1" si="277"/>
        <v>0</v>
      </c>
      <c r="O221" s="429" t="e">
        <f t="shared" ca="1" si="278"/>
        <v>#N/A</v>
      </c>
      <c r="P221" s="428">
        <f t="shared" ca="1" si="279"/>
        <v>0</v>
      </c>
      <c r="Q221" s="429" t="e">
        <f t="shared" ca="1" si="280"/>
        <v>#N/A</v>
      </c>
      <c r="R221" s="430">
        <f t="shared" ca="1" si="281"/>
        <v>0</v>
      </c>
      <c r="S221" s="427" t="e">
        <f t="shared" ca="1" si="282"/>
        <v>#N/A</v>
      </c>
      <c r="T221" s="387" t="e">
        <f t="shared" ca="1" si="268"/>
        <v>#N/A</v>
      </c>
      <c r="U221" s="440" t="e">
        <f ca="1">IF(S221="% of Reading",H221*R221%,IF(S221="% of F.S",MAX(G208:G267)*R221%,R221*T221))</f>
        <v>#N/A</v>
      </c>
      <c r="V221" s="429">
        <f t="shared" si="283"/>
        <v>0</v>
      </c>
      <c r="X221" s="428" t="e">
        <f t="shared" ca="1" si="298"/>
        <v>#N/A</v>
      </c>
      <c r="Y221" s="429" t="e">
        <f t="shared" ca="1" si="299"/>
        <v>#N/A</v>
      </c>
      <c r="Z221" s="428" t="e">
        <f t="shared" ca="1" si="284"/>
        <v>#N/A</v>
      </c>
      <c r="AA221" s="431" t="e">
        <f t="shared" ca="1" si="285"/>
        <v>#N/A</v>
      </c>
      <c r="AB221" s="442">
        <f t="shared" si="269"/>
        <v>0</v>
      </c>
      <c r="AC221" s="443">
        <f t="shared" si="270"/>
        <v>0</v>
      </c>
      <c r="AD221" s="444">
        <f t="shared" si="271"/>
        <v>0</v>
      </c>
      <c r="AF221" s="387">
        <f t="shared" si="272"/>
        <v>0</v>
      </c>
      <c r="AG221" s="451">
        <f t="shared" si="286"/>
        <v>9.7989820000000005</v>
      </c>
      <c r="AH221" s="451" t="e">
        <f t="shared" si="286"/>
        <v>#DIV/0!</v>
      </c>
      <c r="AI221" s="451">
        <f t="shared" si="286"/>
        <v>8000</v>
      </c>
      <c r="AJ221" s="451">
        <f t="shared" si="286"/>
        <v>1</v>
      </c>
      <c r="AK221" s="451">
        <f t="shared" si="286"/>
        <v>0</v>
      </c>
      <c r="AL221" s="451" t="e">
        <f t="shared" ca="1" si="286"/>
        <v>#N/A</v>
      </c>
      <c r="AM221" s="454" t="e">
        <f t="shared" ca="1" si="287"/>
        <v>#DIV/0!</v>
      </c>
      <c r="AN221" s="451" t="e">
        <f t="shared" ca="1" si="288"/>
        <v>#N/A</v>
      </c>
      <c r="AO221" s="451" t="e">
        <f t="shared" ca="1" si="288"/>
        <v>#N/A</v>
      </c>
      <c r="AP221" s="449" t="e">
        <f t="shared" ca="1" si="273"/>
        <v>#DIV/0!</v>
      </c>
      <c r="AQ221" s="451">
        <f t="shared" si="289"/>
        <v>9.0000000000000002E-6</v>
      </c>
      <c r="AR221" s="451" t="e">
        <f t="shared" ca="1" si="289"/>
        <v>#DIV/0!</v>
      </c>
      <c r="AS221" s="455" t="e">
        <f t="shared" ca="1" si="300"/>
        <v>#N/A</v>
      </c>
      <c r="AT221" s="456" t="e">
        <f t="shared" ca="1" si="274"/>
        <v>#DIV/0!</v>
      </c>
      <c r="AU221" s="451" t="e">
        <f t="shared" si="290"/>
        <v>#DIV/0!</v>
      </c>
      <c r="AV221" s="450" t="e">
        <f t="shared" ca="1" si="291"/>
        <v>#DIV/0!</v>
      </c>
      <c r="AW221" s="451">
        <f t="shared" si="292"/>
        <v>0.03</v>
      </c>
      <c r="AX221" s="446">
        <f t="shared" si="275"/>
        <v>0</v>
      </c>
      <c r="AY221" s="452" t="e">
        <f t="shared" ca="1" si="276"/>
        <v>#DIV/0!</v>
      </c>
      <c r="BA221" s="70">
        <f>Pressure_1_R3!A143</f>
        <v>0</v>
      </c>
      <c r="BB221" s="86">
        <f>Pressure_1_R3!B143</f>
        <v>0</v>
      </c>
      <c r="BC221" s="86">
        <f>Pressure_1_R3!C143</f>
        <v>0</v>
      </c>
      <c r="BD221" s="86">
        <f>Pressure_1_R3!D143</f>
        <v>0</v>
      </c>
      <c r="BE221" s="86">
        <f>Pressure_1_R3!E143</f>
        <v>0</v>
      </c>
      <c r="BF221" s="86">
        <f>Pressure_1_R3!F143</f>
        <v>0</v>
      </c>
      <c r="BG221" s="86">
        <f>Pressure_1_R3!G143</f>
        <v>0</v>
      </c>
      <c r="BH221" s="86">
        <f>Pressure_1_R3!H143</f>
        <v>0</v>
      </c>
      <c r="BI221" s="86">
        <f>Pressure_1_R3!I143</f>
        <v>0</v>
      </c>
      <c r="BJ221" s="86">
        <f>Pressure_1_R3!J143</f>
        <v>0</v>
      </c>
      <c r="BK221" s="86">
        <f>Pressure_1_R3!K143</f>
        <v>0</v>
      </c>
      <c r="BL221" s="86">
        <f>Pressure_1_R3!L143</f>
        <v>0</v>
      </c>
      <c r="BM221" s="86">
        <f>Pressure_1_R3!M143</f>
        <v>0</v>
      </c>
      <c r="BN221" s="86">
        <f>Pressure_1_R3!N143</f>
        <v>0</v>
      </c>
      <c r="BO221" s="86">
        <f>Pressure_1_R3!O143</f>
        <v>0</v>
      </c>
      <c r="BP221" s="71">
        <f>Pressure_1_R3!P143</f>
        <v>0</v>
      </c>
    </row>
    <row r="222" spans="2:68" ht="15" customHeight="1">
      <c r="B222" s="438">
        <f>Pressure_1_R3!B18</f>
        <v>0</v>
      </c>
      <c r="C222" s="439">
        <f>Pressure_1_R3!D18</f>
        <v>0</v>
      </c>
      <c r="D222" s="445" t="str">
        <f t="shared" si="264"/>
        <v/>
      </c>
      <c r="E222" s="429" t="str">
        <f t="shared" si="293"/>
        <v>기체</v>
      </c>
      <c r="F222" s="387" t="e">
        <f t="shared" si="265"/>
        <v>#N/A</v>
      </c>
      <c r="G222" s="387" t="e">
        <f t="shared" si="266"/>
        <v>#N/A</v>
      </c>
      <c r="H222" s="437" t="e">
        <f t="shared" si="267"/>
        <v>#N/A</v>
      </c>
      <c r="I222" s="429">
        <f t="shared" si="294"/>
        <v>0</v>
      </c>
      <c r="J222" s="66"/>
      <c r="K222" s="423">
        <f t="shared" si="295"/>
        <v>0</v>
      </c>
      <c r="L222" s="428" t="e">
        <f t="shared" ca="1" si="296"/>
        <v>#N/A</v>
      </c>
      <c r="M222" s="429" t="e">
        <f t="shared" ca="1" si="297"/>
        <v>#VALUE!</v>
      </c>
      <c r="N222" s="428">
        <f t="shared" ca="1" si="277"/>
        <v>0</v>
      </c>
      <c r="O222" s="429" t="e">
        <f t="shared" ca="1" si="278"/>
        <v>#N/A</v>
      </c>
      <c r="P222" s="428">
        <f t="shared" ca="1" si="279"/>
        <v>0</v>
      </c>
      <c r="Q222" s="429" t="e">
        <f t="shared" ca="1" si="280"/>
        <v>#N/A</v>
      </c>
      <c r="R222" s="430">
        <f t="shared" ca="1" si="281"/>
        <v>0</v>
      </c>
      <c r="S222" s="427" t="e">
        <f t="shared" ca="1" si="282"/>
        <v>#N/A</v>
      </c>
      <c r="T222" s="387" t="e">
        <f t="shared" ca="1" si="268"/>
        <v>#N/A</v>
      </c>
      <c r="U222" s="440" t="e">
        <f ca="1">IF(S222="% of Reading",H222*R222%,IF(S222="% of F.S",MAX(G208:G267)*R222%,R222*T222))</f>
        <v>#N/A</v>
      </c>
      <c r="V222" s="429">
        <f t="shared" si="283"/>
        <v>0</v>
      </c>
      <c r="X222" s="428" t="e">
        <f t="shared" ca="1" si="298"/>
        <v>#N/A</v>
      </c>
      <c r="Y222" s="429" t="e">
        <f t="shared" ca="1" si="299"/>
        <v>#N/A</v>
      </c>
      <c r="Z222" s="428" t="e">
        <f t="shared" ca="1" si="284"/>
        <v>#N/A</v>
      </c>
      <c r="AA222" s="431" t="e">
        <f t="shared" ca="1" si="285"/>
        <v>#N/A</v>
      </c>
      <c r="AB222" s="442">
        <f t="shared" si="269"/>
        <v>0</v>
      </c>
      <c r="AC222" s="443">
        <f t="shared" si="270"/>
        <v>0</v>
      </c>
      <c r="AD222" s="444">
        <f t="shared" si="271"/>
        <v>0</v>
      </c>
      <c r="AF222" s="387">
        <f t="shared" si="272"/>
        <v>0</v>
      </c>
      <c r="AG222" s="451">
        <f t="shared" si="286"/>
        <v>9.7989820000000005</v>
      </c>
      <c r="AH222" s="451" t="e">
        <f t="shared" si="286"/>
        <v>#DIV/0!</v>
      </c>
      <c r="AI222" s="451">
        <f t="shared" si="286"/>
        <v>8000</v>
      </c>
      <c r="AJ222" s="451">
        <f t="shared" si="286"/>
        <v>1</v>
      </c>
      <c r="AK222" s="451">
        <f t="shared" si="286"/>
        <v>0</v>
      </c>
      <c r="AL222" s="451" t="e">
        <f t="shared" ca="1" si="286"/>
        <v>#N/A</v>
      </c>
      <c r="AM222" s="454" t="e">
        <f t="shared" ca="1" si="287"/>
        <v>#DIV/0!</v>
      </c>
      <c r="AN222" s="451" t="e">
        <f t="shared" ca="1" si="288"/>
        <v>#N/A</v>
      </c>
      <c r="AO222" s="451" t="e">
        <f t="shared" ca="1" si="288"/>
        <v>#N/A</v>
      </c>
      <c r="AP222" s="449" t="e">
        <f t="shared" ca="1" si="273"/>
        <v>#DIV/0!</v>
      </c>
      <c r="AQ222" s="451">
        <f t="shared" si="289"/>
        <v>9.0000000000000002E-6</v>
      </c>
      <c r="AR222" s="451" t="e">
        <f t="shared" ca="1" si="289"/>
        <v>#DIV/0!</v>
      </c>
      <c r="AS222" s="455" t="e">
        <f t="shared" ca="1" si="300"/>
        <v>#N/A</v>
      </c>
      <c r="AT222" s="456" t="e">
        <f t="shared" ca="1" si="274"/>
        <v>#DIV/0!</v>
      </c>
      <c r="AU222" s="451" t="e">
        <f t="shared" si="290"/>
        <v>#DIV/0!</v>
      </c>
      <c r="AV222" s="450" t="e">
        <f t="shared" ca="1" si="291"/>
        <v>#DIV/0!</v>
      </c>
      <c r="AW222" s="451">
        <f t="shared" si="292"/>
        <v>0.03</v>
      </c>
      <c r="AX222" s="446">
        <f t="shared" si="275"/>
        <v>0</v>
      </c>
      <c r="AY222" s="452" t="e">
        <f t="shared" ca="1" si="276"/>
        <v>#DIV/0!</v>
      </c>
      <c r="BA222" s="68">
        <f>Pressure_1_R3!A144</f>
        <v>0</v>
      </c>
      <c r="BB222" s="87">
        <f>Pressure_1_R3!B144</f>
        <v>0</v>
      </c>
      <c r="BC222" s="87">
        <f>Pressure_1_R3!C144</f>
        <v>0</v>
      </c>
      <c r="BD222" s="87">
        <f>Pressure_1_R3!D144</f>
        <v>0</v>
      </c>
      <c r="BE222" s="87">
        <f>Pressure_1_R3!E144</f>
        <v>0</v>
      </c>
      <c r="BF222" s="87">
        <f>Pressure_1_R3!F144</f>
        <v>0</v>
      </c>
      <c r="BG222" s="87">
        <f>Pressure_1_R3!G144</f>
        <v>0</v>
      </c>
      <c r="BH222" s="87">
        <f>Pressure_1_R3!H144</f>
        <v>0</v>
      </c>
      <c r="BI222" s="87">
        <f>Pressure_1_R3!I144</f>
        <v>0</v>
      </c>
      <c r="BJ222" s="87">
        <f>Pressure_1_R3!J144</f>
        <v>0</v>
      </c>
      <c r="BK222" s="87">
        <f>Pressure_1_R3!K144</f>
        <v>0</v>
      </c>
      <c r="BL222" s="87">
        <f>Pressure_1_R3!L144</f>
        <v>0</v>
      </c>
      <c r="BM222" s="87">
        <f>Pressure_1_R3!M144</f>
        <v>0</v>
      </c>
      <c r="BN222" s="87">
        <f>Pressure_1_R3!N144</f>
        <v>0</v>
      </c>
      <c r="BO222" s="87">
        <f>Pressure_1_R3!O144</f>
        <v>0</v>
      </c>
      <c r="BP222" s="69">
        <f>Pressure_1_R3!P144</f>
        <v>0</v>
      </c>
    </row>
    <row r="223" spans="2:68" ht="15" customHeight="1">
      <c r="B223" s="438">
        <f>Pressure_1_R3!B19</f>
        <v>0</v>
      </c>
      <c r="C223" s="439">
        <f>Pressure_1_R3!D19</f>
        <v>0</v>
      </c>
      <c r="D223" s="445" t="str">
        <f t="shared" si="264"/>
        <v/>
      </c>
      <c r="E223" s="429" t="str">
        <f t="shared" si="293"/>
        <v>기체</v>
      </c>
      <c r="F223" s="387" t="e">
        <f t="shared" si="265"/>
        <v>#N/A</v>
      </c>
      <c r="G223" s="387" t="e">
        <f t="shared" si="266"/>
        <v>#N/A</v>
      </c>
      <c r="H223" s="437" t="e">
        <f t="shared" si="267"/>
        <v>#N/A</v>
      </c>
      <c r="I223" s="429">
        <f t="shared" si="294"/>
        <v>0</v>
      </c>
      <c r="J223" s="66"/>
      <c r="K223" s="423">
        <f t="shared" si="295"/>
        <v>0</v>
      </c>
      <c r="L223" s="428" t="e">
        <f t="shared" ca="1" si="296"/>
        <v>#N/A</v>
      </c>
      <c r="M223" s="429" t="e">
        <f t="shared" ca="1" si="297"/>
        <v>#VALUE!</v>
      </c>
      <c r="N223" s="428">
        <f t="shared" ca="1" si="277"/>
        <v>0</v>
      </c>
      <c r="O223" s="429" t="e">
        <f t="shared" ca="1" si="278"/>
        <v>#N/A</v>
      </c>
      <c r="P223" s="428">
        <f t="shared" ca="1" si="279"/>
        <v>0</v>
      </c>
      <c r="Q223" s="429" t="e">
        <f t="shared" ca="1" si="280"/>
        <v>#N/A</v>
      </c>
      <c r="R223" s="430">
        <f t="shared" ca="1" si="281"/>
        <v>0</v>
      </c>
      <c r="S223" s="427" t="e">
        <f t="shared" ca="1" si="282"/>
        <v>#N/A</v>
      </c>
      <c r="T223" s="387" t="e">
        <f t="shared" ca="1" si="268"/>
        <v>#N/A</v>
      </c>
      <c r="U223" s="440" t="e">
        <f ca="1">IF(S223="% of Reading",H223*R223%,IF(S223="% of F.S",MAX(G208:G267)*R223%,R223*T223))</f>
        <v>#N/A</v>
      </c>
      <c r="V223" s="429">
        <f t="shared" si="283"/>
        <v>0</v>
      </c>
      <c r="X223" s="428" t="e">
        <f t="shared" ca="1" si="298"/>
        <v>#N/A</v>
      </c>
      <c r="Y223" s="429" t="e">
        <f t="shared" ca="1" si="299"/>
        <v>#N/A</v>
      </c>
      <c r="Z223" s="428" t="e">
        <f t="shared" ca="1" si="284"/>
        <v>#N/A</v>
      </c>
      <c r="AA223" s="431" t="e">
        <f t="shared" ca="1" si="285"/>
        <v>#N/A</v>
      </c>
      <c r="AB223" s="442">
        <f t="shared" si="269"/>
        <v>0</v>
      </c>
      <c r="AC223" s="443">
        <f t="shared" si="270"/>
        <v>0</v>
      </c>
      <c r="AD223" s="444">
        <f t="shared" si="271"/>
        <v>0</v>
      </c>
      <c r="AF223" s="387">
        <f t="shared" si="272"/>
        <v>0</v>
      </c>
      <c r="AG223" s="451">
        <f t="shared" si="286"/>
        <v>9.7989820000000005</v>
      </c>
      <c r="AH223" s="451" t="e">
        <f t="shared" si="286"/>
        <v>#DIV/0!</v>
      </c>
      <c r="AI223" s="451">
        <f t="shared" si="286"/>
        <v>8000</v>
      </c>
      <c r="AJ223" s="451">
        <f t="shared" si="286"/>
        <v>1</v>
      </c>
      <c r="AK223" s="451">
        <f t="shared" si="286"/>
        <v>0</v>
      </c>
      <c r="AL223" s="451" t="e">
        <f t="shared" ca="1" si="286"/>
        <v>#N/A</v>
      </c>
      <c r="AM223" s="454" t="e">
        <f t="shared" ca="1" si="287"/>
        <v>#DIV/0!</v>
      </c>
      <c r="AN223" s="451" t="e">
        <f t="shared" ca="1" si="288"/>
        <v>#N/A</v>
      </c>
      <c r="AO223" s="451" t="e">
        <f t="shared" ca="1" si="288"/>
        <v>#N/A</v>
      </c>
      <c r="AP223" s="449" t="e">
        <f t="shared" ca="1" si="273"/>
        <v>#DIV/0!</v>
      </c>
      <c r="AQ223" s="451">
        <f t="shared" si="289"/>
        <v>9.0000000000000002E-6</v>
      </c>
      <c r="AR223" s="451" t="e">
        <f t="shared" ca="1" si="289"/>
        <v>#DIV/0!</v>
      </c>
      <c r="AS223" s="455" t="e">
        <f t="shared" ca="1" si="300"/>
        <v>#N/A</v>
      </c>
      <c r="AT223" s="456" t="e">
        <f t="shared" ca="1" si="274"/>
        <v>#DIV/0!</v>
      </c>
      <c r="AU223" s="451" t="e">
        <f t="shared" si="290"/>
        <v>#DIV/0!</v>
      </c>
      <c r="AV223" s="450" t="e">
        <f t="shared" ca="1" si="291"/>
        <v>#DIV/0!</v>
      </c>
      <c r="AW223" s="451">
        <f t="shared" si="292"/>
        <v>0.03</v>
      </c>
      <c r="AX223" s="446">
        <f t="shared" si="275"/>
        <v>0</v>
      </c>
      <c r="AY223" s="452" t="e">
        <f t="shared" ca="1" si="276"/>
        <v>#DIV/0!</v>
      </c>
      <c r="BA223" s="70">
        <f>Pressure_1_R3!A145</f>
        <v>0</v>
      </c>
      <c r="BB223" s="86">
        <f>Pressure_1_R3!B145</f>
        <v>0</v>
      </c>
      <c r="BC223" s="86">
        <f>Pressure_1_R3!C145</f>
        <v>0</v>
      </c>
      <c r="BD223" s="86">
        <f>Pressure_1_R3!D145</f>
        <v>0</v>
      </c>
      <c r="BE223" s="86">
        <f>Pressure_1_R3!E145</f>
        <v>0</v>
      </c>
      <c r="BF223" s="86">
        <f>Pressure_1_R3!F145</f>
        <v>0</v>
      </c>
      <c r="BG223" s="86">
        <f>Pressure_1_R3!G145</f>
        <v>0</v>
      </c>
      <c r="BH223" s="86">
        <f>Pressure_1_R3!H145</f>
        <v>0</v>
      </c>
      <c r="BI223" s="86">
        <f>Pressure_1_R3!I145</f>
        <v>0</v>
      </c>
      <c r="BJ223" s="86">
        <f>Pressure_1_R3!J145</f>
        <v>0</v>
      </c>
      <c r="BK223" s="86">
        <f>Pressure_1_R3!K145</f>
        <v>0</v>
      </c>
      <c r="BL223" s="86">
        <f>Pressure_1_R3!L145</f>
        <v>0</v>
      </c>
      <c r="BM223" s="86">
        <f>Pressure_1_R3!M145</f>
        <v>0</v>
      </c>
      <c r="BN223" s="86">
        <f>Pressure_1_R3!N145</f>
        <v>0</v>
      </c>
      <c r="BO223" s="86">
        <f>Pressure_1_R3!O145</f>
        <v>0</v>
      </c>
      <c r="BP223" s="71">
        <f>Pressure_1_R3!P145</f>
        <v>0</v>
      </c>
    </row>
    <row r="224" spans="2:68" ht="15" customHeight="1">
      <c r="B224" s="438">
        <f>Pressure_1_R3!B20</f>
        <v>0</v>
      </c>
      <c r="C224" s="439">
        <f>Pressure_1_R3!D20</f>
        <v>0</v>
      </c>
      <c r="D224" s="445" t="str">
        <f t="shared" si="264"/>
        <v/>
      </c>
      <c r="E224" s="429" t="str">
        <f t="shared" si="293"/>
        <v>기체</v>
      </c>
      <c r="F224" s="387" t="e">
        <f t="shared" si="265"/>
        <v>#N/A</v>
      </c>
      <c r="G224" s="387" t="e">
        <f t="shared" si="266"/>
        <v>#N/A</v>
      </c>
      <c r="H224" s="437" t="e">
        <f t="shared" si="267"/>
        <v>#N/A</v>
      </c>
      <c r="I224" s="429">
        <f t="shared" si="294"/>
        <v>0</v>
      </c>
      <c r="J224" s="66"/>
      <c r="K224" s="423">
        <f t="shared" si="295"/>
        <v>0</v>
      </c>
      <c r="L224" s="428" t="e">
        <f t="shared" ca="1" si="296"/>
        <v>#N/A</v>
      </c>
      <c r="M224" s="429" t="e">
        <f t="shared" ca="1" si="297"/>
        <v>#VALUE!</v>
      </c>
      <c r="N224" s="428">
        <f t="shared" ca="1" si="277"/>
        <v>0</v>
      </c>
      <c r="O224" s="429" t="e">
        <f t="shared" ca="1" si="278"/>
        <v>#N/A</v>
      </c>
      <c r="P224" s="428">
        <f t="shared" ca="1" si="279"/>
        <v>0</v>
      </c>
      <c r="Q224" s="429" t="e">
        <f t="shared" ca="1" si="280"/>
        <v>#N/A</v>
      </c>
      <c r="R224" s="430">
        <f t="shared" ca="1" si="281"/>
        <v>0</v>
      </c>
      <c r="S224" s="427" t="e">
        <f t="shared" ca="1" si="282"/>
        <v>#N/A</v>
      </c>
      <c r="T224" s="387" t="e">
        <f t="shared" ca="1" si="268"/>
        <v>#N/A</v>
      </c>
      <c r="U224" s="440" t="e">
        <f ca="1">IF(S224="% of Reading",H224*R224%,IF(S224="% of F.S",MAX(G208:G267)*R224%,R224*T224))</f>
        <v>#N/A</v>
      </c>
      <c r="V224" s="429">
        <f t="shared" si="283"/>
        <v>0</v>
      </c>
      <c r="X224" s="428" t="e">
        <f t="shared" ca="1" si="298"/>
        <v>#N/A</v>
      </c>
      <c r="Y224" s="429" t="e">
        <f t="shared" ca="1" si="299"/>
        <v>#N/A</v>
      </c>
      <c r="Z224" s="428" t="e">
        <f t="shared" ca="1" si="284"/>
        <v>#N/A</v>
      </c>
      <c r="AA224" s="431" t="e">
        <f t="shared" ca="1" si="285"/>
        <v>#N/A</v>
      </c>
      <c r="AB224" s="442">
        <f t="shared" si="269"/>
        <v>0</v>
      </c>
      <c r="AC224" s="443">
        <f t="shared" si="270"/>
        <v>0</v>
      </c>
      <c r="AD224" s="444">
        <f t="shared" si="271"/>
        <v>0</v>
      </c>
      <c r="AF224" s="387">
        <f t="shared" si="272"/>
        <v>0</v>
      </c>
      <c r="AG224" s="451">
        <f t="shared" si="286"/>
        <v>9.7989820000000005</v>
      </c>
      <c r="AH224" s="451" t="e">
        <f t="shared" si="286"/>
        <v>#DIV/0!</v>
      </c>
      <c r="AI224" s="451">
        <f t="shared" si="286"/>
        <v>8000</v>
      </c>
      <c r="AJ224" s="451">
        <f t="shared" si="286"/>
        <v>1</v>
      </c>
      <c r="AK224" s="451">
        <f t="shared" si="286"/>
        <v>0</v>
      </c>
      <c r="AL224" s="451" t="e">
        <f t="shared" ca="1" si="286"/>
        <v>#N/A</v>
      </c>
      <c r="AM224" s="454" t="e">
        <f t="shared" ca="1" si="287"/>
        <v>#DIV/0!</v>
      </c>
      <c r="AN224" s="451" t="e">
        <f t="shared" ca="1" si="288"/>
        <v>#N/A</v>
      </c>
      <c r="AO224" s="451" t="e">
        <f t="shared" ca="1" si="288"/>
        <v>#N/A</v>
      </c>
      <c r="AP224" s="449" t="e">
        <f t="shared" ca="1" si="273"/>
        <v>#DIV/0!</v>
      </c>
      <c r="AQ224" s="451">
        <f t="shared" si="289"/>
        <v>9.0000000000000002E-6</v>
      </c>
      <c r="AR224" s="451" t="e">
        <f t="shared" ca="1" si="289"/>
        <v>#DIV/0!</v>
      </c>
      <c r="AS224" s="455" t="e">
        <f t="shared" ca="1" si="300"/>
        <v>#N/A</v>
      </c>
      <c r="AT224" s="456" t="e">
        <f t="shared" ca="1" si="274"/>
        <v>#DIV/0!</v>
      </c>
      <c r="AU224" s="451" t="e">
        <f t="shared" si="290"/>
        <v>#DIV/0!</v>
      </c>
      <c r="AV224" s="450" t="e">
        <f t="shared" ca="1" si="291"/>
        <v>#DIV/0!</v>
      </c>
      <c r="AW224" s="451">
        <f t="shared" si="292"/>
        <v>0.03</v>
      </c>
      <c r="AX224" s="446">
        <f t="shared" si="275"/>
        <v>0</v>
      </c>
      <c r="AY224" s="452" t="e">
        <f t="shared" ca="1" si="276"/>
        <v>#DIV/0!</v>
      </c>
      <c r="BA224" s="68">
        <f>Pressure_1_R3!A146</f>
        <v>0</v>
      </c>
      <c r="BB224" s="87">
        <f>Pressure_1_R3!B146</f>
        <v>0</v>
      </c>
      <c r="BC224" s="87">
        <f>Pressure_1_R3!C146</f>
        <v>0</v>
      </c>
      <c r="BD224" s="87">
        <f>Pressure_1_R3!D146</f>
        <v>0</v>
      </c>
      <c r="BE224" s="87">
        <f>Pressure_1_R3!E146</f>
        <v>0</v>
      </c>
      <c r="BF224" s="87">
        <f>Pressure_1_R3!F146</f>
        <v>0</v>
      </c>
      <c r="BG224" s="87">
        <f>Pressure_1_R3!G146</f>
        <v>0</v>
      </c>
      <c r="BH224" s="87">
        <f>Pressure_1_R3!H146</f>
        <v>0</v>
      </c>
      <c r="BI224" s="87">
        <f>Pressure_1_R3!I146</f>
        <v>0</v>
      </c>
      <c r="BJ224" s="87">
        <f>Pressure_1_R3!J146</f>
        <v>0</v>
      </c>
      <c r="BK224" s="87">
        <f>Pressure_1_R3!K146</f>
        <v>0</v>
      </c>
      <c r="BL224" s="87">
        <f>Pressure_1_R3!L146</f>
        <v>0</v>
      </c>
      <c r="BM224" s="87">
        <f>Pressure_1_R3!M146</f>
        <v>0</v>
      </c>
      <c r="BN224" s="87">
        <f>Pressure_1_R3!N146</f>
        <v>0</v>
      </c>
      <c r="BO224" s="87">
        <f>Pressure_1_R3!O146</f>
        <v>0</v>
      </c>
      <c r="BP224" s="69">
        <f>Pressure_1_R3!P146</f>
        <v>0</v>
      </c>
    </row>
    <row r="225" spans="2:68" ht="15" customHeight="1">
      <c r="B225" s="438">
        <f>Pressure_1_R3!B21</f>
        <v>0</v>
      </c>
      <c r="C225" s="439">
        <f>Pressure_1_R3!D21</f>
        <v>0</v>
      </c>
      <c r="D225" s="445" t="str">
        <f t="shared" si="264"/>
        <v/>
      </c>
      <c r="E225" s="429" t="str">
        <f t="shared" si="293"/>
        <v>기체</v>
      </c>
      <c r="F225" s="387" t="e">
        <f t="shared" si="265"/>
        <v>#N/A</v>
      </c>
      <c r="G225" s="387" t="e">
        <f t="shared" si="266"/>
        <v>#N/A</v>
      </c>
      <c r="H225" s="437" t="e">
        <f t="shared" si="267"/>
        <v>#N/A</v>
      </c>
      <c r="I225" s="429">
        <f t="shared" si="294"/>
        <v>0</v>
      </c>
      <c r="J225" s="66"/>
      <c r="K225" s="423">
        <f t="shared" si="295"/>
        <v>0</v>
      </c>
      <c r="L225" s="428" t="e">
        <f t="shared" ca="1" si="296"/>
        <v>#N/A</v>
      </c>
      <c r="M225" s="429" t="e">
        <f t="shared" ca="1" si="297"/>
        <v>#VALUE!</v>
      </c>
      <c r="N225" s="428">
        <f t="shared" ca="1" si="277"/>
        <v>0</v>
      </c>
      <c r="O225" s="429" t="e">
        <f t="shared" ca="1" si="278"/>
        <v>#N/A</v>
      </c>
      <c r="P225" s="428">
        <f t="shared" ca="1" si="279"/>
        <v>0</v>
      </c>
      <c r="Q225" s="429" t="e">
        <f t="shared" ca="1" si="280"/>
        <v>#N/A</v>
      </c>
      <c r="R225" s="430">
        <f t="shared" ca="1" si="281"/>
        <v>0</v>
      </c>
      <c r="S225" s="427" t="e">
        <f t="shared" ca="1" si="282"/>
        <v>#N/A</v>
      </c>
      <c r="T225" s="387" t="e">
        <f t="shared" ca="1" si="268"/>
        <v>#N/A</v>
      </c>
      <c r="U225" s="440" t="e">
        <f ca="1">IF(S225="% of Reading",H225*R225%,IF(S225="% of F.S",MAX(G208:G267)*R225%,R225*T225))</f>
        <v>#N/A</v>
      </c>
      <c r="V225" s="429">
        <f t="shared" si="283"/>
        <v>0</v>
      </c>
      <c r="X225" s="428" t="e">
        <f t="shared" ca="1" si="298"/>
        <v>#N/A</v>
      </c>
      <c r="Y225" s="429" t="e">
        <f t="shared" ca="1" si="299"/>
        <v>#N/A</v>
      </c>
      <c r="Z225" s="428" t="e">
        <f t="shared" ca="1" si="284"/>
        <v>#N/A</v>
      </c>
      <c r="AA225" s="431" t="e">
        <f t="shared" ca="1" si="285"/>
        <v>#N/A</v>
      </c>
      <c r="AB225" s="442">
        <f t="shared" si="269"/>
        <v>0</v>
      </c>
      <c r="AC225" s="443">
        <f t="shared" si="270"/>
        <v>0</v>
      </c>
      <c r="AD225" s="444">
        <f t="shared" si="271"/>
        <v>0</v>
      </c>
      <c r="AF225" s="387">
        <f t="shared" si="272"/>
        <v>0</v>
      </c>
      <c r="AG225" s="451">
        <f t="shared" ref="AG225:AL236" si="301">AG224</f>
        <v>9.7989820000000005</v>
      </c>
      <c r="AH225" s="451" t="e">
        <f t="shared" si="301"/>
        <v>#DIV/0!</v>
      </c>
      <c r="AI225" s="451">
        <f t="shared" si="301"/>
        <v>8000</v>
      </c>
      <c r="AJ225" s="451">
        <f t="shared" si="301"/>
        <v>1</v>
      </c>
      <c r="AK225" s="451">
        <f t="shared" si="301"/>
        <v>0</v>
      </c>
      <c r="AL225" s="451" t="e">
        <f t="shared" ca="1" si="301"/>
        <v>#N/A</v>
      </c>
      <c r="AM225" s="454" t="e">
        <f t="shared" ca="1" si="287"/>
        <v>#DIV/0!</v>
      </c>
      <c r="AN225" s="451" t="e">
        <f t="shared" ref="AN225:AO236" ca="1" si="302">AN224</f>
        <v>#N/A</v>
      </c>
      <c r="AO225" s="451" t="e">
        <f t="shared" ca="1" si="302"/>
        <v>#N/A</v>
      </c>
      <c r="AP225" s="449" t="e">
        <f t="shared" ca="1" si="273"/>
        <v>#DIV/0!</v>
      </c>
      <c r="AQ225" s="451">
        <f t="shared" ref="AQ225:AR266" si="303">AQ224</f>
        <v>9.0000000000000002E-6</v>
      </c>
      <c r="AR225" s="451" t="e">
        <f t="shared" ca="1" si="303"/>
        <v>#DIV/0!</v>
      </c>
      <c r="AS225" s="455" t="e">
        <f t="shared" ca="1" si="300"/>
        <v>#N/A</v>
      </c>
      <c r="AT225" s="456" t="e">
        <f t="shared" ca="1" si="274"/>
        <v>#DIV/0!</v>
      </c>
      <c r="AU225" s="451" t="e">
        <f t="shared" si="290"/>
        <v>#DIV/0!</v>
      </c>
      <c r="AV225" s="450" t="e">
        <f t="shared" ca="1" si="291"/>
        <v>#DIV/0!</v>
      </c>
      <c r="AW225" s="451">
        <f t="shared" si="292"/>
        <v>0.03</v>
      </c>
      <c r="AX225" s="446">
        <f t="shared" si="275"/>
        <v>0</v>
      </c>
      <c r="AY225" s="452" t="e">
        <f t="shared" ca="1" si="276"/>
        <v>#DIV/0!</v>
      </c>
      <c r="BA225" s="70">
        <f>Pressure_1_R3!A147</f>
        <v>0</v>
      </c>
      <c r="BB225" s="86">
        <f>Pressure_1_R3!B147</f>
        <v>0</v>
      </c>
      <c r="BC225" s="86">
        <f>Pressure_1_R3!C147</f>
        <v>0</v>
      </c>
      <c r="BD225" s="86">
        <f>Pressure_1_R3!D147</f>
        <v>0</v>
      </c>
      <c r="BE225" s="86">
        <f>Pressure_1_R3!E147</f>
        <v>0</v>
      </c>
      <c r="BF225" s="86">
        <f>Pressure_1_R3!F147</f>
        <v>0</v>
      </c>
      <c r="BG225" s="86">
        <f>Pressure_1_R3!G147</f>
        <v>0</v>
      </c>
      <c r="BH225" s="86">
        <f>Pressure_1_R3!H147</f>
        <v>0</v>
      </c>
      <c r="BI225" s="86">
        <f>Pressure_1_R3!I147</f>
        <v>0</v>
      </c>
      <c r="BJ225" s="86">
        <f>Pressure_1_R3!J147</f>
        <v>0</v>
      </c>
      <c r="BK225" s="86">
        <f>Pressure_1_R3!K147</f>
        <v>0</v>
      </c>
      <c r="BL225" s="86">
        <f>Pressure_1_R3!L147</f>
        <v>0</v>
      </c>
      <c r="BM225" s="86">
        <f>Pressure_1_R3!M147</f>
        <v>0</v>
      </c>
      <c r="BN225" s="86">
        <f>Pressure_1_R3!N147</f>
        <v>0</v>
      </c>
      <c r="BO225" s="86">
        <f>Pressure_1_R3!O147</f>
        <v>0</v>
      </c>
      <c r="BP225" s="71">
        <f>Pressure_1_R3!P147</f>
        <v>0</v>
      </c>
    </row>
    <row r="226" spans="2:68" ht="15" customHeight="1">
      <c r="B226" s="438">
        <f>Pressure_1_R3!B22</f>
        <v>0</v>
      </c>
      <c r="C226" s="439">
        <f>Pressure_1_R3!D22</f>
        <v>0</v>
      </c>
      <c r="D226" s="445" t="str">
        <f t="shared" si="264"/>
        <v/>
      </c>
      <c r="E226" s="429" t="str">
        <f t="shared" si="293"/>
        <v>기체</v>
      </c>
      <c r="F226" s="387" t="e">
        <f t="shared" si="265"/>
        <v>#N/A</v>
      </c>
      <c r="G226" s="387" t="e">
        <f t="shared" si="266"/>
        <v>#N/A</v>
      </c>
      <c r="H226" s="437" t="e">
        <f t="shared" si="267"/>
        <v>#N/A</v>
      </c>
      <c r="I226" s="429">
        <f t="shared" si="294"/>
        <v>0</v>
      </c>
      <c r="J226" s="66"/>
      <c r="K226" s="423">
        <f t="shared" si="295"/>
        <v>0</v>
      </c>
      <c r="L226" s="428" t="e">
        <f t="shared" ca="1" si="296"/>
        <v>#N/A</v>
      </c>
      <c r="M226" s="429" t="e">
        <f t="shared" ca="1" si="297"/>
        <v>#VALUE!</v>
      </c>
      <c r="N226" s="428">
        <f t="shared" ca="1" si="277"/>
        <v>0</v>
      </c>
      <c r="O226" s="429" t="e">
        <f t="shared" ca="1" si="278"/>
        <v>#N/A</v>
      </c>
      <c r="P226" s="428">
        <f t="shared" ca="1" si="279"/>
        <v>0</v>
      </c>
      <c r="Q226" s="429" t="e">
        <f t="shared" ca="1" si="280"/>
        <v>#N/A</v>
      </c>
      <c r="R226" s="430">
        <f t="shared" ca="1" si="281"/>
        <v>0</v>
      </c>
      <c r="S226" s="427" t="e">
        <f t="shared" ca="1" si="282"/>
        <v>#N/A</v>
      </c>
      <c r="T226" s="387" t="e">
        <f t="shared" ca="1" si="268"/>
        <v>#N/A</v>
      </c>
      <c r="U226" s="440" t="e">
        <f ca="1">IF(S226="% of Reading",H226*R226%,IF(S226="% of F.S",MAX(G208:G267)*R226%,R226*T226))</f>
        <v>#N/A</v>
      </c>
      <c r="V226" s="429">
        <f t="shared" si="283"/>
        <v>0</v>
      </c>
      <c r="X226" s="428" t="e">
        <f t="shared" ca="1" si="298"/>
        <v>#N/A</v>
      </c>
      <c r="Y226" s="429" t="e">
        <f t="shared" ca="1" si="299"/>
        <v>#N/A</v>
      </c>
      <c r="Z226" s="428" t="e">
        <f t="shared" ca="1" si="284"/>
        <v>#N/A</v>
      </c>
      <c r="AA226" s="431" t="e">
        <f t="shared" ca="1" si="285"/>
        <v>#N/A</v>
      </c>
      <c r="AB226" s="442">
        <f t="shared" si="269"/>
        <v>0</v>
      </c>
      <c r="AC226" s="443">
        <f t="shared" si="270"/>
        <v>0</v>
      </c>
      <c r="AD226" s="444">
        <f t="shared" si="271"/>
        <v>0</v>
      </c>
      <c r="AF226" s="387">
        <f t="shared" si="272"/>
        <v>0</v>
      </c>
      <c r="AG226" s="451">
        <f t="shared" si="301"/>
        <v>9.7989820000000005</v>
      </c>
      <c r="AH226" s="451" t="e">
        <f t="shared" si="301"/>
        <v>#DIV/0!</v>
      </c>
      <c r="AI226" s="451">
        <f t="shared" si="301"/>
        <v>8000</v>
      </c>
      <c r="AJ226" s="451">
        <f t="shared" si="301"/>
        <v>1</v>
      </c>
      <c r="AK226" s="451">
        <f t="shared" si="301"/>
        <v>0</v>
      </c>
      <c r="AL226" s="451" t="e">
        <f t="shared" ca="1" si="301"/>
        <v>#N/A</v>
      </c>
      <c r="AM226" s="454" t="e">
        <f t="shared" ca="1" si="287"/>
        <v>#DIV/0!</v>
      </c>
      <c r="AN226" s="451" t="e">
        <f t="shared" ca="1" si="302"/>
        <v>#N/A</v>
      </c>
      <c r="AO226" s="451" t="e">
        <f t="shared" ca="1" si="302"/>
        <v>#N/A</v>
      </c>
      <c r="AP226" s="449" t="e">
        <f t="shared" ca="1" si="273"/>
        <v>#DIV/0!</v>
      </c>
      <c r="AQ226" s="451">
        <f t="shared" si="303"/>
        <v>9.0000000000000002E-6</v>
      </c>
      <c r="AR226" s="451" t="e">
        <f t="shared" ca="1" si="303"/>
        <v>#DIV/0!</v>
      </c>
      <c r="AS226" s="455" t="e">
        <f t="shared" ca="1" si="300"/>
        <v>#N/A</v>
      </c>
      <c r="AT226" s="456" t="e">
        <f t="shared" ca="1" si="274"/>
        <v>#DIV/0!</v>
      </c>
      <c r="AU226" s="451" t="e">
        <f t="shared" si="290"/>
        <v>#DIV/0!</v>
      </c>
      <c r="AV226" s="450" t="e">
        <f t="shared" ca="1" si="291"/>
        <v>#DIV/0!</v>
      </c>
      <c r="AW226" s="451">
        <f t="shared" si="292"/>
        <v>0.03</v>
      </c>
      <c r="AX226" s="446">
        <f t="shared" si="275"/>
        <v>0</v>
      </c>
      <c r="AY226" s="452" t="e">
        <f t="shared" ca="1" si="276"/>
        <v>#DIV/0!</v>
      </c>
      <c r="BA226" s="68">
        <f>Pressure_1_R3!A148</f>
        <v>0</v>
      </c>
      <c r="BB226" s="87">
        <f>Pressure_1_R3!B148</f>
        <v>0</v>
      </c>
      <c r="BC226" s="87">
        <f>Pressure_1_R3!C148</f>
        <v>0</v>
      </c>
      <c r="BD226" s="87">
        <f>Pressure_1_R3!D148</f>
        <v>0</v>
      </c>
      <c r="BE226" s="87">
        <f>Pressure_1_R3!E148</f>
        <v>0</v>
      </c>
      <c r="BF226" s="87">
        <f>Pressure_1_R3!F148</f>
        <v>0</v>
      </c>
      <c r="BG226" s="87">
        <f>Pressure_1_R3!G148</f>
        <v>0</v>
      </c>
      <c r="BH226" s="87">
        <f>Pressure_1_R3!H148</f>
        <v>0</v>
      </c>
      <c r="BI226" s="87">
        <f>Pressure_1_R3!I148</f>
        <v>0</v>
      </c>
      <c r="BJ226" s="87">
        <f>Pressure_1_R3!J148</f>
        <v>0</v>
      </c>
      <c r="BK226" s="87">
        <f>Pressure_1_R3!K148</f>
        <v>0</v>
      </c>
      <c r="BL226" s="87">
        <f>Pressure_1_R3!L148</f>
        <v>0</v>
      </c>
      <c r="BM226" s="87">
        <f>Pressure_1_R3!M148</f>
        <v>0</v>
      </c>
      <c r="BN226" s="87">
        <f>Pressure_1_R3!N148</f>
        <v>0</v>
      </c>
      <c r="BO226" s="87">
        <f>Pressure_1_R3!O148</f>
        <v>0</v>
      </c>
      <c r="BP226" s="69">
        <f>Pressure_1_R3!P148</f>
        <v>0</v>
      </c>
    </row>
    <row r="227" spans="2:68" ht="15" customHeight="1">
      <c r="B227" s="438">
        <f>Pressure_1_R3!B23</f>
        <v>0</v>
      </c>
      <c r="C227" s="439">
        <f>Pressure_1_R3!D23</f>
        <v>0</v>
      </c>
      <c r="D227" s="445" t="str">
        <f t="shared" si="264"/>
        <v/>
      </c>
      <c r="E227" s="429" t="str">
        <f t="shared" si="293"/>
        <v>기체</v>
      </c>
      <c r="F227" s="387" t="e">
        <f t="shared" si="265"/>
        <v>#N/A</v>
      </c>
      <c r="G227" s="387" t="e">
        <f t="shared" si="266"/>
        <v>#N/A</v>
      </c>
      <c r="H227" s="437" t="e">
        <f t="shared" si="267"/>
        <v>#N/A</v>
      </c>
      <c r="I227" s="429">
        <f t="shared" si="294"/>
        <v>0</v>
      </c>
      <c r="J227" s="66"/>
      <c r="K227" s="423">
        <f t="shared" si="295"/>
        <v>0</v>
      </c>
      <c r="L227" s="428" t="e">
        <f t="shared" ca="1" si="296"/>
        <v>#N/A</v>
      </c>
      <c r="M227" s="429" t="e">
        <f t="shared" ca="1" si="297"/>
        <v>#VALUE!</v>
      </c>
      <c r="N227" s="428">
        <f t="shared" ca="1" si="277"/>
        <v>0</v>
      </c>
      <c r="O227" s="429" t="e">
        <f t="shared" ca="1" si="278"/>
        <v>#N/A</v>
      </c>
      <c r="P227" s="428">
        <f t="shared" ca="1" si="279"/>
        <v>0</v>
      </c>
      <c r="Q227" s="429" t="e">
        <f t="shared" ca="1" si="280"/>
        <v>#N/A</v>
      </c>
      <c r="R227" s="430">
        <f t="shared" ca="1" si="281"/>
        <v>0</v>
      </c>
      <c r="S227" s="427" t="e">
        <f t="shared" ca="1" si="282"/>
        <v>#N/A</v>
      </c>
      <c r="T227" s="387" t="e">
        <f t="shared" ca="1" si="268"/>
        <v>#N/A</v>
      </c>
      <c r="U227" s="440" t="e">
        <f ca="1">IF(S227="% of Reading",H227*R227%,IF(S227="% of F.S",MAX(G208:G267)*R227%,R227*T227))</f>
        <v>#N/A</v>
      </c>
      <c r="V227" s="429">
        <f t="shared" si="283"/>
        <v>0</v>
      </c>
      <c r="X227" s="428" t="e">
        <f t="shared" ca="1" si="298"/>
        <v>#N/A</v>
      </c>
      <c r="Y227" s="429" t="e">
        <f t="shared" ca="1" si="299"/>
        <v>#N/A</v>
      </c>
      <c r="Z227" s="428" t="e">
        <f t="shared" ca="1" si="284"/>
        <v>#N/A</v>
      </c>
      <c r="AA227" s="431" t="e">
        <f t="shared" ca="1" si="285"/>
        <v>#N/A</v>
      </c>
      <c r="AB227" s="442">
        <f t="shared" si="269"/>
        <v>0</v>
      </c>
      <c r="AC227" s="443">
        <f t="shared" si="270"/>
        <v>0</v>
      </c>
      <c r="AD227" s="444">
        <f t="shared" si="271"/>
        <v>0</v>
      </c>
      <c r="AF227" s="387">
        <f t="shared" si="272"/>
        <v>0</v>
      </c>
      <c r="AG227" s="451">
        <f t="shared" si="301"/>
        <v>9.7989820000000005</v>
      </c>
      <c r="AH227" s="451" t="e">
        <f t="shared" si="301"/>
        <v>#DIV/0!</v>
      </c>
      <c r="AI227" s="451">
        <f t="shared" si="301"/>
        <v>8000</v>
      </c>
      <c r="AJ227" s="451">
        <f t="shared" si="301"/>
        <v>1</v>
      </c>
      <c r="AK227" s="451">
        <f t="shared" si="301"/>
        <v>0</v>
      </c>
      <c r="AL227" s="451" t="e">
        <f t="shared" ca="1" si="301"/>
        <v>#N/A</v>
      </c>
      <c r="AM227" s="454" t="e">
        <f t="shared" ca="1" si="287"/>
        <v>#DIV/0!</v>
      </c>
      <c r="AN227" s="451" t="e">
        <f t="shared" ca="1" si="302"/>
        <v>#N/A</v>
      </c>
      <c r="AO227" s="451" t="e">
        <f t="shared" ca="1" si="302"/>
        <v>#N/A</v>
      </c>
      <c r="AP227" s="449" t="e">
        <f t="shared" ca="1" si="273"/>
        <v>#DIV/0!</v>
      </c>
      <c r="AQ227" s="451">
        <f t="shared" si="303"/>
        <v>9.0000000000000002E-6</v>
      </c>
      <c r="AR227" s="451" t="e">
        <f t="shared" ca="1" si="303"/>
        <v>#DIV/0!</v>
      </c>
      <c r="AS227" s="455" t="e">
        <f t="shared" ca="1" si="300"/>
        <v>#N/A</v>
      </c>
      <c r="AT227" s="456" t="e">
        <f t="shared" ca="1" si="274"/>
        <v>#DIV/0!</v>
      </c>
      <c r="AU227" s="451" t="e">
        <f t="shared" si="290"/>
        <v>#DIV/0!</v>
      </c>
      <c r="AV227" s="450" t="e">
        <f t="shared" ca="1" si="291"/>
        <v>#DIV/0!</v>
      </c>
      <c r="AW227" s="451">
        <f t="shared" si="292"/>
        <v>0.03</v>
      </c>
      <c r="AX227" s="446">
        <f t="shared" si="275"/>
        <v>0</v>
      </c>
      <c r="AY227" s="452" t="e">
        <f t="shared" ca="1" si="276"/>
        <v>#DIV/0!</v>
      </c>
      <c r="BA227" s="70">
        <f>Pressure_1_R3!A149</f>
        <v>0</v>
      </c>
      <c r="BB227" s="86">
        <f>Pressure_1_R3!B149</f>
        <v>0</v>
      </c>
      <c r="BC227" s="86">
        <f>Pressure_1_R3!C149</f>
        <v>0</v>
      </c>
      <c r="BD227" s="86">
        <f>Pressure_1_R3!D149</f>
        <v>0</v>
      </c>
      <c r="BE227" s="86">
        <f>Pressure_1_R3!E149</f>
        <v>0</v>
      </c>
      <c r="BF227" s="86">
        <f>Pressure_1_R3!F149</f>
        <v>0</v>
      </c>
      <c r="BG227" s="86">
        <f>Pressure_1_R3!G149</f>
        <v>0</v>
      </c>
      <c r="BH227" s="86">
        <f>Pressure_1_R3!H149</f>
        <v>0</v>
      </c>
      <c r="BI227" s="86">
        <f>Pressure_1_R3!I149</f>
        <v>0</v>
      </c>
      <c r="BJ227" s="86">
        <f>Pressure_1_R3!J149</f>
        <v>0</v>
      </c>
      <c r="BK227" s="86">
        <f>Pressure_1_R3!K149</f>
        <v>0</v>
      </c>
      <c r="BL227" s="86">
        <f>Pressure_1_R3!L149</f>
        <v>0</v>
      </c>
      <c r="BM227" s="86">
        <f>Pressure_1_R3!M149</f>
        <v>0</v>
      </c>
      <c r="BN227" s="86">
        <f>Pressure_1_R3!N149</f>
        <v>0</v>
      </c>
      <c r="BO227" s="86">
        <f>Pressure_1_R3!O149</f>
        <v>0</v>
      </c>
      <c r="BP227" s="71">
        <f>Pressure_1_R3!P149</f>
        <v>0</v>
      </c>
    </row>
    <row r="228" spans="2:68" ht="15" customHeight="1">
      <c r="B228" s="438">
        <f>Pressure_1_R3!B24</f>
        <v>0</v>
      </c>
      <c r="C228" s="439">
        <f>Pressure_1_R3!D24</f>
        <v>0</v>
      </c>
      <c r="D228" s="445" t="str">
        <f t="shared" si="264"/>
        <v/>
      </c>
      <c r="E228" s="429" t="str">
        <f t="shared" si="293"/>
        <v>기체</v>
      </c>
      <c r="F228" s="387" t="e">
        <f t="shared" si="265"/>
        <v>#N/A</v>
      </c>
      <c r="G228" s="387" t="e">
        <f t="shared" si="266"/>
        <v>#N/A</v>
      </c>
      <c r="H228" s="437" t="e">
        <f t="shared" si="267"/>
        <v>#N/A</v>
      </c>
      <c r="I228" s="429">
        <f t="shared" si="294"/>
        <v>0</v>
      </c>
      <c r="J228" s="66"/>
      <c r="K228" s="423">
        <f t="shared" si="295"/>
        <v>0</v>
      </c>
      <c r="L228" s="428" t="e">
        <f t="shared" ca="1" si="296"/>
        <v>#N/A</v>
      </c>
      <c r="M228" s="429" t="e">
        <f t="shared" ca="1" si="297"/>
        <v>#VALUE!</v>
      </c>
      <c r="N228" s="428">
        <f t="shared" ca="1" si="277"/>
        <v>0</v>
      </c>
      <c r="O228" s="429" t="e">
        <f t="shared" ca="1" si="278"/>
        <v>#N/A</v>
      </c>
      <c r="P228" s="428">
        <f t="shared" ca="1" si="279"/>
        <v>0</v>
      </c>
      <c r="Q228" s="429" t="e">
        <f t="shared" ca="1" si="280"/>
        <v>#N/A</v>
      </c>
      <c r="R228" s="430">
        <f t="shared" ca="1" si="281"/>
        <v>0</v>
      </c>
      <c r="S228" s="427" t="e">
        <f t="shared" ca="1" si="282"/>
        <v>#N/A</v>
      </c>
      <c r="T228" s="387" t="e">
        <f t="shared" ca="1" si="268"/>
        <v>#N/A</v>
      </c>
      <c r="U228" s="440" t="e">
        <f ca="1">IF(S228="% of Reading",H228*R228%,IF(S228="% of F.S",MAX(G208:G267)*R228%,R228*T228))</f>
        <v>#N/A</v>
      </c>
      <c r="V228" s="429">
        <f t="shared" si="283"/>
        <v>0</v>
      </c>
      <c r="X228" s="428" t="e">
        <f t="shared" ca="1" si="298"/>
        <v>#N/A</v>
      </c>
      <c r="Y228" s="429" t="e">
        <f t="shared" ca="1" si="299"/>
        <v>#N/A</v>
      </c>
      <c r="Z228" s="428" t="e">
        <f t="shared" ca="1" si="284"/>
        <v>#N/A</v>
      </c>
      <c r="AA228" s="431" t="e">
        <f t="shared" ca="1" si="285"/>
        <v>#N/A</v>
      </c>
      <c r="AB228" s="442">
        <f t="shared" si="269"/>
        <v>0</v>
      </c>
      <c r="AC228" s="443">
        <f t="shared" si="270"/>
        <v>0</v>
      </c>
      <c r="AD228" s="444">
        <f t="shared" si="271"/>
        <v>0</v>
      </c>
      <c r="AF228" s="387">
        <f t="shared" si="272"/>
        <v>0</v>
      </c>
      <c r="AG228" s="451">
        <f t="shared" si="301"/>
        <v>9.7989820000000005</v>
      </c>
      <c r="AH228" s="451" t="e">
        <f t="shared" si="301"/>
        <v>#DIV/0!</v>
      </c>
      <c r="AI228" s="451">
        <f t="shared" si="301"/>
        <v>8000</v>
      </c>
      <c r="AJ228" s="451">
        <f t="shared" si="301"/>
        <v>1</v>
      </c>
      <c r="AK228" s="451">
        <f t="shared" si="301"/>
        <v>0</v>
      </c>
      <c r="AL228" s="451" t="e">
        <f t="shared" ca="1" si="301"/>
        <v>#N/A</v>
      </c>
      <c r="AM228" s="454" t="e">
        <f t="shared" ca="1" si="287"/>
        <v>#DIV/0!</v>
      </c>
      <c r="AN228" s="451" t="e">
        <f t="shared" ca="1" si="302"/>
        <v>#N/A</v>
      </c>
      <c r="AO228" s="451" t="e">
        <f t="shared" ca="1" si="302"/>
        <v>#N/A</v>
      </c>
      <c r="AP228" s="449" t="e">
        <f t="shared" ca="1" si="273"/>
        <v>#DIV/0!</v>
      </c>
      <c r="AQ228" s="451">
        <f t="shared" si="303"/>
        <v>9.0000000000000002E-6</v>
      </c>
      <c r="AR228" s="451" t="e">
        <f t="shared" ca="1" si="303"/>
        <v>#DIV/0!</v>
      </c>
      <c r="AS228" s="455" t="e">
        <f t="shared" ca="1" si="300"/>
        <v>#N/A</v>
      </c>
      <c r="AT228" s="456" t="e">
        <f t="shared" ca="1" si="274"/>
        <v>#DIV/0!</v>
      </c>
      <c r="AU228" s="451" t="e">
        <f t="shared" si="290"/>
        <v>#DIV/0!</v>
      </c>
      <c r="AV228" s="450" t="e">
        <f t="shared" ca="1" si="291"/>
        <v>#DIV/0!</v>
      </c>
      <c r="AW228" s="451">
        <f t="shared" si="292"/>
        <v>0.03</v>
      </c>
      <c r="AX228" s="446">
        <f t="shared" si="275"/>
        <v>0</v>
      </c>
      <c r="AY228" s="452" t="e">
        <f t="shared" ca="1" si="276"/>
        <v>#DIV/0!</v>
      </c>
      <c r="BA228" s="68">
        <f>Pressure_1_R3!A150</f>
        <v>0</v>
      </c>
      <c r="BB228" s="87">
        <f>Pressure_1_R3!B150</f>
        <v>0</v>
      </c>
      <c r="BC228" s="87">
        <f>Pressure_1_R3!C150</f>
        <v>0</v>
      </c>
      <c r="BD228" s="87">
        <f>Pressure_1_R3!D150</f>
        <v>0</v>
      </c>
      <c r="BE228" s="87">
        <f>Pressure_1_R3!E150</f>
        <v>0</v>
      </c>
      <c r="BF228" s="87">
        <f>Pressure_1_R3!F150</f>
        <v>0</v>
      </c>
      <c r="BG228" s="87">
        <f>Pressure_1_R3!G150</f>
        <v>0</v>
      </c>
      <c r="BH228" s="87">
        <f>Pressure_1_R3!H150</f>
        <v>0</v>
      </c>
      <c r="BI228" s="87">
        <f>Pressure_1_R3!I150</f>
        <v>0</v>
      </c>
      <c r="BJ228" s="87">
        <f>Pressure_1_R3!J150</f>
        <v>0</v>
      </c>
      <c r="BK228" s="87">
        <f>Pressure_1_R3!K150</f>
        <v>0</v>
      </c>
      <c r="BL228" s="87">
        <f>Pressure_1_R3!L150</f>
        <v>0</v>
      </c>
      <c r="BM228" s="87">
        <f>Pressure_1_R3!M150</f>
        <v>0</v>
      </c>
      <c r="BN228" s="87">
        <f>Pressure_1_R3!N150</f>
        <v>0</v>
      </c>
      <c r="BO228" s="87">
        <f>Pressure_1_R3!O150</f>
        <v>0</v>
      </c>
      <c r="BP228" s="69">
        <f>Pressure_1_R3!P150</f>
        <v>0</v>
      </c>
    </row>
    <row r="229" spans="2:68" ht="15" customHeight="1">
      <c r="B229" s="438">
        <f>Pressure_1_R3!B25</f>
        <v>0</v>
      </c>
      <c r="C229" s="439">
        <f>Pressure_1_R3!D25</f>
        <v>0</v>
      </c>
      <c r="D229" s="445" t="str">
        <f t="shared" si="264"/>
        <v/>
      </c>
      <c r="E229" s="429" t="str">
        <f t="shared" si="293"/>
        <v>기체</v>
      </c>
      <c r="F229" s="387" t="e">
        <f t="shared" si="265"/>
        <v>#N/A</v>
      </c>
      <c r="G229" s="387" t="e">
        <f t="shared" si="266"/>
        <v>#N/A</v>
      </c>
      <c r="H229" s="437" t="e">
        <f t="shared" si="267"/>
        <v>#N/A</v>
      </c>
      <c r="I229" s="429">
        <f t="shared" si="294"/>
        <v>0</v>
      </c>
      <c r="J229" s="66"/>
      <c r="K229" s="423">
        <f t="shared" si="295"/>
        <v>0</v>
      </c>
      <c r="L229" s="428" t="e">
        <f t="shared" ca="1" si="296"/>
        <v>#N/A</v>
      </c>
      <c r="M229" s="429" t="e">
        <f t="shared" ca="1" si="297"/>
        <v>#VALUE!</v>
      </c>
      <c r="N229" s="428">
        <f t="shared" ca="1" si="277"/>
        <v>0</v>
      </c>
      <c r="O229" s="429" t="e">
        <f t="shared" ca="1" si="278"/>
        <v>#N/A</v>
      </c>
      <c r="P229" s="428">
        <f t="shared" ca="1" si="279"/>
        <v>0</v>
      </c>
      <c r="Q229" s="429" t="e">
        <f t="shared" ca="1" si="280"/>
        <v>#N/A</v>
      </c>
      <c r="R229" s="430">
        <f t="shared" ca="1" si="281"/>
        <v>0</v>
      </c>
      <c r="S229" s="427" t="e">
        <f t="shared" ca="1" si="282"/>
        <v>#N/A</v>
      </c>
      <c r="T229" s="387" t="e">
        <f t="shared" ca="1" si="268"/>
        <v>#N/A</v>
      </c>
      <c r="U229" s="440" t="e">
        <f ca="1">IF(S229="% of Reading",H229*R229%,IF(S229="% of F.S",MAX(G208:G267)*R229%,R229*T229))</f>
        <v>#N/A</v>
      </c>
      <c r="V229" s="429">
        <f t="shared" si="283"/>
        <v>0</v>
      </c>
      <c r="X229" s="428" t="e">
        <f t="shared" ca="1" si="298"/>
        <v>#N/A</v>
      </c>
      <c r="Y229" s="429" t="e">
        <f t="shared" ca="1" si="299"/>
        <v>#N/A</v>
      </c>
      <c r="Z229" s="428" t="e">
        <f t="shared" ca="1" si="284"/>
        <v>#N/A</v>
      </c>
      <c r="AA229" s="431" t="e">
        <f t="shared" ca="1" si="285"/>
        <v>#N/A</v>
      </c>
      <c r="AB229" s="442">
        <f t="shared" si="269"/>
        <v>0</v>
      </c>
      <c r="AC229" s="443">
        <f t="shared" si="270"/>
        <v>0</v>
      </c>
      <c r="AD229" s="444">
        <f t="shared" si="271"/>
        <v>0</v>
      </c>
      <c r="AF229" s="387">
        <f t="shared" si="272"/>
        <v>0</v>
      </c>
      <c r="AG229" s="451">
        <f t="shared" si="301"/>
        <v>9.7989820000000005</v>
      </c>
      <c r="AH229" s="451" t="e">
        <f t="shared" si="301"/>
        <v>#DIV/0!</v>
      </c>
      <c r="AI229" s="451">
        <f t="shared" si="301"/>
        <v>8000</v>
      </c>
      <c r="AJ229" s="451">
        <f t="shared" si="301"/>
        <v>1</v>
      </c>
      <c r="AK229" s="451">
        <f t="shared" si="301"/>
        <v>0</v>
      </c>
      <c r="AL229" s="451" t="e">
        <f t="shared" ca="1" si="301"/>
        <v>#N/A</v>
      </c>
      <c r="AM229" s="454" t="e">
        <f t="shared" ca="1" si="287"/>
        <v>#DIV/0!</v>
      </c>
      <c r="AN229" s="451" t="e">
        <f t="shared" ca="1" si="302"/>
        <v>#N/A</v>
      </c>
      <c r="AO229" s="451" t="e">
        <f t="shared" ca="1" si="302"/>
        <v>#N/A</v>
      </c>
      <c r="AP229" s="449" t="e">
        <f t="shared" ca="1" si="273"/>
        <v>#DIV/0!</v>
      </c>
      <c r="AQ229" s="451">
        <f t="shared" si="303"/>
        <v>9.0000000000000002E-6</v>
      </c>
      <c r="AR229" s="451" t="e">
        <f t="shared" ca="1" si="303"/>
        <v>#DIV/0!</v>
      </c>
      <c r="AS229" s="455" t="e">
        <f t="shared" ca="1" si="300"/>
        <v>#N/A</v>
      </c>
      <c r="AT229" s="456" t="e">
        <f t="shared" ca="1" si="274"/>
        <v>#DIV/0!</v>
      </c>
      <c r="AU229" s="451" t="e">
        <f t="shared" si="290"/>
        <v>#DIV/0!</v>
      </c>
      <c r="AV229" s="450" t="e">
        <f t="shared" ca="1" si="291"/>
        <v>#DIV/0!</v>
      </c>
      <c r="AW229" s="451">
        <f t="shared" si="292"/>
        <v>0.03</v>
      </c>
      <c r="AX229" s="446">
        <f t="shared" si="275"/>
        <v>0</v>
      </c>
      <c r="AY229" s="452" t="e">
        <f t="shared" ca="1" si="276"/>
        <v>#DIV/0!</v>
      </c>
      <c r="BA229" s="70">
        <f>Pressure_1_R3!A151</f>
        <v>0</v>
      </c>
      <c r="BB229" s="86">
        <f>Pressure_1_R3!B151</f>
        <v>0</v>
      </c>
      <c r="BC229" s="86">
        <f>Pressure_1_R3!C151</f>
        <v>0</v>
      </c>
      <c r="BD229" s="86">
        <f>Pressure_1_R3!D151</f>
        <v>0</v>
      </c>
      <c r="BE229" s="86">
        <f>Pressure_1_R3!E151</f>
        <v>0</v>
      </c>
      <c r="BF229" s="86">
        <f>Pressure_1_R3!F151</f>
        <v>0</v>
      </c>
      <c r="BG229" s="86">
        <f>Pressure_1_R3!G151</f>
        <v>0</v>
      </c>
      <c r="BH229" s="86">
        <f>Pressure_1_R3!H151</f>
        <v>0</v>
      </c>
      <c r="BI229" s="86">
        <f>Pressure_1_R3!I151</f>
        <v>0</v>
      </c>
      <c r="BJ229" s="86">
        <f>Pressure_1_R3!J151</f>
        <v>0</v>
      </c>
      <c r="BK229" s="86">
        <f>Pressure_1_R3!K151</f>
        <v>0</v>
      </c>
      <c r="BL229" s="86">
        <f>Pressure_1_R3!L151</f>
        <v>0</v>
      </c>
      <c r="BM229" s="86">
        <f>Pressure_1_R3!M151</f>
        <v>0</v>
      </c>
      <c r="BN229" s="86">
        <f>Pressure_1_R3!N151</f>
        <v>0</v>
      </c>
      <c r="BO229" s="86">
        <f>Pressure_1_R3!O151</f>
        <v>0</v>
      </c>
      <c r="BP229" s="71">
        <f>Pressure_1_R3!P151</f>
        <v>0</v>
      </c>
    </row>
    <row r="230" spans="2:68" ht="15" customHeight="1">
      <c r="B230" s="438">
        <f>Pressure_1_R3!B26</f>
        <v>0</v>
      </c>
      <c r="C230" s="439">
        <f>Pressure_1_R3!D26</f>
        <v>0</v>
      </c>
      <c r="D230" s="445" t="str">
        <f t="shared" si="264"/>
        <v/>
      </c>
      <c r="E230" s="429" t="str">
        <f t="shared" si="293"/>
        <v>기체</v>
      </c>
      <c r="F230" s="387" t="e">
        <f t="shared" si="265"/>
        <v>#N/A</v>
      </c>
      <c r="G230" s="387" t="e">
        <f t="shared" si="266"/>
        <v>#N/A</v>
      </c>
      <c r="H230" s="437" t="e">
        <f t="shared" si="267"/>
        <v>#N/A</v>
      </c>
      <c r="I230" s="429">
        <f t="shared" si="294"/>
        <v>0</v>
      </c>
      <c r="J230" s="66"/>
      <c r="K230" s="423">
        <f t="shared" si="295"/>
        <v>0</v>
      </c>
      <c r="L230" s="428" t="e">
        <f t="shared" ca="1" si="296"/>
        <v>#N/A</v>
      </c>
      <c r="M230" s="429" t="e">
        <f t="shared" ca="1" si="297"/>
        <v>#VALUE!</v>
      </c>
      <c r="N230" s="428">
        <f t="shared" ca="1" si="277"/>
        <v>0</v>
      </c>
      <c r="O230" s="429" t="e">
        <f t="shared" ca="1" si="278"/>
        <v>#N/A</v>
      </c>
      <c r="P230" s="428">
        <f t="shared" ca="1" si="279"/>
        <v>0</v>
      </c>
      <c r="Q230" s="429" t="e">
        <f t="shared" ca="1" si="280"/>
        <v>#N/A</v>
      </c>
      <c r="R230" s="430">
        <f t="shared" ca="1" si="281"/>
        <v>0</v>
      </c>
      <c r="S230" s="427" t="e">
        <f t="shared" ca="1" si="282"/>
        <v>#N/A</v>
      </c>
      <c r="T230" s="387" t="e">
        <f t="shared" ca="1" si="268"/>
        <v>#N/A</v>
      </c>
      <c r="U230" s="440" t="e">
        <f ca="1">IF(S230="% of Reading",H230*R230%,IF(S230="% of F.S",MAX(G208:G267)*R230%,R230*T230))</f>
        <v>#N/A</v>
      </c>
      <c r="V230" s="429">
        <f t="shared" si="283"/>
        <v>0</v>
      </c>
      <c r="X230" s="428" t="e">
        <f t="shared" ca="1" si="298"/>
        <v>#N/A</v>
      </c>
      <c r="Y230" s="429" t="e">
        <f t="shared" ca="1" si="299"/>
        <v>#N/A</v>
      </c>
      <c r="Z230" s="428" t="e">
        <f t="shared" ca="1" si="284"/>
        <v>#N/A</v>
      </c>
      <c r="AA230" s="431" t="e">
        <f t="shared" ca="1" si="285"/>
        <v>#N/A</v>
      </c>
      <c r="AB230" s="442">
        <f t="shared" si="269"/>
        <v>0</v>
      </c>
      <c r="AC230" s="443">
        <f t="shared" si="270"/>
        <v>0</v>
      </c>
      <c r="AD230" s="444">
        <f t="shared" si="271"/>
        <v>0</v>
      </c>
      <c r="AF230" s="387">
        <f t="shared" si="272"/>
        <v>0</v>
      </c>
      <c r="AG230" s="451">
        <f t="shared" si="301"/>
        <v>9.7989820000000005</v>
      </c>
      <c r="AH230" s="451" t="e">
        <f t="shared" si="301"/>
        <v>#DIV/0!</v>
      </c>
      <c r="AI230" s="451">
        <f t="shared" si="301"/>
        <v>8000</v>
      </c>
      <c r="AJ230" s="451">
        <f t="shared" si="301"/>
        <v>1</v>
      </c>
      <c r="AK230" s="451">
        <f t="shared" si="301"/>
        <v>0</v>
      </c>
      <c r="AL230" s="451" t="e">
        <f t="shared" ca="1" si="301"/>
        <v>#N/A</v>
      </c>
      <c r="AM230" s="454" t="e">
        <f t="shared" ca="1" si="287"/>
        <v>#DIV/0!</v>
      </c>
      <c r="AN230" s="451" t="e">
        <f t="shared" ca="1" si="302"/>
        <v>#N/A</v>
      </c>
      <c r="AO230" s="451" t="e">
        <f t="shared" ca="1" si="302"/>
        <v>#N/A</v>
      </c>
      <c r="AP230" s="449" t="e">
        <f t="shared" ca="1" si="273"/>
        <v>#DIV/0!</v>
      </c>
      <c r="AQ230" s="451">
        <f t="shared" si="303"/>
        <v>9.0000000000000002E-6</v>
      </c>
      <c r="AR230" s="451" t="e">
        <f t="shared" ca="1" si="303"/>
        <v>#DIV/0!</v>
      </c>
      <c r="AS230" s="455" t="e">
        <f t="shared" ca="1" si="300"/>
        <v>#N/A</v>
      </c>
      <c r="AT230" s="456" t="e">
        <f t="shared" ca="1" si="274"/>
        <v>#DIV/0!</v>
      </c>
      <c r="AU230" s="451" t="e">
        <f t="shared" si="290"/>
        <v>#DIV/0!</v>
      </c>
      <c r="AV230" s="450" t="e">
        <f t="shared" ca="1" si="291"/>
        <v>#DIV/0!</v>
      </c>
      <c r="AW230" s="451">
        <f t="shared" si="292"/>
        <v>0.03</v>
      </c>
      <c r="AX230" s="446">
        <f t="shared" si="275"/>
        <v>0</v>
      </c>
      <c r="AY230" s="452" t="e">
        <f t="shared" ca="1" si="276"/>
        <v>#DIV/0!</v>
      </c>
      <c r="BA230" s="68">
        <f>Pressure_1_R3!A152</f>
        <v>0</v>
      </c>
      <c r="BB230" s="87">
        <f>Pressure_1_R3!B152</f>
        <v>0</v>
      </c>
      <c r="BC230" s="87">
        <f>Pressure_1_R3!C152</f>
        <v>0</v>
      </c>
      <c r="BD230" s="87">
        <f>Pressure_1_R3!D152</f>
        <v>0</v>
      </c>
      <c r="BE230" s="87">
        <f>Pressure_1_R3!E152</f>
        <v>0</v>
      </c>
      <c r="BF230" s="87">
        <f>Pressure_1_R3!F152</f>
        <v>0</v>
      </c>
      <c r="BG230" s="87">
        <f>Pressure_1_R3!G152</f>
        <v>0</v>
      </c>
      <c r="BH230" s="87">
        <f>Pressure_1_R3!H152</f>
        <v>0</v>
      </c>
      <c r="BI230" s="87">
        <f>Pressure_1_R3!I152</f>
        <v>0</v>
      </c>
      <c r="BJ230" s="87">
        <f>Pressure_1_R3!J152</f>
        <v>0</v>
      </c>
      <c r="BK230" s="87">
        <f>Pressure_1_R3!K152</f>
        <v>0</v>
      </c>
      <c r="BL230" s="87">
        <f>Pressure_1_R3!L152</f>
        <v>0</v>
      </c>
      <c r="BM230" s="87">
        <f>Pressure_1_R3!M152</f>
        <v>0</v>
      </c>
      <c r="BN230" s="87">
        <f>Pressure_1_R3!N152</f>
        <v>0</v>
      </c>
      <c r="BO230" s="87">
        <f>Pressure_1_R3!O152</f>
        <v>0</v>
      </c>
      <c r="BP230" s="69">
        <f>Pressure_1_R3!P152</f>
        <v>0</v>
      </c>
    </row>
    <row r="231" spans="2:68" ht="15" customHeight="1">
      <c r="B231" s="438">
        <f>Pressure_1_R3!B27</f>
        <v>0</v>
      </c>
      <c r="C231" s="439">
        <f>Pressure_1_R3!D27</f>
        <v>0</v>
      </c>
      <c r="D231" s="445" t="str">
        <f t="shared" si="264"/>
        <v/>
      </c>
      <c r="E231" s="429" t="str">
        <f t="shared" si="293"/>
        <v>기체</v>
      </c>
      <c r="F231" s="387" t="e">
        <f t="shared" si="265"/>
        <v>#N/A</v>
      </c>
      <c r="G231" s="387" t="e">
        <f t="shared" si="266"/>
        <v>#N/A</v>
      </c>
      <c r="H231" s="437" t="e">
        <f t="shared" si="267"/>
        <v>#N/A</v>
      </c>
      <c r="I231" s="429">
        <f t="shared" si="294"/>
        <v>0</v>
      </c>
      <c r="J231" s="66"/>
      <c r="K231" s="423">
        <f t="shared" si="295"/>
        <v>0</v>
      </c>
      <c r="L231" s="428" t="e">
        <f t="shared" ca="1" si="296"/>
        <v>#N/A</v>
      </c>
      <c r="M231" s="429" t="e">
        <f t="shared" ca="1" si="297"/>
        <v>#VALUE!</v>
      </c>
      <c r="N231" s="428">
        <f t="shared" ca="1" si="277"/>
        <v>0</v>
      </c>
      <c r="O231" s="429" t="e">
        <f t="shared" ca="1" si="278"/>
        <v>#N/A</v>
      </c>
      <c r="P231" s="428">
        <f t="shared" ca="1" si="279"/>
        <v>0</v>
      </c>
      <c r="Q231" s="429" t="e">
        <f t="shared" ca="1" si="280"/>
        <v>#N/A</v>
      </c>
      <c r="R231" s="430">
        <f t="shared" ca="1" si="281"/>
        <v>0</v>
      </c>
      <c r="S231" s="427" t="e">
        <f t="shared" ca="1" si="282"/>
        <v>#N/A</v>
      </c>
      <c r="T231" s="387" t="e">
        <f t="shared" ca="1" si="268"/>
        <v>#N/A</v>
      </c>
      <c r="U231" s="440" t="e">
        <f ca="1">IF(S231="% of Reading",H231*R231%,IF(S231="% of F.S",MAX(G208:G267)*R231%,R231*T231))</f>
        <v>#N/A</v>
      </c>
      <c r="V231" s="429">
        <f t="shared" si="283"/>
        <v>0</v>
      </c>
      <c r="X231" s="428" t="e">
        <f t="shared" ca="1" si="298"/>
        <v>#N/A</v>
      </c>
      <c r="Y231" s="429" t="e">
        <f t="shared" ca="1" si="299"/>
        <v>#N/A</v>
      </c>
      <c r="Z231" s="428" t="e">
        <f t="shared" ca="1" si="284"/>
        <v>#N/A</v>
      </c>
      <c r="AA231" s="431" t="e">
        <f t="shared" ca="1" si="285"/>
        <v>#N/A</v>
      </c>
      <c r="AB231" s="442">
        <f t="shared" si="269"/>
        <v>0</v>
      </c>
      <c r="AC231" s="443">
        <f t="shared" si="270"/>
        <v>0</v>
      </c>
      <c r="AD231" s="444">
        <f t="shared" si="271"/>
        <v>0</v>
      </c>
      <c r="AF231" s="387">
        <f t="shared" si="272"/>
        <v>0</v>
      </c>
      <c r="AG231" s="451">
        <f t="shared" si="301"/>
        <v>9.7989820000000005</v>
      </c>
      <c r="AH231" s="451" t="e">
        <f t="shared" si="301"/>
        <v>#DIV/0!</v>
      </c>
      <c r="AI231" s="451">
        <f t="shared" si="301"/>
        <v>8000</v>
      </c>
      <c r="AJ231" s="451">
        <f t="shared" si="301"/>
        <v>1</v>
      </c>
      <c r="AK231" s="451">
        <f t="shared" si="301"/>
        <v>0</v>
      </c>
      <c r="AL231" s="451" t="e">
        <f t="shared" ca="1" si="301"/>
        <v>#N/A</v>
      </c>
      <c r="AM231" s="454" t="e">
        <f t="shared" ca="1" si="287"/>
        <v>#DIV/0!</v>
      </c>
      <c r="AN231" s="451" t="e">
        <f t="shared" ca="1" si="302"/>
        <v>#N/A</v>
      </c>
      <c r="AO231" s="451" t="e">
        <f t="shared" ca="1" si="302"/>
        <v>#N/A</v>
      </c>
      <c r="AP231" s="449" t="e">
        <f t="shared" ca="1" si="273"/>
        <v>#DIV/0!</v>
      </c>
      <c r="AQ231" s="451">
        <f t="shared" si="303"/>
        <v>9.0000000000000002E-6</v>
      </c>
      <c r="AR231" s="451" t="e">
        <f t="shared" ca="1" si="303"/>
        <v>#DIV/0!</v>
      </c>
      <c r="AS231" s="455" t="e">
        <f t="shared" ca="1" si="300"/>
        <v>#N/A</v>
      </c>
      <c r="AT231" s="456" t="e">
        <f t="shared" ca="1" si="274"/>
        <v>#DIV/0!</v>
      </c>
      <c r="AU231" s="451" t="e">
        <f t="shared" si="290"/>
        <v>#DIV/0!</v>
      </c>
      <c r="AV231" s="450" t="e">
        <f t="shared" ca="1" si="291"/>
        <v>#DIV/0!</v>
      </c>
      <c r="AW231" s="451">
        <f t="shared" si="292"/>
        <v>0.03</v>
      </c>
      <c r="AX231" s="446">
        <f t="shared" si="275"/>
        <v>0</v>
      </c>
      <c r="AY231" s="452" t="e">
        <f t="shared" ca="1" si="276"/>
        <v>#DIV/0!</v>
      </c>
      <c r="BA231" s="70">
        <f>Pressure_1_R3!A153</f>
        <v>0</v>
      </c>
      <c r="BB231" s="86">
        <f>Pressure_1_R3!B153</f>
        <v>0</v>
      </c>
      <c r="BC231" s="86">
        <f>Pressure_1_R3!C153</f>
        <v>0</v>
      </c>
      <c r="BD231" s="86">
        <f>Pressure_1_R3!D153</f>
        <v>0</v>
      </c>
      <c r="BE231" s="86">
        <f>Pressure_1_R3!E153</f>
        <v>0</v>
      </c>
      <c r="BF231" s="86">
        <f>Pressure_1_R3!F153</f>
        <v>0</v>
      </c>
      <c r="BG231" s="86">
        <f>Pressure_1_R3!G153</f>
        <v>0</v>
      </c>
      <c r="BH231" s="86">
        <f>Pressure_1_R3!H153</f>
        <v>0</v>
      </c>
      <c r="BI231" s="86">
        <f>Pressure_1_R3!I153</f>
        <v>0</v>
      </c>
      <c r="BJ231" s="86">
        <f>Pressure_1_R3!J153</f>
        <v>0</v>
      </c>
      <c r="BK231" s="86">
        <f>Pressure_1_R3!K153</f>
        <v>0</v>
      </c>
      <c r="BL231" s="86">
        <f>Pressure_1_R3!L153</f>
        <v>0</v>
      </c>
      <c r="BM231" s="86">
        <f>Pressure_1_R3!M153</f>
        <v>0</v>
      </c>
      <c r="BN231" s="86">
        <f>Pressure_1_R3!N153</f>
        <v>0</v>
      </c>
      <c r="BO231" s="86">
        <f>Pressure_1_R3!O153</f>
        <v>0</v>
      </c>
      <c r="BP231" s="71">
        <f>Pressure_1_R3!P153</f>
        <v>0</v>
      </c>
    </row>
    <row r="232" spans="2:68" ht="15" customHeight="1">
      <c r="B232" s="438">
        <f>Pressure_1_R3!B28</f>
        <v>0</v>
      </c>
      <c r="C232" s="439">
        <f>Pressure_1_R3!D28</f>
        <v>0</v>
      </c>
      <c r="D232" s="445" t="str">
        <f t="shared" si="264"/>
        <v/>
      </c>
      <c r="E232" s="429" t="str">
        <f t="shared" si="293"/>
        <v>기체</v>
      </c>
      <c r="F232" s="387" t="e">
        <f t="shared" si="265"/>
        <v>#N/A</v>
      </c>
      <c r="G232" s="387" t="e">
        <f t="shared" si="266"/>
        <v>#N/A</v>
      </c>
      <c r="H232" s="437" t="e">
        <f t="shared" si="267"/>
        <v>#N/A</v>
      </c>
      <c r="I232" s="429">
        <f t="shared" si="294"/>
        <v>0</v>
      </c>
      <c r="J232" s="66"/>
      <c r="K232" s="423">
        <f t="shared" si="295"/>
        <v>0</v>
      </c>
      <c r="L232" s="428" t="e">
        <f t="shared" ca="1" si="296"/>
        <v>#N/A</v>
      </c>
      <c r="M232" s="429" t="e">
        <f t="shared" ca="1" si="297"/>
        <v>#VALUE!</v>
      </c>
      <c r="N232" s="428">
        <f t="shared" ca="1" si="277"/>
        <v>0</v>
      </c>
      <c r="O232" s="429" t="e">
        <f t="shared" ca="1" si="278"/>
        <v>#N/A</v>
      </c>
      <c r="P232" s="428">
        <f t="shared" ca="1" si="279"/>
        <v>0</v>
      </c>
      <c r="Q232" s="429" t="e">
        <f t="shared" ca="1" si="280"/>
        <v>#N/A</v>
      </c>
      <c r="R232" s="430">
        <f t="shared" ca="1" si="281"/>
        <v>0</v>
      </c>
      <c r="S232" s="427" t="e">
        <f t="shared" ca="1" si="282"/>
        <v>#N/A</v>
      </c>
      <c r="T232" s="387" t="e">
        <f t="shared" ca="1" si="268"/>
        <v>#N/A</v>
      </c>
      <c r="U232" s="440" t="e">
        <f ca="1">IF(S232="% of Reading",H232*R232%,IF(S232="% of F.S",MAX(G208:G267)*R232%,R232*T232))</f>
        <v>#N/A</v>
      </c>
      <c r="V232" s="429">
        <f t="shared" si="283"/>
        <v>0</v>
      </c>
      <c r="X232" s="428" t="e">
        <f t="shared" ca="1" si="298"/>
        <v>#N/A</v>
      </c>
      <c r="Y232" s="429" t="e">
        <f t="shared" ca="1" si="299"/>
        <v>#N/A</v>
      </c>
      <c r="Z232" s="428" t="e">
        <f t="shared" ca="1" si="284"/>
        <v>#N/A</v>
      </c>
      <c r="AA232" s="431" t="e">
        <f t="shared" ca="1" si="285"/>
        <v>#N/A</v>
      </c>
      <c r="AB232" s="442">
        <f t="shared" si="269"/>
        <v>0</v>
      </c>
      <c r="AC232" s="443">
        <f t="shared" si="270"/>
        <v>0</v>
      </c>
      <c r="AD232" s="444">
        <f t="shared" si="271"/>
        <v>0</v>
      </c>
      <c r="AF232" s="387">
        <f t="shared" si="272"/>
        <v>0</v>
      </c>
      <c r="AG232" s="451">
        <f t="shared" si="301"/>
        <v>9.7989820000000005</v>
      </c>
      <c r="AH232" s="451" t="e">
        <f t="shared" si="301"/>
        <v>#DIV/0!</v>
      </c>
      <c r="AI232" s="451">
        <f t="shared" si="301"/>
        <v>8000</v>
      </c>
      <c r="AJ232" s="451">
        <f t="shared" si="301"/>
        <v>1</v>
      </c>
      <c r="AK232" s="451">
        <f t="shared" si="301"/>
        <v>0</v>
      </c>
      <c r="AL232" s="451" t="e">
        <f t="shared" ca="1" si="301"/>
        <v>#N/A</v>
      </c>
      <c r="AM232" s="454" t="e">
        <f t="shared" ca="1" si="287"/>
        <v>#DIV/0!</v>
      </c>
      <c r="AN232" s="451" t="e">
        <f t="shared" ca="1" si="302"/>
        <v>#N/A</v>
      </c>
      <c r="AO232" s="451" t="e">
        <f t="shared" ca="1" si="302"/>
        <v>#N/A</v>
      </c>
      <c r="AP232" s="449" t="e">
        <f t="shared" ca="1" si="273"/>
        <v>#DIV/0!</v>
      </c>
      <c r="AQ232" s="451">
        <f t="shared" si="303"/>
        <v>9.0000000000000002E-6</v>
      </c>
      <c r="AR232" s="451" t="e">
        <f t="shared" ca="1" si="303"/>
        <v>#DIV/0!</v>
      </c>
      <c r="AS232" s="455" t="e">
        <f t="shared" ca="1" si="300"/>
        <v>#N/A</v>
      </c>
      <c r="AT232" s="456" t="e">
        <f t="shared" ca="1" si="274"/>
        <v>#DIV/0!</v>
      </c>
      <c r="AU232" s="451" t="e">
        <f t="shared" si="290"/>
        <v>#DIV/0!</v>
      </c>
      <c r="AV232" s="450" t="e">
        <f t="shared" ca="1" si="291"/>
        <v>#DIV/0!</v>
      </c>
      <c r="AW232" s="451">
        <f t="shared" si="292"/>
        <v>0.03</v>
      </c>
      <c r="AX232" s="446">
        <f t="shared" si="275"/>
        <v>0</v>
      </c>
      <c r="AY232" s="452" t="e">
        <f t="shared" ca="1" si="276"/>
        <v>#DIV/0!</v>
      </c>
      <c r="BA232" s="68">
        <f>Pressure_1_R3!A154</f>
        <v>0</v>
      </c>
      <c r="BB232" s="87">
        <f>Pressure_1_R3!B154</f>
        <v>0</v>
      </c>
      <c r="BC232" s="87">
        <f>Pressure_1_R3!C154</f>
        <v>0</v>
      </c>
      <c r="BD232" s="87">
        <f>Pressure_1_R3!D154</f>
        <v>0</v>
      </c>
      <c r="BE232" s="87">
        <f>Pressure_1_R3!E154</f>
        <v>0</v>
      </c>
      <c r="BF232" s="87">
        <f>Pressure_1_R3!F154</f>
        <v>0</v>
      </c>
      <c r="BG232" s="87">
        <f>Pressure_1_R3!G154</f>
        <v>0</v>
      </c>
      <c r="BH232" s="87">
        <f>Pressure_1_R3!H154</f>
        <v>0</v>
      </c>
      <c r="BI232" s="87">
        <f>Pressure_1_R3!I154</f>
        <v>0</v>
      </c>
      <c r="BJ232" s="87">
        <f>Pressure_1_R3!J154</f>
        <v>0</v>
      </c>
      <c r="BK232" s="87">
        <f>Pressure_1_R3!K154</f>
        <v>0</v>
      </c>
      <c r="BL232" s="87">
        <f>Pressure_1_R3!L154</f>
        <v>0</v>
      </c>
      <c r="BM232" s="87">
        <f>Pressure_1_R3!M154</f>
        <v>0</v>
      </c>
      <c r="BN232" s="87">
        <f>Pressure_1_R3!N154</f>
        <v>0</v>
      </c>
      <c r="BO232" s="87">
        <f>Pressure_1_R3!O154</f>
        <v>0</v>
      </c>
      <c r="BP232" s="69">
        <f>Pressure_1_R3!P154</f>
        <v>0</v>
      </c>
    </row>
    <row r="233" spans="2:68" ht="15" customHeight="1">
      <c r="B233" s="438">
        <f>Pressure_1_R3!B29</f>
        <v>0</v>
      </c>
      <c r="C233" s="439">
        <f>Pressure_1_R3!D29</f>
        <v>0</v>
      </c>
      <c r="D233" s="445" t="str">
        <f t="shared" si="264"/>
        <v/>
      </c>
      <c r="E233" s="429" t="str">
        <f t="shared" si="293"/>
        <v>기체</v>
      </c>
      <c r="F233" s="387" t="e">
        <f t="shared" si="265"/>
        <v>#N/A</v>
      </c>
      <c r="G233" s="387" t="e">
        <f t="shared" si="266"/>
        <v>#N/A</v>
      </c>
      <c r="H233" s="437" t="e">
        <f t="shared" si="267"/>
        <v>#N/A</v>
      </c>
      <c r="I233" s="429">
        <f t="shared" si="294"/>
        <v>0</v>
      </c>
      <c r="J233" s="66"/>
      <c r="K233" s="423">
        <f t="shared" si="295"/>
        <v>0</v>
      </c>
      <c r="L233" s="428" t="e">
        <f t="shared" ca="1" si="296"/>
        <v>#N/A</v>
      </c>
      <c r="M233" s="429" t="e">
        <f t="shared" ca="1" si="297"/>
        <v>#VALUE!</v>
      </c>
      <c r="N233" s="428">
        <f t="shared" ca="1" si="277"/>
        <v>0</v>
      </c>
      <c r="O233" s="429" t="e">
        <f t="shared" ca="1" si="278"/>
        <v>#N/A</v>
      </c>
      <c r="P233" s="428">
        <f t="shared" ca="1" si="279"/>
        <v>0</v>
      </c>
      <c r="Q233" s="429" t="e">
        <f t="shared" ca="1" si="280"/>
        <v>#N/A</v>
      </c>
      <c r="R233" s="430">
        <f t="shared" ca="1" si="281"/>
        <v>0</v>
      </c>
      <c r="S233" s="427" t="e">
        <f t="shared" ca="1" si="282"/>
        <v>#N/A</v>
      </c>
      <c r="T233" s="387" t="e">
        <f t="shared" ca="1" si="268"/>
        <v>#N/A</v>
      </c>
      <c r="U233" s="440" t="e">
        <f ca="1">IF(S233="% of Reading",H233*R233%,IF(S233="% of F.S",MAX(G208:G267)*R233%,R233*T233))</f>
        <v>#N/A</v>
      </c>
      <c r="V233" s="429">
        <f t="shared" si="283"/>
        <v>0</v>
      </c>
      <c r="X233" s="428" t="e">
        <f t="shared" ca="1" si="298"/>
        <v>#N/A</v>
      </c>
      <c r="Y233" s="429" t="e">
        <f t="shared" ca="1" si="299"/>
        <v>#N/A</v>
      </c>
      <c r="Z233" s="428" t="e">
        <f t="shared" ca="1" si="284"/>
        <v>#N/A</v>
      </c>
      <c r="AA233" s="431" t="e">
        <f t="shared" ca="1" si="285"/>
        <v>#N/A</v>
      </c>
      <c r="AB233" s="442">
        <f t="shared" si="269"/>
        <v>0</v>
      </c>
      <c r="AC233" s="443">
        <f t="shared" si="270"/>
        <v>0</v>
      </c>
      <c r="AD233" s="444">
        <f t="shared" si="271"/>
        <v>0</v>
      </c>
      <c r="AF233" s="387">
        <f t="shared" si="272"/>
        <v>0</v>
      </c>
      <c r="AG233" s="451">
        <f t="shared" si="301"/>
        <v>9.7989820000000005</v>
      </c>
      <c r="AH233" s="451" t="e">
        <f t="shared" si="301"/>
        <v>#DIV/0!</v>
      </c>
      <c r="AI233" s="451">
        <f t="shared" si="301"/>
        <v>8000</v>
      </c>
      <c r="AJ233" s="451">
        <f t="shared" si="301"/>
        <v>1</v>
      </c>
      <c r="AK233" s="451">
        <f t="shared" si="301"/>
        <v>0</v>
      </c>
      <c r="AL233" s="451" t="e">
        <f t="shared" ca="1" si="301"/>
        <v>#N/A</v>
      </c>
      <c r="AM233" s="454" t="e">
        <f t="shared" ca="1" si="287"/>
        <v>#DIV/0!</v>
      </c>
      <c r="AN233" s="451" t="e">
        <f t="shared" ca="1" si="302"/>
        <v>#N/A</v>
      </c>
      <c r="AO233" s="451" t="e">
        <f t="shared" ca="1" si="302"/>
        <v>#N/A</v>
      </c>
      <c r="AP233" s="449" t="e">
        <f t="shared" ca="1" si="273"/>
        <v>#DIV/0!</v>
      </c>
      <c r="AQ233" s="451">
        <f t="shared" si="303"/>
        <v>9.0000000000000002E-6</v>
      </c>
      <c r="AR233" s="451" t="e">
        <f t="shared" ca="1" si="303"/>
        <v>#DIV/0!</v>
      </c>
      <c r="AS233" s="455" t="e">
        <f t="shared" ca="1" si="300"/>
        <v>#N/A</v>
      </c>
      <c r="AT233" s="456" t="e">
        <f t="shared" ca="1" si="274"/>
        <v>#DIV/0!</v>
      </c>
      <c r="AU233" s="451" t="e">
        <f t="shared" si="290"/>
        <v>#DIV/0!</v>
      </c>
      <c r="AV233" s="450" t="e">
        <f t="shared" ca="1" si="291"/>
        <v>#DIV/0!</v>
      </c>
      <c r="AW233" s="451">
        <f t="shared" si="292"/>
        <v>0.03</v>
      </c>
      <c r="AX233" s="446">
        <f t="shared" si="275"/>
        <v>0</v>
      </c>
      <c r="AY233" s="452" t="e">
        <f t="shared" ca="1" si="276"/>
        <v>#DIV/0!</v>
      </c>
      <c r="BA233" s="70">
        <f>Pressure_1_R3!A155</f>
        <v>0</v>
      </c>
      <c r="BB233" s="86">
        <f>Pressure_1_R3!B155</f>
        <v>0</v>
      </c>
      <c r="BC233" s="86">
        <f>Pressure_1_R3!C155</f>
        <v>0</v>
      </c>
      <c r="BD233" s="86">
        <f>Pressure_1_R3!D155</f>
        <v>0</v>
      </c>
      <c r="BE233" s="86">
        <f>Pressure_1_R3!E155</f>
        <v>0</v>
      </c>
      <c r="BF233" s="86">
        <f>Pressure_1_R3!F155</f>
        <v>0</v>
      </c>
      <c r="BG233" s="86">
        <f>Pressure_1_R3!G155</f>
        <v>0</v>
      </c>
      <c r="BH233" s="86">
        <f>Pressure_1_R3!H155</f>
        <v>0</v>
      </c>
      <c r="BI233" s="86">
        <f>Pressure_1_R3!I155</f>
        <v>0</v>
      </c>
      <c r="BJ233" s="86">
        <f>Pressure_1_R3!J155</f>
        <v>0</v>
      </c>
      <c r="BK233" s="86">
        <f>Pressure_1_R3!K155</f>
        <v>0</v>
      </c>
      <c r="BL233" s="86">
        <f>Pressure_1_R3!L155</f>
        <v>0</v>
      </c>
      <c r="BM233" s="86">
        <f>Pressure_1_R3!M155</f>
        <v>0</v>
      </c>
      <c r="BN233" s="86">
        <f>Pressure_1_R3!N155</f>
        <v>0</v>
      </c>
      <c r="BO233" s="86">
        <f>Pressure_1_R3!O155</f>
        <v>0</v>
      </c>
      <c r="BP233" s="71">
        <f>Pressure_1_R3!P155</f>
        <v>0</v>
      </c>
    </row>
    <row r="234" spans="2:68" ht="15" customHeight="1">
      <c r="B234" s="438">
        <f>Pressure_1_R3!B30</f>
        <v>0</v>
      </c>
      <c r="C234" s="439">
        <f>Pressure_1_R3!D30</f>
        <v>0</v>
      </c>
      <c r="D234" s="445" t="str">
        <f t="shared" si="264"/>
        <v/>
      </c>
      <c r="E234" s="429" t="str">
        <f t="shared" si="293"/>
        <v>기체</v>
      </c>
      <c r="F234" s="387" t="e">
        <f t="shared" si="265"/>
        <v>#N/A</v>
      </c>
      <c r="G234" s="387" t="e">
        <f t="shared" si="266"/>
        <v>#N/A</v>
      </c>
      <c r="H234" s="437" t="e">
        <f t="shared" si="267"/>
        <v>#N/A</v>
      </c>
      <c r="I234" s="429">
        <f t="shared" si="294"/>
        <v>0</v>
      </c>
      <c r="J234" s="66"/>
      <c r="K234" s="423">
        <f t="shared" si="295"/>
        <v>0</v>
      </c>
      <c r="L234" s="428" t="e">
        <f t="shared" ca="1" si="296"/>
        <v>#N/A</v>
      </c>
      <c r="M234" s="429" t="e">
        <f t="shared" ca="1" si="297"/>
        <v>#VALUE!</v>
      </c>
      <c r="N234" s="428">
        <f t="shared" ca="1" si="277"/>
        <v>0</v>
      </c>
      <c r="O234" s="429" t="e">
        <f t="shared" ca="1" si="278"/>
        <v>#N/A</v>
      </c>
      <c r="P234" s="428">
        <f t="shared" ca="1" si="279"/>
        <v>0</v>
      </c>
      <c r="Q234" s="429" t="e">
        <f t="shared" ca="1" si="280"/>
        <v>#N/A</v>
      </c>
      <c r="R234" s="430">
        <f t="shared" ca="1" si="281"/>
        <v>0</v>
      </c>
      <c r="S234" s="427" t="e">
        <f t="shared" ca="1" si="282"/>
        <v>#N/A</v>
      </c>
      <c r="T234" s="387" t="e">
        <f t="shared" ca="1" si="268"/>
        <v>#N/A</v>
      </c>
      <c r="U234" s="440" t="e">
        <f ca="1">IF(S234="% of Reading",H234*R234%,IF(S234="% of F.S",MAX(G208:G267)*R234%,R234*T234))</f>
        <v>#N/A</v>
      </c>
      <c r="V234" s="429">
        <f t="shared" si="283"/>
        <v>0</v>
      </c>
      <c r="X234" s="428" t="e">
        <f t="shared" ca="1" si="298"/>
        <v>#N/A</v>
      </c>
      <c r="Y234" s="429" t="e">
        <f t="shared" ca="1" si="299"/>
        <v>#N/A</v>
      </c>
      <c r="Z234" s="428" t="e">
        <f t="shared" ca="1" si="284"/>
        <v>#N/A</v>
      </c>
      <c r="AA234" s="431" t="e">
        <f t="shared" ca="1" si="285"/>
        <v>#N/A</v>
      </c>
      <c r="AB234" s="442">
        <f t="shared" si="269"/>
        <v>0</v>
      </c>
      <c r="AC234" s="443">
        <f t="shared" si="270"/>
        <v>0</v>
      </c>
      <c r="AD234" s="444">
        <f t="shared" si="271"/>
        <v>0</v>
      </c>
      <c r="AF234" s="387">
        <f t="shared" si="272"/>
        <v>0</v>
      </c>
      <c r="AG234" s="451">
        <f t="shared" si="301"/>
        <v>9.7989820000000005</v>
      </c>
      <c r="AH234" s="451" t="e">
        <f t="shared" si="301"/>
        <v>#DIV/0!</v>
      </c>
      <c r="AI234" s="451">
        <f t="shared" si="301"/>
        <v>8000</v>
      </c>
      <c r="AJ234" s="451">
        <f t="shared" si="301"/>
        <v>1</v>
      </c>
      <c r="AK234" s="451">
        <f t="shared" si="301"/>
        <v>0</v>
      </c>
      <c r="AL234" s="451" t="e">
        <f t="shared" ca="1" si="301"/>
        <v>#N/A</v>
      </c>
      <c r="AM234" s="454" t="e">
        <f t="shared" ca="1" si="287"/>
        <v>#DIV/0!</v>
      </c>
      <c r="AN234" s="451" t="e">
        <f t="shared" ca="1" si="302"/>
        <v>#N/A</v>
      </c>
      <c r="AO234" s="451" t="e">
        <f t="shared" ca="1" si="302"/>
        <v>#N/A</v>
      </c>
      <c r="AP234" s="449" t="e">
        <f t="shared" ca="1" si="273"/>
        <v>#DIV/0!</v>
      </c>
      <c r="AQ234" s="451">
        <f t="shared" si="303"/>
        <v>9.0000000000000002E-6</v>
      </c>
      <c r="AR234" s="451" t="e">
        <f t="shared" ca="1" si="303"/>
        <v>#DIV/0!</v>
      </c>
      <c r="AS234" s="455" t="e">
        <f t="shared" ca="1" si="300"/>
        <v>#N/A</v>
      </c>
      <c r="AT234" s="456" t="e">
        <f t="shared" ca="1" si="274"/>
        <v>#DIV/0!</v>
      </c>
      <c r="AU234" s="451" t="e">
        <f t="shared" si="290"/>
        <v>#DIV/0!</v>
      </c>
      <c r="AV234" s="450" t="e">
        <f t="shared" ca="1" si="291"/>
        <v>#DIV/0!</v>
      </c>
      <c r="AW234" s="451">
        <f t="shared" si="292"/>
        <v>0.03</v>
      </c>
      <c r="AX234" s="446">
        <f t="shared" si="275"/>
        <v>0</v>
      </c>
      <c r="AY234" s="452" t="e">
        <f t="shared" ca="1" si="276"/>
        <v>#DIV/0!</v>
      </c>
      <c r="BA234" s="68">
        <f>Pressure_1_R3!A156</f>
        <v>0</v>
      </c>
      <c r="BB234" s="87">
        <f>Pressure_1_R3!B156</f>
        <v>0</v>
      </c>
      <c r="BC234" s="87">
        <f>Pressure_1_R3!C156</f>
        <v>0</v>
      </c>
      <c r="BD234" s="87">
        <f>Pressure_1_R3!D156</f>
        <v>0</v>
      </c>
      <c r="BE234" s="87">
        <f>Pressure_1_R3!E156</f>
        <v>0</v>
      </c>
      <c r="BF234" s="87">
        <f>Pressure_1_R3!F156</f>
        <v>0</v>
      </c>
      <c r="BG234" s="87">
        <f>Pressure_1_R3!G156</f>
        <v>0</v>
      </c>
      <c r="BH234" s="87">
        <f>Pressure_1_R3!H156</f>
        <v>0</v>
      </c>
      <c r="BI234" s="87">
        <f>Pressure_1_R3!I156</f>
        <v>0</v>
      </c>
      <c r="BJ234" s="87">
        <f>Pressure_1_R3!J156</f>
        <v>0</v>
      </c>
      <c r="BK234" s="87">
        <f>Pressure_1_R3!K156</f>
        <v>0</v>
      </c>
      <c r="BL234" s="87">
        <f>Pressure_1_R3!L156</f>
        <v>0</v>
      </c>
      <c r="BM234" s="87">
        <f>Pressure_1_R3!M156</f>
        <v>0</v>
      </c>
      <c r="BN234" s="87">
        <f>Pressure_1_R3!N156</f>
        <v>0</v>
      </c>
      <c r="BO234" s="87">
        <f>Pressure_1_R3!O156</f>
        <v>0</v>
      </c>
      <c r="BP234" s="69">
        <f>Pressure_1_R3!P156</f>
        <v>0</v>
      </c>
    </row>
    <row r="235" spans="2:68" ht="15" customHeight="1">
      <c r="B235" s="438">
        <f>Pressure_1_R3!B31</f>
        <v>0</v>
      </c>
      <c r="C235" s="439">
        <f>Pressure_1_R3!D31</f>
        <v>0</v>
      </c>
      <c r="D235" s="445" t="str">
        <f t="shared" si="264"/>
        <v/>
      </c>
      <c r="E235" s="429" t="str">
        <f t="shared" si="293"/>
        <v>기체</v>
      </c>
      <c r="F235" s="387" t="e">
        <f t="shared" si="265"/>
        <v>#N/A</v>
      </c>
      <c r="G235" s="387" t="e">
        <f t="shared" si="266"/>
        <v>#N/A</v>
      </c>
      <c r="H235" s="437" t="e">
        <f t="shared" si="267"/>
        <v>#N/A</v>
      </c>
      <c r="I235" s="429">
        <f t="shared" si="294"/>
        <v>0</v>
      </c>
      <c r="J235" s="66"/>
      <c r="K235" s="423">
        <f t="shared" si="295"/>
        <v>0</v>
      </c>
      <c r="L235" s="428" t="e">
        <f t="shared" ca="1" si="296"/>
        <v>#N/A</v>
      </c>
      <c r="M235" s="429" t="e">
        <f t="shared" ca="1" si="297"/>
        <v>#VALUE!</v>
      </c>
      <c r="N235" s="428">
        <f t="shared" ca="1" si="277"/>
        <v>0</v>
      </c>
      <c r="O235" s="429" t="e">
        <f t="shared" ca="1" si="278"/>
        <v>#N/A</v>
      </c>
      <c r="P235" s="428">
        <f t="shared" ca="1" si="279"/>
        <v>0</v>
      </c>
      <c r="Q235" s="429" t="e">
        <f t="shared" ca="1" si="280"/>
        <v>#N/A</v>
      </c>
      <c r="R235" s="430">
        <f t="shared" ca="1" si="281"/>
        <v>0</v>
      </c>
      <c r="S235" s="427" t="e">
        <f t="shared" ca="1" si="282"/>
        <v>#N/A</v>
      </c>
      <c r="T235" s="387" t="e">
        <f t="shared" ca="1" si="268"/>
        <v>#N/A</v>
      </c>
      <c r="U235" s="440" t="e">
        <f ca="1">IF(S235="% of Reading",H235*R235%,IF(S235="% of F.S",MAX(G208:G267)*R235%,R235*T235))</f>
        <v>#N/A</v>
      </c>
      <c r="V235" s="429">
        <f t="shared" si="283"/>
        <v>0</v>
      </c>
      <c r="X235" s="428" t="e">
        <f t="shared" ca="1" si="298"/>
        <v>#N/A</v>
      </c>
      <c r="Y235" s="429" t="e">
        <f t="shared" ca="1" si="299"/>
        <v>#N/A</v>
      </c>
      <c r="Z235" s="428" t="e">
        <f t="shared" ca="1" si="284"/>
        <v>#N/A</v>
      </c>
      <c r="AA235" s="431" t="e">
        <f t="shared" ca="1" si="285"/>
        <v>#N/A</v>
      </c>
      <c r="AB235" s="442">
        <f t="shared" si="269"/>
        <v>0</v>
      </c>
      <c r="AC235" s="443">
        <f t="shared" si="270"/>
        <v>0</v>
      </c>
      <c r="AD235" s="444">
        <f t="shared" si="271"/>
        <v>0</v>
      </c>
      <c r="AF235" s="387">
        <f t="shared" si="272"/>
        <v>0</v>
      </c>
      <c r="AG235" s="451">
        <f t="shared" si="301"/>
        <v>9.7989820000000005</v>
      </c>
      <c r="AH235" s="451" t="e">
        <f t="shared" si="301"/>
        <v>#DIV/0!</v>
      </c>
      <c r="AI235" s="451">
        <f t="shared" si="301"/>
        <v>8000</v>
      </c>
      <c r="AJ235" s="451">
        <f t="shared" si="301"/>
        <v>1</v>
      </c>
      <c r="AK235" s="451">
        <f t="shared" si="301"/>
        <v>0</v>
      </c>
      <c r="AL235" s="451" t="e">
        <f t="shared" ca="1" si="301"/>
        <v>#N/A</v>
      </c>
      <c r="AM235" s="454" t="e">
        <f t="shared" ca="1" si="287"/>
        <v>#DIV/0!</v>
      </c>
      <c r="AN235" s="451" t="e">
        <f t="shared" ca="1" si="302"/>
        <v>#N/A</v>
      </c>
      <c r="AO235" s="451" t="e">
        <f t="shared" ca="1" si="302"/>
        <v>#N/A</v>
      </c>
      <c r="AP235" s="449" t="e">
        <f t="shared" ca="1" si="273"/>
        <v>#DIV/0!</v>
      </c>
      <c r="AQ235" s="451">
        <f t="shared" si="303"/>
        <v>9.0000000000000002E-6</v>
      </c>
      <c r="AR235" s="451" t="e">
        <f t="shared" ca="1" si="303"/>
        <v>#DIV/0!</v>
      </c>
      <c r="AS235" s="455" t="e">
        <f t="shared" ca="1" si="300"/>
        <v>#N/A</v>
      </c>
      <c r="AT235" s="456" t="e">
        <f t="shared" ca="1" si="274"/>
        <v>#DIV/0!</v>
      </c>
      <c r="AU235" s="451" t="e">
        <f t="shared" si="290"/>
        <v>#DIV/0!</v>
      </c>
      <c r="AV235" s="450" t="e">
        <f t="shared" ca="1" si="291"/>
        <v>#DIV/0!</v>
      </c>
      <c r="AW235" s="451">
        <f t="shared" si="292"/>
        <v>0.03</v>
      </c>
      <c r="AX235" s="446">
        <f t="shared" si="275"/>
        <v>0</v>
      </c>
      <c r="AY235" s="452" t="e">
        <f t="shared" ca="1" si="276"/>
        <v>#DIV/0!</v>
      </c>
      <c r="BA235" s="70">
        <f>Pressure_1_R3!A157</f>
        <v>0</v>
      </c>
      <c r="BB235" s="86">
        <f>Pressure_1_R3!B157</f>
        <v>0</v>
      </c>
      <c r="BC235" s="86">
        <f>Pressure_1_R3!C157</f>
        <v>0</v>
      </c>
      <c r="BD235" s="86">
        <f>Pressure_1_R3!D157</f>
        <v>0</v>
      </c>
      <c r="BE235" s="86">
        <f>Pressure_1_R3!E157</f>
        <v>0</v>
      </c>
      <c r="BF235" s="86">
        <f>Pressure_1_R3!F157</f>
        <v>0</v>
      </c>
      <c r="BG235" s="86">
        <f>Pressure_1_R3!G157</f>
        <v>0</v>
      </c>
      <c r="BH235" s="86">
        <f>Pressure_1_R3!H157</f>
        <v>0</v>
      </c>
      <c r="BI235" s="86">
        <f>Pressure_1_R3!I157</f>
        <v>0</v>
      </c>
      <c r="BJ235" s="86">
        <f>Pressure_1_R3!J157</f>
        <v>0</v>
      </c>
      <c r="BK235" s="86">
        <f>Pressure_1_R3!K157</f>
        <v>0</v>
      </c>
      <c r="BL235" s="86">
        <f>Pressure_1_R3!L157</f>
        <v>0</v>
      </c>
      <c r="BM235" s="86">
        <f>Pressure_1_R3!M157</f>
        <v>0</v>
      </c>
      <c r="BN235" s="86">
        <f>Pressure_1_R3!N157</f>
        <v>0</v>
      </c>
      <c r="BO235" s="86">
        <f>Pressure_1_R3!O157</f>
        <v>0</v>
      </c>
      <c r="BP235" s="71">
        <f>Pressure_1_R3!P157</f>
        <v>0</v>
      </c>
    </row>
    <row r="236" spans="2:68" ht="15" customHeight="1">
      <c r="B236" s="438">
        <f>Pressure_1_R3!B32</f>
        <v>0</v>
      </c>
      <c r="C236" s="439">
        <f>Pressure_1_R3!D32</f>
        <v>0</v>
      </c>
      <c r="D236" s="445" t="str">
        <f t="shared" si="264"/>
        <v/>
      </c>
      <c r="E236" s="429" t="str">
        <f t="shared" si="293"/>
        <v>기체</v>
      </c>
      <c r="F236" s="387" t="e">
        <f t="shared" si="265"/>
        <v>#N/A</v>
      </c>
      <c r="G236" s="387" t="e">
        <f t="shared" si="266"/>
        <v>#N/A</v>
      </c>
      <c r="H236" s="437" t="e">
        <f t="shared" si="267"/>
        <v>#N/A</v>
      </c>
      <c r="I236" s="429">
        <f t="shared" si="294"/>
        <v>0</v>
      </c>
      <c r="J236" s="66"/>
      <c r="K236" s="423">
        <f t="shared" si="295"/>
        <v>0</v>
      </c>
      <c r="L236" s="428" t="e">
        <f t="shared" ca="1" si="296"/>
        <v>#N/A</v>
      </c>
      <c r="M236" s="429" t="e">
        <f t="shared" ca="1" si="297"/>
        <v>#VALUE!</v>
      </c>
      <c r="N236" s="428">
        <f t="shared" ca="1" si="277"/>
        <v>0</v>
      </c>
      <c r="O236" s="429" t="e">
        <f t="shared" ca="1" si="278"/>
        <v>#N/A</v>
      </c>
      <c r="P236" s="428">
        <f t="shared" ca="1" si="279"/>
        <v>0</v>
      </c>
      <c r="Q236" s="429" t="e">
        <f t="shared" ca="1" si="280"/>
        <v>#N/A</v>
      </c>
      <c r="R236" s="430">
        <f t="shared" ca="1" si="281"/>
        <v>0</v>
      </c>
      <c r="S236" s="427" t="e">
        <f t="shared" ca="1" si="282"/>
        <v>#N/A</v>
      </c>
      <c r="T236" s="387" t="e">
        <f t="shared" ca="1" si="268"/>
        <v>#N/A</v>
      </c>
      <c r="U236" s="440" t="e">
        <f ca="1">IF(S236="% of Reading",H236*R236%,IF(S236="% of F.S",MAX(G208:G267)*R236%,R236*T236))</f>
        <v>#N/A</v>
      </c>
      <c r="V236" s="429">
        <f t="shared" si="283"/>
        <v>0</v>
      </c>
      <c r="X236" s="428" t="e">
        <f t="shared" ca="1" si="298"/>
        <v>#N/A</v>
      </c>
      <c r="Y236" s="429" t="e">
        <f t="shared" ca="1" si="299"/>
        <v>#N/A</v>
      </c>
      <c r="Z236" s="428" t="e">
        <f t="shared" ca="1" si="284"/>
        <v>#N/A</v>
      </c>
      <c r="AA236" s="431" t="e">
        <f t="shared" ca="1" si="285"/>
        <v>#N/A</v>
      </c>
      <c r="AB236" s="442">
        <f t="shared" si="269"/>
        <v>0</v>
      </c>
      <c r="AC236" s="443">
        <f t="shared" si="270"/>
        <v>0</v>
      </c>
      <c r="AD236" s="444">
        <f t="shared" si="271"/>
        <v>0</v>
      </c>
      <c r="AF236" s="387">
        <f t="shared" si="272"/>
        <v>0</v>
      </c>
      <c r="AG236" s="451">
        <f t="shared" si="301"/>
        <v>9.7989820000000005</v>
      </c>
      <c r="AH236" s="451" t="e">
        <f t="shared" si="301"/>
        <v>#DIV/0!</v>
      </c>
      <c r="AI236" s="451">
        <f t="shared" si="301"/>
        <v>8000</v>
      </c>
      <c r="AJ236" s="451">
        <f t="shared" si="301"/>
        <v>1</v>
      </c>
      <c r="AK236" s="451">
        <f t="shared" si="301"/>
        <v>0</v>
      </c>
      <c r="AL236" s="451" t="e">
        <f t="shared" ca="1" si="301"/>
        <v>#N/A</v>
      </c>
      <c r="AM236" s="454" t="e">
        <f t="shared" ca="1" si="287"/>
        <v>#DIV/0!</v>
      </c>
      <c r="AN236" s="451" t="e">
        <f t="shared" ca="1" si="302"/>
        <v>#N/A</v>
      </c>
      <c r="AO236" s="451" t="e">
        <f t="shared" ca="1" si="302"/>
        <v>#N/A</v>
      </c>
      <c r="AP236" s="449" t="e">
        <f t="shared" ca="1" si="273"/>
        <v>#DIV/0!</v>
      </c>
      <c r="AQ236" s="451">
        <f t="shared" si="303"/>
        <v>9.0000000000000002E-6</v>
      </c>
      <c r="AR236" s="451" t="e">
        <f t="shared" ca="1" si="303"/>
        <v>#DIV/0!</v>
      </c>
      <c r="AS236" s="455" t="e">
        <f t="shared" ca="1" si="300"/>
        <v>#N/A</v>
      </c>
      <c r="AT236" s="456" t="e">
        <f t="shared" ca="1" si="274"/>
        <v>#DIV/0!</v>
      </c>
      <c r="AU236" s="451" t="e">
        <f t="shared" si="290"/>
        <v>#DIV/0!</v>
      </c>
      <c r="AV236" s="450" t="e">
        <f t="shared" ca="1" si="291"/>
        <v>#DIV/0!</v>
      </c>
      <c r="AW236" s="451">
        <f t="shared" si="292"/>
        <v>0.03</v>
      </c>
      <c r="AX236" s="446">
        <f t="shared" si="275"/>
        <v>0</v>
      </c>
      <c r="AY236" s="452" t="e">
        <f t="shared" ca="1" si="276"/>
        <v>#DIV/0!</v>
      </c>
      <c r="BA236" s="68">
        <f>Pressure_1_R3!A158</f>
        <v>0</v>
      </c>
      <c r="BB236" s="87">
        <f>Pressure_1_R3!B158</f>
        <v>0</v>
      </c>
      <c r="BC236" s="87">
        <f>Pressure_1_R3!C158</f>
        <v>0</v>
      </c>
      <c r="BD236" s="87">
        <f>Pressure_1_R3!D158</f>
        <v>0</v>
      </c>
      <c r="BE236" s="87">
        <f>Pressure_1_R3!E158</f>
        <v>0</v>
      </c>
      <c r="BF236" s="87">
        <f>Pressure_1_R3!F158</f>
        <v>0</v>
      </c>
      <c r="BG236" s="87">
        <f>Pressure_1_R3!G158</f>
        <v>0</v>
      </c>
      <c r="BH236" s="87">
        <f>Pressure_1_R3!H158</f>
        <v>0</v>
      </c>
      <c r="BI236" s="87">
        <f>Pressure_1_R3!I158</f>
        <v>0</v>
      </c>
      <c r="BJ236" s="87">
        <f>Pressure_1_R3!J158</f>
        <v>0</v>
      </c>
      <c r="BK236" s="87">
        <f>Pressure_1_R3!K158</f>
        <v>0</v>
      </c>
      <c r="BL236" s="87">
        <f>Pressure_1_R3!L158</f>
        <v>0</v>
      </c>
      <c r="BM236" s="87">
        <f>Pressure_1_R3!M158</f>
        <v>0</v>
      </c>
      <c r="BN236" s="87">
        <f>Pressure_1_R3!N158</f>
        <v>0</v>
      </c>
      <c r="BO236" s="87">
        <f>Pressure_1_R3!O158</f>
        <v>0</v>
      </c>
      <c r="BP236" s="69">
        <f>Pressure_1_R3!P158</f>
        <v>0</v>
      </c>
    </row>
    <row r="237" spans="2:68" ht="15" customHeight="1">
      <c r="B237" s="438">
        <f>Pressure_1_R3!B33</f>
        <v>0</v>
      </c>
      <c r="C237" s="439">
        <f>Pressure_1_R3!D33</f>
        <v>0</v>
      </c>
      <c r="D237" s="445" t="str">
        <f t="shared" ref="D237:D266" si="304">IFERROR(B237*INDEX(C$3:J$10,MATCH(C237,B$3:B$10,0),4),"")</f>
        <v/>
      </c>
      <c r="E237" s="429" t="str">
        <f t="shared" si="293"/>
        <v>기체</v>
      </c>
      <c r="F237" s="387" t="e">
        <f t="shared" ref="F237:F266" si="305">INDEX(C$3:J$10,MATCH(C237,B$3:B$10,0),MATCH(I237,C$2:J$2,0))</f>
        <v>#N/A</v>
      </c>
      <c r="G237" s="387" t="e">
        <f t="shared" ref="G237:G266" si="306">B237*F237</f>
        <v>#N/A</v>
      </c>
      <c r="H237" s="437" t="e">
        <f t="shared" ref="H237:H266" si="307">IF(TYPE(AD237)=16,AY237,AD237)*F237</f>
        <v>#N/A</v>
      </c>
      <c r="I237" s="429">
        <f t="shared" si="294"/>
        <v>0</v>
      </c>
      <c r="J237" s="66"/>
      <c r="K237" s="423">
        <f t="shared" si="295"/>
        <v>0</v>
      </c>
      <c r="L237" s="428" t="e">
        <f t="shared" ca="1" si="296"/>
        <v>#N/A</v>
      </c>
      <c r="M237" s="429" t="e">
        <f t="shared" ca="1" si="297"/>
        <v>#VALUE!</v>
      </c>
      <c r="N237" s="428">
        <f t="shared" ca="1" si="277"/>
        <v>0</v>
      </c>
      <c r="O237" s="429" t="e">
        <f t="shared" ca="1" si="278"/>
        <v>#N/A</v>
      </c>
      <c r="P237" s="428">
        <f t="shared" ca="1" si="279"/>
        <v>0</v>
      </c>
      <c r="Q237" s="429" t="e">
        <f t="shared" ca="1" si="280"/>
        <v>#N/A</v>
      </c>
      <c r="R237" s="430">
        <f t="shared" ref="R237:R266" ca="1" si="308">IF(OR(K237="20409-0",IF(K237="20413-0",SIGN(B237)&gt;0,SIGN(B237)&gt;=0)),IF(TYPE(L237)=16,N237,ROUND(L237,M237)),P237)</f>
        <v>0</v>
      </c>
      <c r="S237" s="427" t="e">
        <f t="shared" ref="S237:S266" ca="1" si="309">IF(OR(K237="20409-0",IF(K237="20413-0",SIGN(B237)&gt;0,SIGN(B237)&gt;=0)),IF(TYPE(L237)=16,O237,"% of Reading"),Q237)</f>
        <v>#N/A</v>
      </c>
      <c r="T237" s="387" t="e">
        <f t="shared" ref="T237:T266" ca="1" si="310">IF(OR(S237="% of Reading",S237="% of F.S"),1,INDEX(C$3:J$10,MATCH(S237,B$3:B$10,0),MATCH(V237,C$2:J$2,0)))</f>
        <v>#N/A</v>
      </c>
      <c r="U237" s="440" t="e">
        <f t="shared" ref="U237:U266" ca="1" si="311">IF(S237="% of Reading",H237*R237%,IF(S237="% of F.S",MAX(G209:G268)*R237%,R237*T237))</f>
        <v>#N/A</v>
      </c>
      <c r="V237" s="429">
        <f t="shared" si="283"/>
        <v>0</v>
      </c>
      <c r="X237" s="428" t="e">
        <f t="shared" ca="1" si="298"/>
        <v>#N/A</v>
      </c>
      <c r="Y237" s="429" t="e">
        <f t="shared" ca="1" si="299"/>
        <v>#N/A</v>
      </c>
      <c r="Z237" s="428" t="e">
        <f t="shared" ca="1" si="284"/>
        <v>#N/A</v>
      </c>
      <c r="AA237" s="431" t="e">
        <f t="shared" ca="1" si="285"/>
        <v>#N/A</v>
      </c>
      <c r="AB237" s="442">
        <f t="shared" ref="AB237:AB266" si="312">IF(B237=0,0,IF(B237&lt;0,IF(K237="20409-0",X237,Z237),X237))</f>
        <v>0</v>
      </c>
      <c r="AC237" s="443">
        <f t="shared" ref="AC237:AC266" si="313">IF(B237=0,0,IF(B237&lt;0,IF(K237="20409-0",Y237,AA237),Y237))</f>
        <v>0</v>
      </c>
      <c r="AD237" s="444">
        <f t="shared" ref="AD237:AD266" si="314">IF(K237="20409-0",(AB237*ABS(B237)+AC237)*SIGN(B237),AB237*B237+AC237)</f>
        <v>0</v>
      </c>
      <c r="AF237" s="387">
        <f t="shared" ref="AF237:AF266" si="315">SUM(BA237:BP237)</f>
        <v>0</v>
      </c>
      <c r="AG237" s="451">
        <f t="shared" ref="AG237:AL237" si="316">AG236</f>
        <v>9.7989820000000005</v>
      </c>
      <c r="AH237" s="451" t="e">
        <f t="shared" si="316"/>
        <v>#DIV/0!</v>
      </c>
      <c r="AI237" s="451">
        <f t="shared" si="316"/>
        <v>8000</v>
      </c>
      <c r="AJ237" s="451">
        <f t="shared" si="316"/>
        <v>1</v>
      </c>
      <c r="AK237" s="451">
        <f t="shared" si="316"/>
        <v>0</v>
      </c>
      <c r="AL237" s="451" t="e">
        <f t="shared" ca="1" si="316"/>
        <v>#N/A</v>
      </c>
      <c r="AM237" s="454" t="e">
        <f t="shared" ref="AM237:AM266" ca="1" si="317">AF237*AG237*(1-AH237/AI237)*AJ237+AK237*AL237</f>
        <v>#DIV/0!</v>
      </c>
      <c r="AN237" s="451" t="e">
        <f t="shared" ref="AN237:AO237" ca="1" si="318">AN236</f>
        <v>#N/A</v>
      </c>
      <c r="AO237" s="451" t="e">
        <f t="shared" ca="1" si="318"/>
        <v>#N/A</v>
      </c>
      <c r="AP237" s="449" t="e">
        <f t="shared" ref="AP237:AP266" ca="1" si="319">AM237/AN237/10^6</f>
        <v>#DIV/0!</v>
      </c>
      <c r="AQ237" s="451">
        <f t="shared" si="303"/>
        <v>9.0000000000000002E-6</v>
      </c>
      <c r="AR237" s="451" t="e">
        <f t="shared" ca="1" si="303"/>
        <v>#DIV/0!</v>
      </c>
      <c r="AS237" s="455" t="e">
        <f t="shared" ref="AS237:AS266" ca="1" si="320">AN237*(1+AO237*AP237)*(1+(AQ237*AR237))</f>
        <v>#N/A</v>
      </c>
      <c r="AT237" s="456" t="e">
        <f t="shared" ref="AT237:AT266" ca="1" si="321">AM237/AS237/10^6</f>
        <v>#DIV/0!</v>
      </c>
      <c r="AU237" s="451" t="e">
        <f t="shared" si="290"/>
        <v>#DIV/0!</v>
      </c>
      <c r="AV237" s="450" t="e">
        <f t="shared" ref="AV237:AV266" ca="1" si="322">IF(E237="기체",(3.3694*10^-3*AT237)/(273.15+AU237),912.7+0.752*AT237-1.645*10^-3*AT237^2+1.456*10^-6*AT237^3)</f>
        <v>#DIV/0!</v>
      </c>
      <c r="AW237" s="451">
        <f t="shared" si="292"/>
        <v>0.03</v>
      </c>
      <c r="AX237" s="446">
        <f t="shared" ref="AX237:AX266" si="323">IF(B237=0,0,(AV237-AH237)*AG237*AW237)</f>
        <v>0</v>
      </c>
      <c r="AY237" s="452" t="e">
        <f t="shared" ref="AY237:AY266" ca="1" si="324">AT237+AX237/10^6</f>
        <v>#DIV/0!</v>
      </c>
      <c r="BA237" s="68">
        <f>Pressure_1_R3!A159</f>
        <v>0</v>
      </c>
      <c r="BB237" s="87">
        <f>Pressure_1_R3!B159</f>
        <v>0</v>
      </c>
      <c r="BC237" s="87">
        <f>Pressure_1_R3!C159</f>
        <v>0</v>
      </c>
      <c r="BD237" s="87">
        <f>Pressure_1_R3!D159</f>
        <v>0</v>
      </c>
      <c r="BE237" s="87">
        <f>Pressure_1_R3!E159</f>
        <v>0</v>
      </c>
      <c r="BF237" s="87">
        <f>Pressure_1_R3!F159</f>
        <v>0</v>
      </c>
      <c r="BG237" s="87">
        <f>Pressure_1_R3!G159</f>
        <v>0</v>
      </c>
      <c r="BH237" s="87">
        <f>Pressure_1_R3!H159</f>
        <v>0</v>
      </c>
      <c r="BI237" s="87">
        <f>Pressure_1_R3!I159</f>
        <v>0</v>
      </c>
      <c r="BJ237" s="87">
        <f>Pressure_1_R3!J159</f>
        <v>0</v>
      </c>
      <c r="BK237" s="87">
        <f>Pressure_1_R3!K159</f>
        <v>0</v>
      </c>
      <c r="BL237" s="87">
        <f>Pressure_1_R3!L159</f>
        <v>0</v>
      </c>
      <c r="BM237" s="87">
        <f>Pressure_1_R3!M159</f>
        <v>0</v>
      </c>
      <c r="BN237" s="87">
        <f>Pressure_1_R3!N159</f>
        <v>0</v>
      </c>
      <c r="BO237" s="87">
        <f>Pressure_1_R3!O159</f>
        <v>0</v>
      </c>
      <c r="BP237" s="69">
        <f>Pressure_1_R3!P159</f>
        <v>0</v>
      </c>
    </row>
    <row r="238" spans="2:68" ht="15" customHeight="1">
      <c r="B238" s="438">
        <f>Pressure_1_R3!B34</f>
        <v>0</v>
      </c>
      <c r="C238" s="439">
        <f>Pressure_1_R3!D34</f>
        <v>0</v>
      </c>
      <c r="D238" s="445" t="str">
        <f t="shared" si="304"/>
        <v/>
      </c>
      <c r="E238" s="429" t="str">
        <f t="shared" si="293"/>
        <v>기체</v>
      </c>
      <c r="F238" s="387" t="e">
        <f t="shared" si="305"/>
        <v>#N/A</v>
      </c>
      <c r="G238" s="387" t="e">
        <f t="shared" si="306"/>
        <v>#N/A</v>
      </c>
      <c r="H238" s="437" t="e">
        <f t="shared" si="307"/>
        <v>#N/A</v>
      </c>
      <c r="I238" s="429">
        <f t="shared" si="294"/>
        <v>0</v>
      </c>
      <c r="J238" s="66"/>
      <c r="K238" s="423">
        <f t="shared" si="295"/>
        <v>0</v>
      </c>
      <c r="L238" s="428" t="e">
        <f t="shared" ca="1" si="296"/>
        <v>#N/A</v>
      </c>
      <c r="M238" s="429" t="e">
        <f t="shared" ca="1" si="297"/>
        <v>#VALUE!</v>
      </c>
      <c r="N238" s="428">
        <f t="shared" ca="1" si="277"/>
        <v>0</v>
      </c>
      <c r="O238" s="429" t="e">
        <f t="shared" ca="1" si="278"/>
        <v>#N/A</v>
      </c>
      <c r="P238" s="428">
        <f t="shared" ca="1" si="279"/>
        <v>0</v>
      </c>
      <c r="Q238" s="429" t="e">
        <f t="shared" ca="1" si="280"/>
        <v>#N/A</v>
      </c>
      <c r="R238" s="430">
        <f t="shared" ca="1" si="308"/>
        <v>0</v>
      </c>
      <c r="S238" s="427" t="e">
        <f t="shared" ca="1" si="309"/>
        <v>#N/A</v>
      </c>
      <c r="T238" s="387" t="e">
        <f t="shared" ca="1" si="310"/>
        <v>#N/A</v>
      </c>
      <c r="U238" s="440" t="e">
        <f t="shared" ca="1" si="311"/>
        <v>#N/A</v>
      </c>
      <c r="V238" s="429">
        <f t="shared" si="283"/>
        <v>0</v>
      </c>
      <c r="X238" s="428" t="e">
        <f t="shared" ca="1" si="298"/>
        <v>#N/A</v>
      </c>
      <c r="Y238" s="429" t="e">
        <f t="shared" ca="1" si="299"/>
        <v>#N/A</v>
      </c>
      <c r="Z238" s="428" t="e">
        <f t="shared" ca="1" si="284"/>
        <v>#N/A</v>
      </c>
      <c r="AA238" s="431" t="e">
        <f t="shared" ca="1" si="285"/>
        <v>#N/A</v>
      </c>
      <c r="AB238" s="442">
        <f t="shared" si="312"/>
        <v>0</v>
      </c>
      <c r="AC238" s="443">
        <f t="shared" si="313"/>
        <v>0</v>
      </c>
      <c r="AD238" s="444">
        <f t="shared" si="314"/>
        <v>0</v>
      </c>
      <c r="AF238" s="387">
        <f t="shared" si="315"/>
        <v>0</v>
      </c>
      <c r="AG238" s="451">
        <f t="shared" ref="AG238:AL238" si="325">AG237</f>
        <v>9.7989820000000005</v>
      </c>
      <c r="AH238" s="451" t="e">
        <f t="shared" si="325"/>
        <v>#DIV/0!</v>
      </c>
      <c r="AI238" s="451">
        <f t="shared" si="325"/>
        <v>8000</v>
      </c>
      <c r="AJ238" s="451">
        <f t="shared" si="325"/>
        <v>1</v>
      </c>
      <c r="AK238" s="451">
        <f t="shared" si="325"/>
        <v>0</v>
      </c>
      <c r="AL238" s="451" t="e">
        <f t="shared" ca="1" si="325"/>
        <v>#N/A</v>
      </c>
      <c r="AM238" s="454" t="e">
        <f t="shared" ca="1" si="317"/>
        <v>#DIV/0!</v>
      </c>
      <c r="AN238" s="451" t="e">
        <f t="shared" ref="AN238:AO238" ca="1" si="326">AN237</f>
        <v>#N/A</v>
      </c>
      <c r="AO238" s="451" t="e">
        <f t="shared" ca="1" si="326"/>
        <v>#N/A</v>
      </c>
      <c r="AP238" s="449" t="e">
        <f t="shared" ca="1" si="319"/>
        <v>#DIV/0!</v>
      </c>
      <c r="AQ238" s="451">
        <f t="shared" si="303"/>
        <v>9.0000000000000002E-6</v>
      </c>
      <c r="AR238" s="451" t="e">
        <f t="shared" ca="1" si="303"/>
        <v>#DIV/0!</v>
      </c>
      <c r="AS238" s="455" t="e">
        <f t="shared" ca="1" si="320"/>
        <v>#N/A</v>
      </c>
      <c r="AT238" s="456" t="e">
        <f t="shared" ca="1" si="321"/>
        <v>#DIV/0!</v>
      </c>
      <c r="AU238" s="451" t="e">
        <f t="shared" si="290"/>
        <v>#DIV/0!</v>
      </c>
      <c r="AV238" s="450" t="e">
        <f t="shared" ca="1" si="322"/>
        <v>#DIV/0!</v>
      </c>
      <c r="AW238" s="451">
        <f t="shared" si="292"/>
        <v>0.03</v>
      </c>
      <c r="AX238" s="446">
        <f t="shared" si="323"/>
        <v>0</v>
      </c>
      <c r="AY238" s="452" t="e">
        <f t="shared" ca="1" si="324"/>
        <v>#DIV/0!</v>
      </c>
      <c r="BA238" s="68">
        <f>Pressure_1_R3!A160</f>
        <v>0</v>
      </c>
      <c r="BB238" s="87">
        <f>Pressure_1_R3!B160</f>
        <v>0</v>
      </c>
      <c r="BC238" s="87">
        <f>Pressure_1_R3!C160</f>
        <v>0</v>
      </c>
      <c r="BD238" s="87">
        <f>Pressure_1_R3!D160</f>
        <v>0</v>
      </c>
      <c r="BE238" s="87">
        <f>Pressure_1_R3!E160</f>
        <v>0</v>
      </c>
      <c r="BF238" s="87">
        <f>Pressure_1_R3!F160</f>
        <v>0</v>
      </c>
      <c r="BG238" s="87">
        <f>Pressure_1_R3!G160</f>
        <v>0</v>
      </c>
      <c r="BH238" s="87">
        <f>Pressure_1_R3!H160</f>
        <v>0</v>
      </c>
      <c r="BI238" s="87">
        <f>Pressure_1_R3!I160</f>
        <v>0</v>
      </c>
      <c r="BJ238" s="87">
        <f>Pressure_1_R3!J160</f>
        <v>0</v>
      </c>
      <c r="BK238" s="87">
        <f>Pressure_1_R3!K160</f>
        <v>0</v>
      </c>
      <c r="BL238" s="87">
        <f>Pressure_1_R3!L160</f>
        <v>0</v>
      </c>
      <c r="BM238" s="87">
        <f>Pressure_1_R3!M160</f>
        <v>0</v>
      </c>
      <c r="BN238" s="87">
        <f>Pressure_1_R3!N160</f>
        <v>0</v>
      </c>
      <c r="BO238" s="87">
        <f>Pressure_1_R3!O160</f>
        <v>0</v>
      </c>
      <c r="BP238" s="69">
        <f>Pressure_1_R3!P160</f>
        <v>0</v>
      </c>
    </row>
    <row r="239" spans="2:68" ht="15" customHeight="1">
      <c r="B239" s="438">
        <f>Pressure_1_R3!B35</f>
        <v>0</v>
      </c>
      <c r="C239" s="439">
        <f>Pressure_1_R3!D35</f>
        <v>0</v>
      </c>
      <c r="D239" s="445" t="str">
        <f t="shared" si="304"/>
        <v/>
      </c>
      <c r="E239" s="429" t="str">
        <f t="shared" si="293"/>
        <v>기체</v>
      </c>
      <c r="F239" s="387" t="e">
        <f t="shared" si="305"/>
        <v>#N/A</v>
      </c>
      <c r="G239" s="387" t="e">
        <f t="shared" si="306"/>
        <v>#N/A</v>
      </c>
      <c r="H239" s="437" t="e">
        <f t="shared" si="307"/>
        <v>#N/A</v>
      </c>
      <c r="I239" s="429">
        <f t="shared" si="294"/>
        <v>0</v>
      </c>
      <c r="J239" s="66"/>
      <c r="K239" s="423">
        <f t="shared" si="295"/>
        <v>0</v>
      </c>
      <c r="L239" s="428" t="e">
        <f t="shared" ca="1" si="296"/>
        <v>#N/A</v>
      </c>
      <c r="M239" s="429" t="e">
        <f t="shared" ca="1" si="297"/>
        <v>#VALUE!</v>
      </c>
      <c r="N239" s="428">
        <f t="shared" ca="1" si="277"/>
        <v>0</v>
      </c>
      <c r="O239" s="429" t="e">
        <f t="shared" ca="1" si="278"/>
        <v>#N/A</v>
      </c>
      <c r="P239" s="428">
        <f t="shared" ca="1" si="279"/>
        <v>0</v>
      </c>
      <c r="Q239" s="429" t="e">
        <f t="shared" ca="1" si="280"/>
        <v>#N/A</v>
      </c>
      <c r="R239" s="430">
        <f t="shared" ca="1" si="308"/>
        <v>0</v>
      </c>
      <c r="S239" s="427" t="e">
        <f t="shared" ca="1" si="309"/>
        <v>#N/A</v>
      </c>
      <c r="T239" s="387" t="e">
        <f t="shared" ca="1" si="310"/>
        <v>#N/A</v>
      </c>
      <c r="U239" s="440" t="e">
        <f t="shared" ca="1" si="311"/>
        <v>#N/A</v>
      </c>
      <c r="V239" s="429">
        <f t="shared" si="283"/>
        <v>0</v>
      </c>
      <c r="X239" s="428" t="e">
        <f t="shared" ca="1" si="298"/>
        <v>#N/A</v>
      </c>
      <c r="Y239" s="429" t="e">
        <f t="shared" ca="1" si="299"/>
        <v>#N/A</v>
      </c>
      <c r="Z239" s="428" t="e">
        <f t="shared" ca="1" si="284"/>
        <v>#N/A</v>
      </c>
      <c r="AA239" s="431" t="e">
        <f t="shared" ca="1" si="285"/>
        <v>#N/A</v>
      </c>
      <c r="AB239" s="442">
        <f t="shared" si="312"/>
        <v>0</v>
      </c>
      <c r="AC239" s="443">
        <f t="shared" si="313"/>
        <v>0</v>
      </c>
      <c r="AD239" s="444">
        <f t="shared" si="314"/>
        <v>0</v>
      </c>
      <c r="AF239" s="387">
        <f t="shared" si="315"/>
        <v>0</v>
      </c>
      <c r="AG239" s="451">
        <f t="shared" ref="AG239:AL239" si="327">AG238</f>
        <v>9.7989820000000005</v>
      </c>
      <c r="AH239" s="451" t="e">
        <f t="shared" si="327"/>
        <v>#DIV/0!</v>
      </c>
      <c r="AI239" s="451">
        <f t="shared" si="327"/>
        <v>8000</v>
      </c>
      <c r="AJ239" s="451">
        <f t="shared" si="327"/>
        <v>1</v>
      </c>
      <c r="AK239" s="451">
        <f t="shared" si="327"/>
        <v>0</v>
      </c>
      <c r="AL239" s="451" t="e">
        <f t="shared" ca="1" si="327"/>
        <v>#N/A</v>
      </c>
      <c r="AM239" s="454" t="e">
        <f t="shared" ca="1" si="317"/>
        <v>#DIV/0!</v>
      </c>
      <c r="AN239" s="451" t="e">
        <f t="shared" ref="AN239:AO239" ca="1" si="328">AN238</f>
        <v>#N/A</v>
      </c>
      <c r="AO239" s="451" t="e">
        <f t="shared" ca="1" si="328"/>
        <v>#N/A</v>
      </c>
      <c r="AP239" s="449" t="e">
        <f t="shared" ca="1" si="319"/>
        <v>#DIV/0!</v>
      </c>
      <c r="AQ239" s="451">
        <f t="shared" si="303"/>
        <v>9.0000000000000002E-6</v>
      </c>
      <c r="AR239" s="451" t="e">
        <f t="shared" ca="1" si="303"/>
        <v>#DIV/0!</v>
      </c>
      <c r="AS239" s="455" t="e">
        <f t="shared" ca="1" si="320"/>
        <v>#N/A</v>
      </c>
      <c r="AT239" s="456" t="e">
        <f t="shared" ca="1" si="321"/>
        <v>#DIV/0!</v>
      </c>
      <c r="AU239" s="451" t="e">
        <f t="shared" si="290"/>
        <v>#DIV/0!</v>
      </c>
      <c r="AV239" s="450" t="e">
        <f t="shared" ca="1" si="322"/>
        <v>#DIV/0!</v>
      </c>
      <c r="AW239" s="451">
        <f t="shared" si="292"/>
        <v>0.03</v>
      </c>
      <c r="AX239" s="446">
        <f t="shared" si="323"/>
        <v>0</v>
      </c>
      <c r="AY239" s="452" t="e">
        <f t="shared" ca="1" si="324"/>
        <v>#DIV/0!</v>
      </c>
      <c r="BA239" s="68">
        <f>Pressure_1_R3!A161</f>
        <v>0</v>
      </c>
      <c r="BB239" s="87">
        <f>Pressure_1_R3!B161</f>
        <v>0</v>
      </c>
      <c r="BC239" s="87">
        <f>Pressure_1_R3!C161</f>
        <v>0</v>
      </c>
      <c r="BD239" s="87">
        <f>Pressure_1_R3!D161</f>
        <v>0</v>
      </c>
      <c r="BE239" s="87">
        <f>Pressure_1_R3!E161</f>
        <v>0</v>
      </c>
      <c r="BF239" s="87">
        <f>Pressure_1_R3!F161</f>
        <v>0</v>
      </c>
      <c r="BG239" s="87">
        <f>Pressure_1_R3!G161</f>
        <v>0</v>
      </c>
      <c r="BH239" s="87">
        <f>Pressure_1_R3!H161</f>
        <v>0</v>
      </c>
      <c r="BI239" s="87">
        <f>Pressure_1_R3!I161</f>
        <v>0</v>
      </c>
      <c r="BJ239" s="87">
        <f>Pressure_1_R3!J161</f>
        <v>0</v>
      </c>
      <c r="BK239" s="87">
        <f>Pressure_1_R3!K161</f>
        <v>0</v>
      </c>
      <c r="BL239" s="87">
        <f>Pressure_1_R3!L161</f>
        <v>0</v>
      </c>
      <c r="BM239" s="87">
        <f>Pressure_1_R3!M161</f>
        <v>0</v>
      </c>
      <c r="BN239" s="87">
        <f>Pressure_1_R3!N161</f>
        <v>0</v>
      </c>
      <c r="BO239" s="87">
        <f>Pressure_1_R3!O161</f>
        <v>0</v>
      </c>
      <c r="BP239" s="69">
        <f>Pressure_1_R3!P161</f>
        <v>0</v>
      </c>
    </row>
    <row r="240" spans="2:68" ht="15" customHeight="1">
      <c r="B240" s="438">
        <f>Pressure_1_R3!B36</f>
        <v>0</v>
      </c>
      <c r="C240" s="439">
        <f>Pressure_1_R3!D36</f>
        <v>0</v>
      </c>
      <c r="D240" s="445" t="str">
        <f t="shared" si="304"/>
        <v/>
      </c>
      <c r="E240" s="429" t="str">
        <f t="shared" si="293"/>
        <v>기체</v>
      </c>
      <c r="F240" s="387" t="e">
        <f t="shared" si="305"/>
        <v>#N/A</v>
      </c>
      <c r="G240" s="387" t="e">
        <f t="shared" si="306"/>
        <v>#N/A</v>
      </c>
      <c r="H240" s="437" t="e">
        <f t="shared" si="307"/>
        <v>#N/A</v>
      </c>
      <c r="I240" s="429">
        <f t="shared" si="294"/>
        <v>0</v>
      </c>
      <c r="J240" s="66"/>
      <c r="K240" s="423">
        <f t="shared" si="295"/>
        <v>0</v>
      </c>
      <c r="L240" s="428" t="e">
        <f t="shared" ca="1" si="296"/>
        <v>#N/A</v>
      </c>
      <c r="M240" s="429" t="e">
        <f t="shared" ca="1" si="297"/>
        <v>#VALUE!</v>
      </c>
      <c r="N240" s="428">
        <f t="shared" ca="1" si="277"/>
        <v>0</v>
      </c>
      <c r="O240" s="429" t="e">
        <f t="shared" ca="1" si="278"/>
        <v>#N/A</v>
      </c>
      <c r="P240" s="428">
        <f t="shared" ca="1" si="279"/>
        <v>0</v>
      </c>
      <c r="Q240" s="429" t="e">
        <f t="shared" ca="1" si="280"/>
        <v>#N/A</v>
      </c>
      <c r="R240" s="430">
        <f t="shared" ca="1" si="308"/>
        <v>0</v>
      </c>
      <c r="S240" s="427" t="e">
        <f t="shared" ca="1" si="309"/>
        <v>#N/A</v>
      </c>
      <c r="T240" s="387" t="e">
        <f t="shared" ca="1" si="310"/>
        <v>#N/A</v>
      </c>
      <c r="U240" s="440" t="e">
        <f t="shared" ca="1" si="311"/>
        <v>#N/A</v>
      </c>
      <c r="V240" s="429">
        <f t="shared" si="283"/>
        <v>0</v>
      </c>
      <c r="X240" s="428" t="e">
        <f t="shared" ca="1" si="298"/>
        <v>#N/A</v>
      </c>
      <c r="Y240" s="429" t="e">
        <f t="shared" ca="1" si="299"/>
        <v>#N/A</v>
      </c>
      <c r="Z240" s="428" t="e">
        <f t="shared" ca="1" si="284"/>
        <v>#N/A</v>
      </c>
      <c r="AA240" s="431" t="e">
        <f t="shared" ca="1" si="285"/>
        <v>#N/A</v>
      </c>
      <c r="AB240" s="442">
        <f t="shared" si="312"/>
        <v>0</v>
      </c>
      <c r="AC240" s="443">
        <f t="shared" si="313"/>
        <v>0</v>
      </c>
      <c r="AD240" s="444">
        <f t="shared" si="314"/>
        <v>0</v>
      </c>
      <c r="AF240" s="387">
        <f t="shared" si="315"/>
        <v>0</v>
      </c>
      <c r="AG240" s="451">
        <f t="shared" ref="AG240:AL240" si="329">AG239</f>
        <v>9.7989820000000005</v>
      </c>
      <c r="AH240" s="451" t="e">
        <f t="shared" si="329"/>
        <v>#DIV/0!</v>
      </c>
      <c r="AI240" s="451">
        <f t="shared" si="329"/>
        <v>8000</v>
      </c>
      <c r="AJ240" s="451">
        <f t="shared" si="329"/>
        <v>1</v>
      </c>
      <c r="AK240" s="451">
        <f t="shared" si="329"/>
        <v>0</v>
      </c>
      <c r="AL240" s="451" t="e">
        <f t="shared" ca="1" si="329"/>
        <v>#N/A</v>
      </c>
      <c r="AM240" s="454" t="e">
        <f t="shared" ca="1" si="317"/>
        <v>#DIV/0!</v>
      </c>
      <c r="AN240" s="451" t="e">
        <f t="shared" ref="AN240:AO240" ca="1" si="330">AN239</f>
        <v>#N/A</v>
      </c>
      <c r="AO240" s="451" t="e">
        <f t="shared" ca="1" si="330"/>
        <v>#N/A</v>
      </c>
      <c r="AP240" s="449" t="e">
        <f t="shared" ca="1" si="319"/>
        <v>#DIV/0!</v>
      </c>
      <c r="AQ240" s="451">
        <f t="shared" si="303"/>
        <v>9.0000000000000002E-6</v>
      </c>
      <c r="AR240" s="451" t="e">
        <f t="shared" ca="1" si="303"/>
        <v>#DIV/0!</v>
      </c>
      <c r="AS240" s="455" t="e">
        <f t="shared" ca="1" si="320"/>
        <v>#N/A</v>
      </c>
      <c r="AT240" s="456" t="e">
        <f t="shared" ca="1" si="321"/>
        <v>#DIV/0!</v>
      </c>
      <c r="AU240" s="451" t="e">
        <f t="shared" si="290"/>
        <v>#DIV/0!</v>
      </c>
      <c r="AV240" s="450" t="e">
        <f t="shared" ca="1" si="322"/>
        <v>#DIV/0!</v>
      </c>
      <c r="AW240" s="451">
        <f t="shared" si="292"/>
        <v>0.03</v>
      </c>
      <c r="AX240" s="446">
        <f t="shared" si="323"/>
        <v>0</v>
      </c>
      <c r="AY240" s="452" t="e">
        <f t="shared" ca="1" si="324"/>
        <v>#DIV/0!</v>
      </c>
      <c r="BA240" s="68">
        <f>Pressure_1_R3!A162</f>
        <v>0</v>
      </c>
      <c r="BB240" s="87">
        <f>Pressure_1_R3!B162</f>
        <v>0</v>
      </c>
      <c r="BC240" s="87">
        <f>Pressure_1_R3!C162</f>
        <v>0</v>
      </c>
      <c r="BD240" s="87">
        <f>Pressure_1_R3!D162</f>
        <v>0</v>
      </c>
      <c r="BE240" s="87">
        <f>Pressure_1_R3!E162</f>
        <v>0</v>
      </c>
      <c r="BF240" s="87">
        <f>Pressure_1_R3!F162</f>
        <v>0</v>
      </c>
      <c r="BG240" s="87">
        <f>Pressure_1_R3!G162</f>
        <v>0</v>
      </c>
      <c r="BH240" s="87">
        <f>Pressure_1_R3!H162</f>
        <v>0</v>
      </c>
      <c r="BI240" s="87">
        <f>Pressure_1_R3!I162</f>
        <v>0</v>
      </c>
      <c r="BJ240" s="87">
        <f>Pressure_1_R3!J162</f>
        <v>0</v>
      </c>
      <c r="BK240" s="87">
        <f>Pressure_1_R3!K162</f>
        <v>0</v>
      </c>
      <c r="BL240" s="87">
        <f>Pressure_1_R3!L162</f>
        <v>0</v>
      </c>
      <c r="BM240" s="87">
        <f>Pressure_1_R3!M162</f>
        <v>0</v>
      </c>
      <c r="BN240" s="87">
        <f>Pressure_1_R3!N162</f>
        <v>0</v>
      </c>
      <c r="BO240" s="87">
        <f>Pressure_1_R3!O162</f>
        <v>0</v>
      </c>
      <c r="BP240" s="69">
        <f>Pressure_1_R3!P162</f>
        <v>0</v>
      </c>
    </row>
    <row r="241" spans="2:68" ht="15" customHeight="1">
      <c r="B241" s="438">
        <f>Pressure_1_R3!B37</f>
        <v>0</v>
      </c>
      <c r="C241" s="439">
        <f>Pressure_1_R3!D37</f>
        <v>0</v>
      </c>
      <c r="D241" s="445" t="str">
        <f t="shared" si="304"/>
        <v/>
      </c>
      <c r="E241" s="429" t="str">
        <f t="shared" si="293"/>
        <v>기체</v>
      </c>
      <c r="F241" s="387" t="e">
        <f t="shared" si="305"/>
        <v>#N/A</v>
      </c>
      <c r="G241" s="387" t="e">
        <f t="shared" si="306"/>
        <v>#N/A</v>
      </c>
      <c r="H241" s="437" t="e">
        <f t="shared" si="307"/>
        <v>#N/A</v>
      </c>
      <c r="I241" s="429">
        <f t="shared" si="294"/>
        <v>0</v>
      </c>
      <c r="J241" s="66"/>
      <c r="K241" s="423">
        <f t="shared" si="295"/>
        <v>0</v>
      </c>
      <c r="L241" s="428" t="e">
        <f t="shared" ca="1" si="296"/>
        <v>#N/A</v>
      </c>
      <c r="M241" s="429" t="e">
        <f t="shared" ca="1" si="297"/>
        <v>#VALUE!</v>
      </c>
      <c r="N241" s="428">
        <f t="shared" ca="1" si="277"/>
        <v>0</v>
      </c>
      <c r="O241" s="429" t="e">
        <f t="shared" ca="1" si="278"/>
        <v>#N/A</v>
      </c>
      <c r="P241" s="428">
        <f t="shared" ca="1" si="279"/>
        <v>0</v>
      </c>
      <c r="Q241" s="429" t="e">
        <f t="shared" ca="1" si="280"/>
        <v>#N/A</v>
      </c>
      <c r="R241" s="430">
        <f t="shared" ca="1" si="308"/>
        <v>0</v>
      </c>
      <c r="S241" s="427" t="e">
        <f t="shared" ca="1" si="309"/>
        <v>#N/A</v>
      </c>
      <c r="T241" s="387" t="e">
        <f t="shared" ca="1" si="310"/>
        <v>#N/A</v>
      </c>
      <c r="U241" s="440" t="e">
        <f t="shared" ca="1" si="311"/>
        <v>#N/A</v>
      </c>
      <c r="V241" s="429">
        <f t="shared" si="283"/>
        <v>0</v>
      </c>
      <c r="X241" s="428" t="e">
        <f t="shared" ca="1" si="298"/>
        <v>#N/A</v>
      </c>
      <c r="Y241" s="429" t="e">
        <f t="shared" ca="1" si="299"/>
        <v>#N/A</v>
      </c>
      <c r="Z241" s="428" t="e">
        <f t="shared" ca="1" si="284"/>
        <v>#N/A</v>
      </c>
      <c r="AA241" s="431" t="e">
        <f t="shared" ca="1" si="285"/>
        <v>#N/A</v>
      </c>
      <c r="AB241" s="442">
        <f t="shared" si="312"/>
        <v>0</v>
      </c>
      <c r="AC241" s="443">
        <f t="shared" si="313"/>
        <v>0</v>
      </c>
      <c r="AD241" s="444">
        <f t="shared" si="314"/>
        <v>0</v>
      </c>
      <c r="AF241" s="387">
        <f t="shared" si="315"/>
        <v>0</v>
      </c>
      <c r="AG241" s="451">
        <f t="shared" ref="AG241:AL241" si="331">AG240</f>
        <v>9.7989820000000005</v>
      </c>
      <c r="AH241" s="451" t="e">
        <f t="shared" si="331"/>
        <v>#DIV/0!</v>
      </c>
      <c r="AI241" s="451">
        <f t="shared" si="331"/>
        <v>8000</v>
      </c>
      <c r="AJ241" s="451">
        <f t="shared" si="331"/>
        <v>1</v>
      </c>
      <c r="AK241" s="451">
        <f t="shared" si="331"/>
        <v>0</v>
      </c>
      <c r="AL241" s="451" t="e">
        <f t="shared" ca="1" si="331"/>
        <v>#N/A</v>
      </c>
      <c r="AM241" s="454" t="e">
        <f t="shared" ca="1" si="317"/>
        <v>#DIV/0!</v>
      </c>
      <c r="AN241" s="451" t="e">
        <f t="shared" ref="AN241:AO241" ca="1" si="332">AN240</f>
        <v>#N/A</v>
      </c>
      <c r="AO241" s="451" t="e">
        <f t="shared" ca="1" si="332"/>
        <v>#N/A</v>
      </c>
      <c r="AP241" s="449" t="e">
        <f t="shared" ca="1" si="319"/>
        <v>#DIV/0!</v>
      </c>
      <c r="AQ241" s="451">
        <f t="shared" si="303"/>
        <v>9.0000000000000002E-6</v>
      </c>
      <c r="AR241" s="451" t="e">
        <f t="shared" ca="1" si="303"/>
        <v>#DIV/0!</v>
      </c>
      <c r="AS241" s="455" t="e">
        <f t="shared" ca="1" si="320"/>
        <v>#N/A</v>
      </c>
      <c r="AT241" s="456" t="e">
        <f t="shared" ca="1" si="321"/>
        <v>#DIV/0!</v>
      </c>
      <c r="AU241" s="451" t="e">
        <f t="shared" si="290"/>
        <v>#DIV/0!</v>
      </c>
      <c r="AV241" s="450" t="e">
        <f t="shared" ca="1" si="322"/>
        <v>#DIV/0!</v>
      </c>
      <c r="AW241" s="451">
        <f t="shared" si="292"/>
        <v>0.03</v>
      </c>
      <c r="AX241" s="446">
        <f t="shared" si="323"/>
        <v>0</v>
      </c>
      <c r="AY241" s="452" t="e">
        <f t="shared" ca="1" si="324"/>
        <v>#DIV/0!</v>
      </c>
      <c r="BA241" s="68">
        <f>Pressure_1_R3!A163</f>
        <v>0</v>
      </c>
      <c r="BB241" s="87">
        <f>Pressure_1_R3!B163</f>
        <v>0</v>
      </c>
      <c r="BC241" s="87">
        <f>Pressure_1_R3!C163</f>
        <v>0</v>
      </c>
      <c r="BD241" s="87">
        <f>Pressure_1_R3!D163</f>
        <v>0</v>
      </c>
      <c r="BE241" s="87">
        <f>Pressure_1_R3!E163</f>
        <v>0</v>
      </c>
      <c r="BF241" s="87">
        <f>Pressure_1_R3!F163</f>
        <v>0</v>
      </c>
      <c r="BG241" s="87">
        <f>Pressure_1_R3!G163</f>
        <v>0</v>
      </c>
      <c r="BH241" s="87">
        <f>Pressure_1_R3!H163</f>
        <v>0</v>
      </c>
      <c r="BI241" s="87">
        <f>Pressure_1_R3!I163</f>
        <v>0</v>
      </c>
      <c r="BJ241" s="87">
        <f>Pressure_1_R3!J163</f>
        <v>0</v>
      </c>
      <c r="BK241" s="87">
        <f>Pressure_1_R3!K163</f>
        <v>0</v>
      </c>
      <c r="BL241" s="87">
        <f>Pressure_1_R3!L163</f>
        <v>0</v>
      </c>
      <c r="BM241" s="87">
        <f>Pressure_1_R3!M163</f>
        <v>0</v>
      </c>
      <c r="BN241" s="87">
        <f>Pressure_1_R3!N163</f>
        <v>0</v>
      </c>
      <c r="BO241" s="87">
        <f>Pressure_1_R3!O163</f>
        <v>0</v>
      </c>
      <c r="BP241" s="69">
        <f>Pressure_1_R3!P163</f>
        <v>0</v>
      </c>
    </row>
    <row r="242" spans="2:68" ht="15" customHeight="1">
      <c r="B242" s="438">
        <f>Pressure_1_R3!B38</f>
        <v>0</v>
      </c>
      <c r="C242" s="439">
        <f>Pressure_1_R3!D38</f>
        <v>0</v>
      </c>
      <c r="D242" s="445" t="str">
        <f t="shared" si="304"/>
        <v/>
      </c>
      <c r="E242" s="429" t="str">
        <f t="shared" si="293"/>
        <v>기체</v>
      </c>
      <c r="F242" s="387" t="e">
        <f t="shared" si="305"/>
        <v>#N/A</v>
      </c>
      <c r="G242" s="387" t="e">
        <f t="shared" si="306"/>
        <v>#N/A</v>
      </c>
      <c r="H242" s="437" t="e">
        <f t="shared" si="307"/>
        <v>#N/A</v>
      </c>
      <c r="I242" s="429">
        <f t="shared" si="294"/>
        <v>0</v>
      </c>
      <c r="J242" s="66"/>
      <c r="K242" s="423">
        <f t="shared" si="295"/>
        <v>0</v>
      </c>
      <c r="L242" s="428" t="e">
        <f t="shared" ca="1" si="296"/>
        <v>#N/A</v>
      </c>
      <c r="M242" s="429" t="e">
        <f t="shared" ca="1" si="297"/>
        <v>#VALUE!</v>
      </c>
      <c r="N242" s="428">
        <f t="shared" ca="1" si="277"/>
        <v>0</v>
      </c>
      <c r="O242" s="429" t="e">
        <f t="shared" ca="1" si="278"/>
        <v>#N/A</v>
      </c>
      <c r="P242" s="428">
        <f t="shared" ca="1" si="279"/>
        <v>0</v>
      </c>
      <c r="Q242" s="429" t="e">
        <f t="shared" ca="1" si="280"/>
        <v>#N/A</v>
      </c>
      <c r="R242" s="430">
        <f t="shared" ca="1" si="308"/>
        <v>0</v>
      </c>
      <c r="S242" s="427" t="e">
        <f t="shared" ca="1" si="309"/>
        <v>#N/A</v>
      </c>
      <c r="T242" s="387" t="e">
        <f t="shared" ca="1" si="310"/>
        <v>#N/A</v>
      </c>
      <c r="U242" s="440" t="e">
        <f t="shared" ca="1" si="311"/>
        <v>#N/A</v>
      </c>
      <c r="V242" s="429">
        <f t="shared" si="283"/>
        <v>0</v>
      </c>
      <c r="X242" s="428" t="e">
        <f t="shared" ca="1" si="298"/>
        <v>#N/A</v>
      </c>
      <c r="Y242" s="429" t="e">
        <f t="shared" ca="1" si="299"/>
        <v>#N/A</v>
      </c>
      <c r="Z242" s="428" t="e">
        <f t="shared" ca="1" si="284"/>
        <v>#N/A</v>
      </c>
      <c r="AA242" s="431" t="e">
        <f t="shared" ca="1" si="285"/>
        <v>#N/A</v>
      </c>
      <c r="AB242" s="442">
        <f t="shared" si="312"/>
        <v>0</v>
      </c>
      <c r="AC242" s="443">
        <f t="shared" si="313"/>
        <v>0</v>
      </c>
      <c r="AD242" s="444">
        <f t="shared" si="314"/>
        <v>0</v>
      </c>
      <c r="AF242" s="387">
        <f t="shared" si="315"/>
        <v>0</v>
      </c>
      <c r="AG242" s="451">
        <f t="shared" ref="AG242:AL242" si="333">AG241</f>
        <v>9.7989820000000005</v>
      </c>
      <c r="AH242" s="451" t="e">
        <f t="shared" si="333"/>
        <v>#DIV/0!</v>
      </c>
      <c r="AI242" s="451">
        <f t="shared" si="333"/>
        <v>8000</v>
      </c>
      <c r="AJ242" s="451">
        <f t="shared" si="333"/>
        <v>1</v>
      </c>
      <c r="AK242" s="451">
        <f t="shared" si="333"/>
        <v>0</v>
      </c>
      <c r="AL242" s="451" t="e">
        <f t="shared" ca="1" si="333"/>
        <v>#N/A</v>
      </c>
      <c r="AM242" s="454" t="e">
        <f t="shared" ca="1" si="317"/>
        <v>#DIV/0!</v>
      </c>
      <c r="AN242" s="451" t="e">
        <f t="shared" ref="AN242:AO242" ca="1" si="334">AN241</f>
        <v>#N/A</v>
      </c>
      <c r="AO242" s="451" t="e">
        <f t="shared" ca="1" si="334"/>
        <v>#N/A</v>
      </c>
      <c r="AP242" s="449" t="e">
        <f t="shared" ca="1" si="319"/>
        <v>#DIV/0!</v>
      </c>
      <c r="AQ242" s="451">
        <f t="shared" si="303"/>
        <v>9.0000000000000002E-6</v>
      </c>
      <c r="AR242" s="451" t="e">
        <f t="shared" ca="1" si="303"/>
        <v>#DIV/0!</v>
      </c>
      <c r="AS242" s="455" t="e">
        <f t="shared" ca="1" si="320"/>
        <v>#N/A</v>
      </c>
      <c r="AT242" s="456" t="e">
        <f t="shared" ca="1" si="321"/>
        <v>#DIV/0!</v>
      </c>
      <c r="AU242" s="451" t="e">
        <f t="shared" si="290"/>
        <v>#DIV/0!</v>
      </c>
      <c r="AV242" s="450" t="e">
        <f t="shared" ca="1" si="322"/>
        <v>#DIV/0!</v>
      </c>
      <c r="AW242" s="451">
        <f t="shared" si="292"/>
        <v>0.03</v>
      </c>
      <c r="AX242" s="446">
        <f t="shared" si="323"/>
        <v>0</v>
      </c>
      <c r="AY242" s="452" t="e">
        <f t="shared" ca="1" si="324"/>
        <v>#DIV/0!</v>
      </c>
      <c r="BA242" s="68">
        <f>Pressure_1_R3!A164</f>
        <v>0</v>
      </c>
      <c r="BB242" s="87">
        <f>Pressure_1_R3!B164</f>
        <v>0</v>
      </c>
      <c r="BC242" s="87">
        <f>Pressure_1_R3!C164</f>
        <v>0</v>
      </c>
      <c r="BD242" s="87">
        <f>Pressure_1_R3!D164</f>
        <v>0</v>
      </c>
      <c r="BE242" s="87">
        <f>Pressure_1_R3!E164</f>
        <v>0</v>
      </c>
      <c r="BF242" s="87">
        <f>Pressure_1_R3!F164</f>
        <v>0</v>
      </c>
      <c r="BG242" s="87">
        <f>Pressure_1_R3!G164</f>
        <v>0</v>
      </c>
      <c r="BH242" s="87">
        <f>Pressure_1_R3!H164</f>
        <v>0</v>
      </c>
      <c r="BI242" s="87">
        <f>Pressure_1_R3!I164</f>
        <v>0</v>
      </c>
      <c r="BJ242" s="87">
        <f>Pressure_1_R3!J164</f>
        <v>0</v>
      </c>
      <c r="BK242" s="87">
        <f>Pressure_1_R3!K164</f>
        <v>0</v>
      </c>
      <c r="BL242" s="87">
        <f>Pressure_1_R3!L164</f>
        <v>0</v>
      </c>
      <c r="BM242" s="87">
        <f>Pressure_1_R3!M164</f>
        <v>0</v>
      </c>
      <c r="BN242" s="87">
        <f>Pressure_1_R3!N164</f>
        <v>0</v>
      </c>
      <c r="BO242" s="87">
        <f>Pressure_1_R3!O164</f>
        <v>0</v>
      </c>
      <c r="BP242" s="69">
        <f>Pressure_1_R3!P164</f>
        <v>0</v>
      </c>
    </row>
    <row r="243" spans="2:68" ht="15" customHeight="1">
      <c r="B243" s="438">
        <f>Pressure_1_R3!B39</f>
        <v>0</v>
      </c>
      <c r="C243" s="439">
        <f>Pressure_1_R3!D39</f>
        <v>0</v>
      </c>
      <c r="D243" s="445" t="str">
        <f t="shared" si="304"/>
        <v/>
      </c>
      <c r="E243" s="429" t="str">
        <f t="shared" si="293"/>
        <v>기체</v>
      </c>
      <c r="F243" s="387" t="e">
        <f t="shared" si="305"/>
        <v>#N/A</v>
      </c>
      <c r="G243" s="387" t="e">
        <f t="shared" si="306"/>
        <v>#N/A</v>
      </c>
      <c r="H243" s="437" t="e">
        <f t="shared" si="307"/>
        <v>#N/A</v>
      </c>
      <c r="I243" s="429">
        <f t="shared" si="294"/>
        <v>0</v>
      </c>
      <c r="J243" s="66"/>
      <c r="K243" s="423">
        <f t="shared" si="295"/>
        <v>0</v>
      </c>
      <c r="L243" s="428" t="e">
        <f t="shared" ca="1" si="296"/>
        <v>#N/A</v>
      </c>
      <c r="M243" s="429" t="e">
        <f t="shared" ca="1" si="297"/>
        <v>#VALUE!</v>
      </c>
      <c r="N243" s="428">
        <f t="shared" ca="1" si="277"/>
        <v>0</v>
      </c>
      <c r="O243" s="429" t="e">
        <f t="shared" ca="1" si="278"/>
        <v>#N/A</v>
      </c>
      <c r="P243" s="428">
        <f t="shared" ca="1" si="279"/>
        <v>0</v>
      </c>
      <c r="Q243" s="429" t="e">
        <f t="shared" ca="1" si="280"/>
        <v>#N/A</v>
      </c>
      <c r="R243" s="430">
        <f t="shared" ca="1" si="308"/>
        <v>0</v>
      </c>
      <c r="S243" s="427" t="e">
        <f t="shared" ca="1" si="309"/>
        <v>#N/A</v>
      </c>
      <c r="T243" s="387" t="e">
        <f t="shared" ca="1" si="310"/>
        <v>#N/A</v>
      </c>
      <c r="U243" s="440" t="e">
        <f t="shared" ca="1" si="311"/>
        <v>#N/A</v>
      </c>
      <c r="V243" s="429">
        <f t="shared" si="283"/>
        <v>0</v>
      </c>
      <c r="X243" s="428" t="e">
        <f t="shared" ca="1" si="298"/>
        <v>#N/A</v>
      </c>
      <c r="Y243" s="429" t="e">
        <f t="shared" ca="1" si="299"/>
        <v>#N/A</v>
      </c>
      <c r="Z243" s="428" t="e">
        <f t="shared" ca="1" si="284"/>
        <v>#N/A</v>
      </c>
      <c r="AA243" s="431" t="e">
        <f t="shared" ca="1" si="285"/>
        <v>#N/A</v>
      </c>
      <c r="AB243" s="442">
        <f t="shared" si="312"/>
        <v>0</v>
      </c>
      <c r="AC243" s="443">
        <f t="shared" si="313"/>
        <v>0</v>
      </c>
      <c r="AD243" s="444">
        <f t="shared" si="314"/>
        <v>0</v>
      </c>
      <c r="AF243" s="387">
        <f t="shared" si="315"/>
        <v>0</v>
      </c>
      <c r="AG243" s="451">
        <f t="shared" ref="AG243:AL243" si="335">AG242</f>
        <v>9.7989820000000005</v>
      </c>
      <c r="AH243" s="451" t="e">
        <f t="shared" si="335"/>
        <v>#DIV/0!</v>
      </c>
      <c r="AI243" s="451">
        <f t="shared" si="335"/>
        <v>8000</v>
      </c>
      <c r="AJ243" s="451">
        <f t="shared" si="335"/>
        <v>1</v>
      </c>
      <c r="AK243" s="451">
        <f t="shared" si="335"/>
        <v>0</v>
      </c>
      <c r="AL243" s="451" t="e">
        <f t="shared" ca="1" si="335"/>
        <v>#N/A</v>
      </c>
      <c r="AM243" s="454" t="e">
        <f t="shared" ca="1" si="317"/>
        <v>#DIV/0!</v>
      </c>
      <c r="AN243" s="451" t="e">
        <f t="shared" ref="AN243:AO243" ca="1" si="336">AN242</f>
        <v>#N/A</v>
      </c>
      <c r="AO243" s="451" t="e">
        <f t="shared" ca="1" si="336"/>
        <v>#N/A</v>
      </c>
      <c r="AP243" s="449" t="e">
        <f t="shared" ca="1" si="319"/>
        <v>#DIV/0!</v>
      </c>
      <c r="AQ243" s="451">
        <f t="shared" si="303"/>
        <v>9.0000000000000002E-6</v>
      </c>
      <c r="AR243" s="451" t="e">
        <f t="shared" ca="1" si="303"/>
        <v>#DIV/0!</v>
      </c>
      <c r="AS243" s="455" t="e">
        <f t="shared" ca="1" si="320"/>
        <v>#N/A</v>
      </c>
      <c r="AT243" s="456" t="e">
        <f t="shared" ca="1" si="321"/>
        <v>#DIV/0!</v>
      </c>
      <c r="AU243" s="451" t="e">
        <f t="shared" si="290"/>
        <v>#DIV/0!</v>
      </c>
      <c r="AV243" s="450" t="e">
        <f t="shared" ca="1" si="322"/>
        <v>#DIV/0!</v>
      </c>
      <c r="AW243" s="451">
        <f t="shared" si="292"/>
        <v>0.03</v>
      </c>
      <c r="AX243" s="446">
        <f t="shared" si="323"/>
        <v>0</v>
      </c>
      <c r="AY243" s="452" t="e">
        <f t="shared" ca="1" si="324"/>
        <v>#DIV/0!</v>
      </c>
      <c r="BA243" s="68">
        <f>Pressure_1_R3!A165</f>
        <v>0</v>
      </c>
      <c r="BB243" s="87">
        <f>Pressure_1_R3!B165</f>
        <v>0</v>
      </c>
      <c r="BC243" s="87">
        <f>Pressure_1_R3!C165</f>
        <v>0</v>
      </c>
      <c r="BD243" s="87">
        <f>Pressure_1_R3!D165</f>
        <v>0</v>
      </c>
      <c r="BE243" s="87">
        <f>Pressure_1_R3!E165</f>
        <v>0</v>
      </c>
      <c r="BF243" s="87">
        <f>Pressure_1_R3!F165</f>
        <v>0</v>
      </c>
      <c r="BG243" s="87">
        <f>Pressure_1_R3!G165</f>
        <v>0</v>
      </c>
      <c r="BH243" s="87">
        <f>Pressure_1_R3!H165</f>
        <v>0</v>
      </c>
      <c r="BI243" s="87">
        <f>Pressure_1_R3!I165</f>
        <v>0</v>
      </c>
      <c r="BJ243" s="87">
        <f>Pressure_1_R3!J165</f>
        <v>0</v>
      </c>
      <c r="BK243" s="87">
        <f>Pressure_1_R3!K165</f>
        <v>0</v>
      </c>
      <c r="BL243" s="87">
        <f>Pressure_1_R3!L165</f>
        <v>0</v>
      </c>
      <c r="BM243" s="87">
        <f>Pressure_1_R3!M165</f>
        <v>0</v>
      </c>
      <c r="BN243" s="87">
        <f>Pressure_1_R3!N165</f>
        <v>0</v>
      </c>
      <c r="BO243" s="87">
        <f>Pressure_1_R3!O165</f>
        <v>0</v>
      </c>
      <c r="BP243" s="69">
        <f>Pressure_1_R3!P165</f>
        <v>0</v>
      </c>
    </row>
    <row r="244" spans="2:68" ht="15" customHeight="1">
      <c r="B244" s="438">
        <f>Pressure_1_R3!B40</f>
        <v>0</v>
      </c>
      <c r="C244" s="439">
        <f>Pressure_1_R3!D40</f>
        <v>0</v>
      </c>
      <c r="D244" s="445" t="str">
        <f t="shared" si="304"/>
        <v/>
      </c>
      <c r="E244" s="429" t="str">
        <f t="shared" si="293"/>
        <v>기체</v>
      </c>
      <c r="F244" s="387" t="e">
        <f t="shared" si="305"/>
        <v>#N/A</v>
      </c>
      <c r="G244" s="387" t="e">
        <f t="shared" si="306"/>
        <v>#N/A</v>
      </c>
      <c r="H244" s="437" t="e">
        <f t="shared" si="307"/>
        <v>#N/A</v>
      </c>
      <c r="I244" s="429">
        <f t="shared" si="294"/>
        <v>0</v>
      </c>
      <c r="J244" s="66"/>
      <c r="K244" s="423">
        <f t="shared" si="295"/>
        <v>0</v>
      </c>
      <c r="L244" s="428" t="e">
        <f t="shared" ca="1" si="296"/>
        <v>#N/A</v>
      </c>
      <c r="M244" s="429" t="e">
        <f t="shared" ca="1" si="297"/>
        <v>#VALUE!</v>
      </c>
      <c r="N244" s="428">
        <f t="shared" ca="1" si="277"/>
        <v>0</v>
      </c>
      <c r="O244" s="429" t="e">
        <f t="shared" ca="1" si="278"/>
        <v>#N/A</v>
      </c>
      <c r="P244" s="428">
        <f t="shared" ca="1" si="279"/>
        <v>0</v>
      </c>
      <c r="Q244" s="429" t="e">
        <f t="shared" ca="1" si="280"/>
        <v>#N/A</v>
      </c>
      <c r="R244" s="430">
        <f t="shared" ca="1" si="308"/>
        <v>0</v>
      </c>
      <c r="S244" s="427" t="e">
        <f t="shared" ca="1" si="309"/>
        <v>#N/A</v>
      </c>
      <c r="T244" s="387" t="e">
        <f t="shared" ca="1" si="310"/>
        <v>#N/A</v>
      </c>
      <c r="U244" s="440" t="e">
        <f t="shared" ca="1" si="311"/>
        <v>#N/A</v>
      </c>
      <c r="V244" s="429">
        <f t="shared" si="283"/>
        <v>0</v>
      </c>
      <c r="X244" s="428" t="e">
        <f t="shared" ca="1" si="298"/>
        <v>#N/A</v>
      </c>
      <c r="Y244" s="429" t="e">
        <f t="shared" ca="1" si="299"/>
        <v>#N/A</v>
      </c>
      <c r="Z244" s="428" t="e">
        <f t="shared" ca="1" si="284"/>
        <v>#N/A</v>
      </c>
      <c r="AA244" s="431" t="e">
        <f t="shared" ca="1" si="285"/>
        <v>#N/A</v>
      </c>
      <c r="AB244" s="442">
        <f t="shared" si="312"/>
        <v>0</v>
      </c>
      <c r="AC244" s="443">
        <f t="shared" si="313"/>
        <v>0</v>
      </c>
      <c r="AD244" s="444">
        <f t="shared" si="314"/>
        <v>0</v>
      </c>
      <c r="AF244" s="387">
        <f t="shared" si="315"/>
        <v>0</v>
      </c>
      <c r="AG244" s="451">
        <f t="shared" ref="AG244:AL244" si="337">AG243</f>
        <v>9.7989820000000005</v>
      </c>
      <c r="AH244" s="451" t="e">
        <f t="shared" si="337"/>
        <v>#DIV/0!</v>
      </c>
      <c r="AI244" s="451">
        <f t="shared" si="337"/>
        <v>8000</v>
      </c>
      <c r="AJ244" s="451">
        <f t="shared" si="337"/>
        <v>1</v>
      </c>
      <c r="AK244" s="451">
        <f t="shared" si="337"/>
        <v>0</v>
      </c>
      <c r="AL244" s="451" t="e">
        <f t="shared" ca="1" si="337"/>
        <v>#N/A</v>
      </c>
      <c r="AM244" s="454" t="e">
        <f t="shared" ca="1" si="317"/>
        <v>#DIV/0!</v>
      </c>
      <c r="AN244" s="451" t="e">
        <f t="shared" ref="AN244:AO244" ca="1" si="338">AN243</f>
        <v>#N/A</v>
      </c>
      <c r="AO244" s="451" t="e">
        <f t="shared" ca="1" si="338"/>
        <v>#N/A</v>
      </c>
      <c r="AP244" s="449" t="e">
        <f t="shared" ca="1" si="319"/>
        <v>#DIV/0!</v>
      </c>
      <c r="AQ244" s="451">
        <f t="shared" si="303"/>
        <v>9.0000000000000002E-6</v>
      </c>
      <c r="AR244" s="451" t="e">
        <f t="shared" ca="1" si="303"/>
        <v>#DIV/0!</v>
      </c>
      <c r="AS244" s="455" t="e">
        <f t="shared" ca="1" si="320"/>
        <v>#N/A</v>
      </c>
      <c r="AT244" s="456" t="e">
        <f t="shared" ca="1" si="321"/>
        <v>#DIV/0!</v>
      </c>
      <c r="AU244" s="451" t="e">
        <f t="shared" si="290"/>
        <v>#DIV/0!</v>
      </c>
      <c r="AV244" s="450" t="e">
        <f t="shared" ca="1" si="322"/>
        <v>#DIV/0!</v>
      </c>
      <c r="AW244" s="451">
        <f t="shared" si="292"/>
        <v>0.03</v>
      </c>
      <c r="AX244" s="446">
        <f t="shared" si="323"/>
        <v>0</v>
      </c>
      <c r="AY244" s="452" t="e">
        <f t="shared" ca="1" si="324"/>
        <v>#DIV/0!</v>
      </c>
      <c r="BA244" s="68">
        <f>Pressure_1_R3!A166</f>
        <v>0</v>
      </c>
      <c r="BB244" s="87">
        <f>Pressure_1_R3!B166</f>
        <v>0</v>
      </c>
      <c r="BC244" s="87">
        <f>Pressure_1_R3!C166</f>
        <v>0</v>
      </c>
      <c r="BD244" s="87">
        <f>Pressure_1_R3!D166</f>
        <v>0</v>
      </c>
      <c r="BE244" s="87">
        <f>Pressure_1_R3!E166</f>
        <v>0</v>
      </c>
      <c r="BF244" s="87">
        <f>Pressure_1_R3!F166</f>
        <v>0</v>
      </c>
      <c r="BG244" s="87">
        <f>Pressure_1_R3!G166</f>
        <v>0</v>
      </c>
      <c r="BH244" s="87">
        <f>Pressure_1_R3!H166</f>
        <v>0</v>
      </c>
      <c r="BI244" s="87">
        <f>Pressure_1_R3!I166</f>
        <v>0</v>
      </c>
      <c r="BJ244" s="87">
        <f>Pressure_1_R3!J166</f>
        <v>0</v>
      </c>
      <c r="BK244" s="87">
        <f>Pressure_1_R3!K166</f>
        <v>0</v>
      </c>
      <c r="BL244" s="87">
        <f>Pressure_1_R3!L166</f>
        <v>0</v>
      </c>
      <c r="BM244" s="87">
        <f>Pressure_1_R3!M166</f>
        <v>0</v>
      </c>
      <c r="BN244" s="87">
        <f>Pressure_1_R3!N166</f>
        <v>0</v>
      </c>
      <c r="BO244" s="87">
        <f>Pressure_1_R3!O166</f>
        <v>0</v>
      </c>
      <c r="BP244" s="69">
        <f>Pressure_1_R3!P166</f>
        <v>0</v>
      </c>
    </row>
    <row r="245" spans="2:68" ht="15" customHeight="1">
      <c r="B245" s="438">
        <f>Pressure_1_R3!B41</f>
        <v>0</v>
      </c>
      <c r="C245" s="439">
        <f>Pressure_1_R3!D41</f>
        <v>0</v>
      </c>
      <c r="D245" s="445" t="str">
        <f t="shared" si="304"/>
        <v/>
      </c>
      <c r="E245" s="429" t="str">
        <f t="shared" si="293"/>
        <v>기체</v>
      </c>
      <c r="F245" s="387" t="e">
        <f t="shared" si="305"/>
        <v>#N/A</v>
      </c>
      <c r="G245" s="387" t="e">
        <f t="shared" si="306"/>
        <v>#N/A</v>
      </c>
      <c r="H245" s="437" t="e">
        <f t="shared" si="307"/>
        <v>#N/A</v>
      </c>
      <c r="I245" s="429">
        <f t="shared" si="294"/>
        <v>0</v>
      </c>
      <c r="J245" s="66"/>
      <c r="K245" s="423">
        <f t="shared" si="295"/>
        <v>0</v>
      </c>
      <c r="L245" s="428" t="e">
        <f t="shared" ca="1" si="296"/>
        <v>#N/A</v>
      </c>
      <c r="M245" s="429" t="e">
        <f t="shared" ca="1" si="297"/>
        <v>#VALUE!</v>
      </c>
      <c r="N245" s="428">
        <f t="shared" ca="1" si="277"/>
        <v>0</v>
      </c>
      <c r="O245" s="429" t="e">
        <f t="shared" ca="1" si="278"/>
        <v>#N/A</v>
      </c>
      <c r="P245" s="428">
        <f t="shared" ca="1" si="279"/>
        <v>0</v>
      </c>
      <c r="Q245" s="429" t="e">
        <f t="shared" ca="1" si="280"/>
        <v>#N/A</v>
      </c>
      <c r="R245" s="430">
        <f t="shared" ca="1" si="308"/>
        <v>0</v>
      </c>
      <c r="S245" s="427" t="e">
        <f t="shared" ca="1" si="309"/>
        <v>#N/A</v>
      </c>
      <c r="T245" s="387" t="e">
        <f t="shared" ca="1" si="310"/>
        <v>#N/A</v>
      </c>
      <c r="U245" s="440" t="e">
        <f t="shared" ca="1" si="311"/>
        <v>#N/A</v>
      </c>
      <c r="V245" s="429">
        <f t="shared" si="283"/>
        <v>0</v>
      </c>
      <c r="X245" s="428" t="e">
        <f t="shared" ca="1" si="298"/>
        <v>#N/A</v>
      </c>
      <c r="Y245" s="429" t="e">
        <f t="shared" ca="1" si="299"/>
        <v>#N/A</v>
      </c>
      <c r="Z245" s="428" t="e">
        <f t="shared" ca="1" si="284"/>
        <v>#N/A</v>
      </c>
      <c r="AA245" s="431" t="e">
        <f t="shared" ca="1" si="285"/>
        <v>#N/A</v>
      </c>
      <c r="AB245" s="442">
        <f t="shared" si="312"/>
        <v>0</v>
      </c>
      <c r="AC245" s="443">
        <f t="shared" si="313"/>
        <v>0</v>
      </c>
      <c r="AD245" s="444">
        <f t="shared" si="314"/>
        <v>0</v>
      </c>
      <c r="AF245" s="387">
        <f t="shared" si="315"/>
        <v>0</v>
      </c>
      <c r="AG245" s="451">
        <f t="shared" ref="AG245:AL245" si="339">AG244</f>
        <v>9.7989820000000005</v>
      </c>
      <c r="AH245" s="451" t="e">
        <f t="shared" si="339"/>
        <v>#DIV/0!</v>
      </c>
      <c r="AI245" s="451">
        <f t="shared" si="339"/>
        <v>8000</v>
      </c>
      <c r="AJ245" s="451">
        <f t="shared" si="339"/>
        <v>1</v>
      </c>
      <c r="AK245" s="451">
        <f t="shared" si="339"/>
        <v>0</v>
      </c>
      <c r="AL245" s="451" t="e">
        <f t="shared" ca="1" si="339"/>
        <v>#N/A</v>
      </c>
      <c r="AM245" s="454" t="e">
        <f t="shared" ca="1" si="317"/>
        <v>#DIV/0!</v>
      </c>
      <c r="AN245" s="451" t="e">
        <f t="shared" ref="AN245:AO245" ca="1" si="340">AN244</f>
        <v>#N/A</v>
      </c>
      <c r="AO245" s="451" t="e">
        <f t="shared" ca="1" si="340"/>
        <v>#N/A</v>
      </c>
      <c r="AP245" s="449" t="e">
        <f t="shared" ca="1" si="319"/>
        <v>#DIV/0!</v>
      </c>
      <c r="AQ245" s="451">
        <f t="shared" si="303"/>
        <v>9.0000000000000002E-6</v>
      </c>
      <c r="AR245" s="451" t="e">
        <f t="shared" ca="1" si="303"/>
        <v>#DIV/0!</v>
      </c>
      <c r="AS245" s="455" t="e">
        <f t="shared" ca="1" si="320"/>
        <v>#N/A</v>
      </c>
      <c r="AT245" s="456" t="e">
        <f t="shared" ca="1" si="321"/>
        <v>#DIV/0!</v>
      </c>
      <c r="AU245" s="451" t="e">
        <f t="shared" si="290"/>
        <v>#DIV/0!</v>
      </c>
      <c r="AV245" s="450" t="e">
        <f t="shared" ca="1" si="322"/>
        <v>#DIV/0!</v>
      </c>
      <c r="AW245" s="451">
        <f t="shared" si="292"/>
        <v>0.03</v>
      </c>
      <c r="AX245" s="446">
        <f t="shared" si="323"/>
        <v>0</v>
      </c>
      <c r="AY245" s="452" t="e">
        <f t="shared" ca="1" si="324"/>
        <v>#DIV/0!</v>
      </c>
      <c r="BA245" s="68">
        <f>Pressure_1_R3!A167</f>
        <v>0</v>
      </c>
      <c r="BB245" s="87">
        <f>Pressure_1_R3!B167</f>
        <v>0</v>
      </c>
      <c r="BC245" s="87">
        <f>Pressure_1_R3!C167</f>
        <v>0</v>
      </c>
      <c r="BD245" s="87">
        <f>Pressure_1_R3!D167</f>
        <v>0</v>
      </c>
      <c r="BE245" s="87">
        <f>Pressure_1_R3!E167</f>
        <v>0</v>
      </c>
      <c r="BF245" s="87">
        <f>Pressure_1_R3!F167</f>
        <v>0</v>
      </c>
      <c r="BG245" s="87">
        <f>Pressure_1_R3!G167</f>
        <v>0</v>
      </c>
      <c r="BH245" s="87">
        <f>Pressure_1_R3!H167</f>
        <v>0</v>
      </c>
      <c r="BI245" s="87">
        <f>Pressure_1_R3!I167</f>
        <v>0</v>
      </c>
      <c r="BJ245" s="87">
        <f>Pressure_1_R3!J167</f>
        <v>0</v>
      </c>
      <c r="BK245" s="87">
        <f>Pressure_1_R3!K167</f>
        <v>0</v>
      </c>
      <c r="BL245" s="87">
        <f>Pressure_1_R3!L167</f>
        <v>0</v>
      </c>
      <c r="BM245" s="87">
        <f>Pressure_1_R3!M167</f>
        <v>0</v>
      </c>
      <c r="BN245" s="87">
        <f>Pressure_1_R3!N167</f>
        <v>0</v>
      </c>
      <c r="BO245" s="87">
        <f>Pressure_1_R3!O167</f>
        <v>0</v>
      </c>
      <c r="BP245" s="69">
        <f>Pressure_1_R3!P167</f>
        <v>0</v>
      </c>
    </row>
    <row r="246" spans="2:68" ht="15" customHeight="1">
      <c r="B246" s="438">
        <f>Pressure_1_R3!B42</f>
        <v>0</v>
      </c>
      <c r="C246" s="439">
        <f>Pressure_1_R3!D42</f>
        <v>0</v>
      </c>
      <c r="D246" s="445" t="str">
        <f t="shared" si="304"/>
        <v/>
      </c>
      <c r="E246" s="429" t="str">
        <f t="shared" si="293"/>
        <v>기체</v>
      </c>
      <c r="F246" s="387" t="e">
        <f t="shared" si="305"/>
        <v>#N/A</v>
      </c>
      <c r="G246" s="387" t="e">
        <f t="shared" si="306"/>
        <v>#N/A</v>
      </c>
      <c r="H246" s="437" t="e">
        <f t="shared" si="307"/>
        <v>#N/A</v>
      </c>
      <c r="I246" s="429">
        <f t="shared" si="294"/>
        <v>0</v>
      </c>
      <c r="J246" s="66"/>
      <c r="K246" s="423">
        <f t="shared" si="295"/>
        <v>0</v>
      </c>
      <c r="L246" s="428" t="e">
        <f t="shared" ca="1" si="296"/>
        <v>#N/A</v>
      </c>
      <c r="M246" s="429" t="e">
        <f t="shared" ca="1" si="297"/>
        <v>#VALUE!</v>
      </c>
      <c r="N246" s="428">
        <f t="shared" ca="1" si="277"/>
        <v>0</v>
      </c>
      <c r="O246" s="429" t="e">
        <f t="shared" ca="1" si="278"/>
        <v>#N/A</v>
      </c>
      <c r="P246" s="428">
        <f t="shared" ca="1" si="279"/>
        <v>0</v>
      </c>
      <c r="Q246" s="429" t="e">
        <f t="shared" ca="1" si="280"/>
        <v>#N/A</v>
      </c>
      <c r="R246" s="430">
        <f t="shared" ca="1" si="308"/>
        <v>0</v>
      </c>
      <c r="S246" s="427" t="e">
        <f t="shared" ca="1" si="309"/>
        <v>#N/A</v>
      </c>
      <c r="T246" s="387" t="e">
        <f t="shared" ca="1" si="310"/>
        <v>#N/A</v>
      </c>
      <c r="U246" s="440" t="e">
        <f t="shared" ca="1" si="311"/>
        <v>#N/A</v>
      </c>
      <c r="V246" s="429">
        <f t="shared" si="283"/>
        <v>0</v>
      </c>
      <c r="X246" s="428" t="e">
        <f t="shared" ca="1" si="298"/>
        <v>#N/A</v>
      </c>
      <c r="Y246" s="429" t="e">
        <f t="shared" ca="1" si="299"/>
        <v>#N/A</v>
      </c>
      <c r="Z246" s="428" t="e">
        <f t="shared" ca="1" si="284"/>
        <v>#N/A</v>
      </c>
      <c r="AA246" s="431" t="e">
        <f t="shared" ca="1" si="285"/>
        <v>#N/A</v>
      </c>
      <c r="AB246" s="442">
        <f t="shared" si="312"/>
        <v>0</v>
      </c>
      <c r="AC246" s="443">
        <f t="shared" si="313"/>
        <v>0</v>
      </c>
      <c r="AD246" s="444">
        <f t="shared" si="314"/>
        <v>0</v>
      </c>
      <c r="AF246" s="387">
        <f t="shared" si="315"/>
        <v>0</v>
      </c>
      <c r="AG246" s="451">
        <f t="shared" ref="AG246:AL246" si="341">AG245</f>
        <v>9.7989820000000005</v>
      </c>
      <c r="AH246" s="451" t="e">
        <f t="shared" si="341"/>
        <v>#DIV/0!</v>
      </c>
      <c r="AI246" s="451">
        <f t="shared" si="341"/>
        <v>8000</v>
      </c>
      <c r="AJ246" s="451">
        <f t="shared" si="341"/>
        <v>1</v>
      </c>
      <c r="AK246" s="451">
        <f t="shared" si="341"/>
        <v>0</v>
      </c>
      <c r="AL246" s="451" t="e">
        <f t="shared" ca="1" si="341"/>
        <v>#N/A</v>
      </c>
      <c r="AM246" s="454" t="e">
        <f t="shared" ca="1" si="317"/>
        <v>#DIV/0!</v>
      </c>
      <c r="AN246" s="451" t="e">
        <f t="shared" ref="AN246:AO246" ca="1" si="342">AN245</f>
        <v>#N/A</v>
      </c>
      <c r="AO246" s="451" t="e">
        <f t="shared" ca="1" si="342"/>
        <v>#N/A</v>
      </c>
      <c r="AP246" s="449" t="e">
        <f t="shared" ca="1" si="319"/>
        <v>#DIV/0!</v>
      </c>
      <c r="AQ246" s="451">
        <f t="shared" si="303"/>
        <v>9.0000000000000002E-6</v>
      </c>
      <c r="AR246" s="451" t="e">
        <f t="shared" ca="1" si="303"/>
        <v>#DIV/0!</v>
      </c>
      <c r="AS246" s="455" t="e">
        <f t="shared" ca="1" si="320"/>
        <v>#N/A</v>
      </c>
      <c r="AT246" s="456" t="e">
        <f t="shared" ca="1" si="321"/>
        <v>#DIV/0!</v>
      </c>
      <c r="AU246" s="451" t="e">
        <f t="shared" si="290"/>
        <v>#DIV/0!</v>
      </c>
      <c r="AV246" s="450" t="e">
        <f t="shared" ca="1" si="322"/>
        <v>#DIV/0!</v>
      </c>
      <c r="AW246" s="451">
        <f t="shared" si="292"/>
        <v>0.03</v>
      </c>
      <c r="AX246" s="446">
        <f t="shared" si="323"/>
        <v>0</v>
      </c>
      <c r="AY246" s="452" t="e">
        <f t="shared" ca="1" si="324"/>
        <v>#DIV/0!</v>
      </c>
      <c r="BA246" s="68">
        <f>Pressure_1_R3!A168</f>
        <v>0</v>
      </c>
      <c r="BB246" s="87">
        <f>Pressure_1_R3!B168</f>
        <v>0</v>
      </c>
      <c r="BC246" s="87">
        <f>Pressure_1_R3!C168</f>
        <v>0</v>
      </c>
      <c r="BD246" s="87">
        <f>Pressure_1_R3!D168</f>
        <v>0</v>
      </c>
      <c r="BE246" s="87">
        <f>Pressure_1_R3!E168</f>
        <v>0</v>
      </c>
      <c r="BF246" s="87">
        <f>Pressure_1_R3!F168</f>
        <v>0</v>
      </c>
      <c r="BG246" s="87">
        <f>Pressure_1_R3!G168</f>
        <v>0</v>
      </c>
      <c r="BH246" s="87">
        <f>Pressure_1_R3!H168</f>
        <v>0</v>
      </c>
      <c r="BI246" s="87">
        <f>Pressure_1_R3!I168</f>
        <v>0</v>
      </c>
      <c r="BJ246" s="87">
        <f>Pressure_1_R3!J168</f>
        <v>0</v>
      </c>
      <c r="BK246" s="87">
        <f>Pressure_1_R3!K168</f>
        <v>0</v>
      </c>
      <c r="BL246" s="87">
        <f>Pressure_1_R3!L168</f>
        <v>0</v>
      </c>
      <c r="BM246" s="87">
        <f>Pressure_1_R3!M168</f>
        <v>0</v>
      </c>
      <c r="BN246" s="87">
        <f>Pressure_1_R3!N168</f>
        <v>0</v>
      </c>
      <c r="BO246" s="87">
        <f>Pressure_1_R3!O168</f>
        <v>0</v>
      </c>
      <c r="BP246" s="69">
        <f>Pressure_1_R3!P168</f>
        <v>0</v>
      </c>
    </row>
    <row r="247" spans="2:68" ht="15" customHeight="1">
      <c r="B247" s="438">
        <f>Pressure_1_R3!B43</f>
        <v>0</v>
      </c>
      <c r="C247" s="439">
        <f>Pressure_1_R3!D43</f>
        <v>0</v>
      </c>
      <c r="D247" s="445" t="str">
        <f t="shared" si="304"/>
        <v/>
      </c>
      <c r="E247" s="429" t="str">
        <f t="shared" si="293"/>
        <v>기체</v>
      </c>
      <c r="F247" s="387" t="e">
        <f t="shared" si="305"/>
        <v>#N/A</v>
      </c>
      <c r="G247" s="387" t="e">
        <f t="shared" si="306"/>
        <v>#N/A</v>
      </c>
      <c r="H247" s="437" t="e">
        <f t="shared" si="307"/>
        <v>#N/A</v>
      </c>
      <c r="I247" s="429">
        <f t="shared" si="294"/>
        <v>0</v>
      </c>
      <c r="J247" s="66"/>
      <c r="K247" s="423">
        <f t="shared" si="295"/>
        <v>0</v>
      </c>
      <c r="L247" s="428" t="e">
        <f t="shared" ca="1" si="296"/>
        <v>#N/A</v>
      </c>
      <c r="M247" s="429" t="e">
        <f t="shared" ca="1" si="297"/>
        <v>#VALUE!</v>
      </c>
      <c r="N247" s="428">
        <f t="shared" ca="1" si="277"/>
        <v>0</v>
      </c>
      <c r="O247" s="429" t="e">
        <f t="shared" ca="1" si="278"/>
        <v>#N/A</v>
      </c>
      <c r="P247" s="428">
        <f t="shared" ca="1" si="279"/>
        <v>0</v>
      </c>
      <c r="Q247" s="429" t="e">
        <f t="shared" ca="1" si="280"/>
        <v>#N/A</v>
      </c>
      <c r="R247" s="430">
        <f t="shared" ca="1" si="308"/>
        <v>0</v>
      </c>
      <c r="S247" s="427" t="e">
        <f t="shared" ca="1" si="309"/>
        <v>#N/A</v>
      </c>
      <c r="T247" s="387" t="e">
        <f t="shared" ca="1" si="310"/>
        <v>#N/A</v>
      </c>
      <c r="U247" s="440" t="e">
        <f t="shared" ca="1" si="311"/>
        <v>#N/A</v>
      </c>
      <c r="V247" s="429">
        <f t="shared" si="283"/>
        <v>0</v>
      </c>
      <c r="X247" s="428" t="e">
        <f t="shared" ca="1" si="298"/>
        <v>#N/A</v>
      </c>
      <c r="Y247" s="429" t="e">
        <f t="shared" ca="1" si="299"/>
        <v>#N/A</v>
      </c>
      <c r="Z247" s="428" t="e">
        <f t="shared" ca="1" si="284"/>
        <v>#N/A</v>
      </c>
      <c r="AA247" s="431" t="e">
        <f t="shared" ca="1" si="285"/>
        <v>#N/A</v>
      </c>
      <c r="AB247" s="442">
        <f t="shared" si="312"/>
        <v>0</v>
      </c>
      <c r="AC247" s="443">
        <f t="shared" si="313"/>
        <v>0</v>
      </c>
      <c r="AD247" s="444">
        <f t="shared" si="314"/>
        <v>0</v>
      </c>
      <c r="AF247" s="387">
        <f t="shared" si="315"/>
        <v>0</v>
      </c>
      <c r="AG247" s="451">
        <f t="shared" ref="AG247:AL247" si="343">AG246</f>
        <v>9.7989820000000005</v>
      </c>
      <c r="AH247" s="451" t="e">
        <f t="shared" si="343"/>
        <v>#DIV/0!</v>
      </c>
      <c r="AI247" s="451">
        <f t="shared" si="343"/>
        <v>8000</v>
      </c>
      <c r="AJ247" s="451">
        <f t="shared" si="343"/>
        <v>1</v>
      </c>
      <c r="AK247" s="451">
        <f t="shared" si="343"/>
        <v>0</v>
      </c>
      <c r="AL247" s="451" t="e">
        <f t="shared" ca="1" si="343"/>
        <v>#N/A</v>
      </c>
      <c r="AM247" s="454" t="e">
        <f t="shared" ca="1" si="317"/>
        <v>#DIV/0!</v>
      </c>
      <c r="AN247" s="451" t="e">
        <f t="shared" ref="AN247:AO247" ca="1" si="344">AN246</f>
        <v>#N/A</v>
      </c>
      <c r="AO247" s="451" t="e">
        <f t="shared" ca="1" si="344"/>
        <v>#N/A</v>
      </c>
      <c r="AP247" s="449" t="e">
        <f t="shared" ca="1" si="319"/>
        <v>#DIV/0!</v>
      </c>
      <c r="AQ247" s="451">
        <f t="shared" si="303"/>
        <v>9.0000000000000002E-6</v>
      </c>
      <c r="AR247" s="451" t="e">
        <f t="shared" ca="1" si="303"/>
        <v>#DIV/0!</v>
      </c>
      <c r="AS247" s="455" t="e">
        <f t="shared" ca="1" si="320"/>
        <v>#N/A</v>
      </c>
      <c r="AT247" s="456" t="e">
        <f t="shared" ca="1" si="321"/>
        <v>#DIV/0!</v>
      </c>
      <c r="AU247" s="451" t="e">
        <f t="shared" si="290"/>
        <v>#DIV/0!</v>
      </c>
      <c r="AV247" s="450" t="e">
        <f t="shared" ca="1" si="322"/>
        <v>#DIV/0!</v>
      </c>
      <c r="AW247" s="451">
        <f t="shared" si="292"/>
        <v>0.03</v>
      </c>
      <c r="AX247" s="446">
        <f t="shared" si="323"/>
        <v>0</v>
      </c>
      <c r="AY247" s="452" t="e">
        <f t="shared" ca="1" si="324"/>
        <v>#DIV/0!</v>
      </c>
      <c r="BA247" s="68">
        <f>Pressure_1_R3!A169</f>
        <v>0</v>
      </c>
      <c r="BB247" s="87">
        <f>Pressure_1_R3!B169</f>
        <v>0</v>
      </c>
      <c r="BC247" s="87">
        <f>Pressure_1_R3!C169</f>
        <v>0</v>
      </c>
      <c r="BD247" s="87">
        <f>Pressure_1_R3!D169</f>
        <v>0</v>
      </c>
      <c r="BE247" s="87">
        <f>Pressure_1_R3!E169</f>
        <v>0</v>
      </c>
      <c r="BF247" s="87">
        <f>Pressure_1_R3!F169</f>
        <v>0</v>
      </c>
      <c r="BG247" s="87">
        <f>Pressure_1_R3!G169</f>
        <v>0</v>
      </c>
      <c r="BH247" s="87">
        <f>Pressure_1_R3!H169</f>
        <v>0</v>
      </c>
      <c r="BI247" s="87">
        <f>Pressure_1_R3!I169</f>
        <v>0</v>
      </c>
      <c r="BJ247" s="87">
        <f>Pressure_1_R3!J169</f>
        <v>0</v>
      </c>
      <c r="BK247" s="87">
        <f>Pressure_1_R3!K169</f>
        <v>0</v>
      </c>
      <c r="BL247" s="87">
        <f>Pressure_1_R3!L169</f>
        <v>0</v>
      </c>
      <c r="BM247" s="87">
        <f>Pressure_1_R3!M169</f>
        <v>0</v>
      </c>
      <c r="BN247" s="87">
        <f>Pressure_1_R3!N169</f>
        <v>0</v>
      </c>
      <c r="BO247" s="87">
        <f>Pressure_1_R3!O169</f>
        <v>0</v>
      </c>
      <c r="BP247" s="69">
        <f>Pressure_1_R3!P169</f>
        <v>0</v>
      </c>
    </row>
    <row r="248" spans="2:68" ht="15" customHeight="1">
      <c r="B248" s="438">
        <f>Pressure_1_R3!B44</f>
        <v>0</v>
      </c>
      <c r="C248" s="439">
        <f>Pressure_1_R3!D44</f>
        <v>0</v>
      </c>
      <c r="D248" s="445" t="str">
        <f t="shared" si="304"/>
        <v/>
      </c>
      <c r="E248" s="429" t="str">
        <f t="shared" si="293"/>
        <v>기체</v>
      </c>
      <c r="F248" s="387" t="e">
        <f t="shared" si="305"/>
        <v>#N/A</v>
      </c>
      <c r="G248" s="387" t="e">
        <f t="shared" si="306"/>
        <v>#N/A</v>
      </c>
      <c r="H248" s="437" t="e">
        <f t="shared" si="307"/>
        <v>#N/A</v>
      </c>
      <c r="I248" s="429">
        <f t="shared" si="294"/>
        <v>0</v>
      </c>
      <c r="J248" s="66"/>
      <c r="K248" s="423">
        <f t="shared" si="295"/>
        <v>0</v>
      </c>
      <c r="L248" s="428" t="e">
        <f t="shared" ca="1" si="296"/>
        <v>#N/A</v>
      </c>
      <c r="M248" s="429" t="e">
        <f t="shared" ca="1" si="297"/>
        <v>#VALUE!</v>
      </c>
      <c r="N248" s="428">
        <f t="shared" ca="1" si="277"/>
        <v>0</v>
      </c>
      <c r="O248" s="429" t="e">
        <f t="shared" ca="1" si="278"/>
        <v>#N/A</v>
      </c>
      <c r="P248" s="428">
        <f t="shared" ca="1" si="279"/>
        <v>0</v>
      </c>
      <c r="Q248" s="429" t="e">
        <f t="shared" ca="1" si="280"/>
        <v>#N/A</v>
      </c>
      <c r="R248" s="430">
        <f t="shared" ca="1" si="308"/>
        <v>0</v>
      </c>
      <c r="S248" s="427" t="e">
        <f t="shared" ca="1" si="309"/>
        <v>#N/A</v>
      </c>
      <c r="T248" s="387" t="e">
        <f t="shared" ca="1" si="310"/>
        <v>#N/A</v>
      </c>
      <c r="U248" s="440" t="e">
        <f t="shared" ca="1" si="311"/>
        <v>#N/A</v>
      </c>
      <c r="V248" s="429">
        <f t="shared" si="283"/>
        <v>0</v>
      </c>
      <c r="X248" s="428" t="e">
        <f t="shared" ca="1" si="298"/>
        <v>#N/A</v>
      </c>
      <c r="Y248" s="429" t="e">
        <f t="shared" ca="1" si="299"/>
        <v>#N/A</v>
      </c>
      <c r="Z248" s="428" t="e">
        <f t="shared" ca="1" si="284"/>
        <v>#N/A</v>
      </c>
      <c r="AA248" s="431" t="e">
        <f t="shared" ca="1" si="285"/>
        <v>#N/A</v>
      </c>
      <c r="AB248" s="442">
        <f t="shared" si="312"/>
        <v>0</v>
      </c>
      <c r="AC248" s="443">
        <f t="shared" si="313"/>
        <v>0</v>
      </c>
      <c r="AD248" s="444">
        <f t="shared" si="314"/>
        <v>0</v>
      </c>
      <c r="AF248" s="387">
        <f t="shared" si="315"/>
        <v>0</v>
      </c>
      <c r="AG248" s="451">
        <f t="shared" ref="AG248:AL248" si="345">AG247</f>
        <v>9.7989820000000005</v>
      </c>
      <c r="AH248" s="451" t="e">
        <f t="shared" si="345"/>
        <v>#DIV/0!</v>
      </c>
      <c r="AI248" s="451">
        <f t="shared" si="345"/>
        <v>8000</v>
      </c>
      <c r="AJ248" s="451">
        <f t="shared" si="345"/>
        <v>1</v>
      </c>
      <c r="AK248" s="451">
        <f t="shared" si="345"/>
        <v>0</v>
      </c>
      <c r="AL248" s="451" t="e">
        <f t="shared" ca="1" si="345"/>
        <v>#N/A</v>
      </c>
      <c r="AM248" s="454" t="e">
        <f t="shared" ca="1" si="317"/>
        <v>#DIV/0!</v>
      </c>
      <c r="AN248" s="451" t="e">
        <f t="shared" ref="AN248:AO248" ca="1" si="346">AN247</f>
        <v>#N/A</v>
      </c>
      <c r="AO248" s="451" t="e">
        <f t="shared" ca="1" si="346"/>
        <v>#N/A</v>
      </c>
      <c r="AP248" s="449" t="e">
        <f t="shared" ca="1" si="319"/>
        <v>#DIV/0!</v>
      </c>
      <c r="AQ248" s="451">
        <f t="shared" si="303"/>
        <v>9.0000000000000002E-6</v>
      </c>
      <c r="AR248" s="451" t="e">
        <f t="shared" ca="1" si="303"/>
        <v>#DIV/0!</v>
      </c>
      <c r="AS248" s="455" t="e">
        <f t="shared" ca="1" si="320"/>
        <v>#N/A</v>
      </c>
      <c r="AT248" s="456" t="e">
        <f t="shared" ca="1" si="321"/>
        <v>#DIV/0!</v>
      </c>
      <c r="AU248" s="451" t="e">
        <f t="shared" si="290"/>
        <v>#DIV/0!</v>
      </c>
      <c r="AV248" s="450" t="e">
        <f t="shared" ca="1" si="322"/>
        <v>#DIV/0!</v>
      </c>
      <c r="AW248" s="451">
        <f t="shared" si="292"/>
        <v>0.03</v>
      </c>
      <c r="AX248" s="446">
        <f t="shared" si="323"/>
        <v>0</v>
      </c>
      <c r="AY248" s="452" t="e">
        <f t="shared" ca="1" si="324"/>
        <v>#DIV/0!</v>
      </c>
      <c r="BA248" s="68">
        <f>Pressure_1_R3!A170</f>
        <v>0</v>
      </c>
      <c r="BB248" s="87">
        <f>Pressure_1_R3!B170</f>
        <v>0</v>
      </c>
      <c r="BC248" s="87">
        <f>Pressure_1_R3!C170</f>
        <v>0</v>
      </c>
      <c r="BD248" s="87">
        <f>Pressure_1_R3!D170</f>
        <v>0</v>
      </c>
      <c r="BE248" s="87">
        <f>Pressure_1_R3!E170</f>
        <v>0</v>
      </c>
      <c r="BF248" s="87">
        <f>Pressure_1_R3!F170</f>
        <v>0</v>
      </c>
      <c r="BG248" s="87">
        <f>Pressure_1_R3!G170</f>
        <v>0</v>
      </c>
      <c r="BH248" s="87">
        <f>Pressure_1_R3!H170</f>
        <v>0</v>
      </c>
      <c r="BI248" s="87">
        <f>Pressure_1_R3!I170</f>
        <v>0</v>
      </c>
      <c r="BJ248" s="87">
        <f>Pressure_1_R3!J170</f>
        <v>0</v>
      </c>
      <c r="BK248" s="87">
        <f>Pressure_1_R3!K170</f>
        <v>0</v>
      </c>
      <c r="BL248" s="87">
        <f>Pressure_1_R3!L170</f>
        <v>0</v>
      </c>
      <c r="BM248" s="87">
        <f>Pressure_1_R3!M170</f>
        <v>0</v>
      </c>
      <c r="BN248" s="87">
        <f>Pressure_1_R3!N170</f>
        <v>0</v>
      </c>
      <c r="BO248" s="87">
        <f>Pressure_1_R3!O170</f>
        <v>0</v>
      </c>
      <c r="BP248" s="69">
        <f>Pressure_1_R3!P170</f>
        <v>0</v>
      </c>
    </row>
    <row r="249" spans="2:68" ht="15" customHeight="1">
      <c r="B249" s="438">
        <f>Pressure_1_R3!B45</f>
        <v>0</v>
      </c>
      <c r="C249" s="439">
        <f>Pressure_1_R3!D45</f>
        <v>0</v>
      </c>
      <c r="D249" s="445" t="str">
        <f t="shared" si="304"/>
        <v/>
      </c>
      <c r="E249" s="429" t="str">
        <f t="shared" si="293"/>
        <v>기체</v>
      </c>
      <c r="F249" s="387" t="e">
        <f t="shared" si="305"/>
        <v>#N/A</v>
      </c>
      <c r="G249" s="387" t="e">
        <f t="shared" si="306"/>
        <v>#N/A</v>
      </c>
      <c r="H249" s="437" t="e">
        <f t="shared" si="307"/>
        <v>#N/A</v>
      </c>
      <c r="I249" s="429">
        <f t="shared" si="294"/>
        <v>0</v>
      </c>
      <c r="J249" s="66"/>
      <c r="K249" s="423">
        <f t="shared" si="295"/>
        <v>0</v>
      </c>
      <c r="L249" s="428" t="e">
        <f t="shared" ca="1" si="296"/>
        <v>#N/A</v>
      </c>
      <c r="M249" s="429" t="e">
        <f t="shared" ca="1" si="297"/>
        <v>#VALUE!</v>
      </c>
      <c r="N249" s="428">
        <f t="shared" ca="1" si="277"/>
        <v>0</v>
      </c>
      <c r="O249" s="429" t="e">
        <f t="shared" ca="1" si="278"/>
        <v>#N/A</v>
      </c>
      <c r="P249" s="428">
        <f t="shared" ca="1" si="279"/>
        <v>0</v>
      </c>
      <c r="Q249" s="429" t="e">
        <f t="shared" ca="1" si="280"/>
        <v>#N/A</v>
      </c>
      <c r="R249" s="430">
        <f t="shared" ca="1" si="308"/>
        <v>0</v>
      </c>
      <c r="S249" s="427" t="e">
        <f t="shared" ca="1" si="309"/>
        <v>#N/A</v>
      </c>
      <c r="T249" s="387" t="e">
        <f t="shared" ca="1" si="310"/>
        <v>#N/A</v>
      </c>
      <c r="U249" s="440" t="e">
        <f t="shared" ca="1" si="311"/>
        <v>#N/A</v>
      </c>
      <c r="V249" s="429">
        <f t="shared" si="283"/>
        <v>0</v>
      </c>
      <c r="X249" s="428" t="e">
        <f t="shared" ca="1" si="298"/>
        <v>#N/A</v>
      </c>
      <c r="Y249" s="429" t="e">
        <f t="shared" ca="1" si="299"/>
        <v>#N/A</v>
      </c>
      <c r="Z249" s="428" t="e">
        <f t="shared" ca="1" si="284"/>
        <v>#N/A</v>
      </c>
      <c r="AA249" s="431" t="e">
        <f t="shared" ca="1" si="285"/>
        <v>#N/A</v>
      </c>
      <c r="AB249" s="442">
        <f t="shared" si="312"/>
        <v>0</v>
      </c>
      <c r="AC249" s="443">
        <f t="shared" si="313"/>
        <v>0</v>
      </c>
      <c r="AD249" s="444">
        <f t="shared" si="314"/>
        <v>0</v>
      </c>
      <c r="AF249" s="387">
        <f t="shared" si="315"/>
        <v>0</v>
      </c>
      <c r="AG249" s="451">
        <f t="shared" ref="AG249:AL249" si="347">AG248</f>
        <v>9.7989820000000005</v>
      </c>
      <c r="AH249" s="451" t="e">
        <f t="shared" si="347"/>
        <v>#DIV/0!</v>
      </c>
      <c r="AI249" s="451">
        <f t="shared" si="347"/>
        <v>8000</v>
      </c>
      <c r="AJ249" s="451">
        <f t="shared" si="347"/>
        <v>1</v>
      </c>
      <c r="AK249" s="451">
        <f t="shared" si="347"/>
        <v>0</v>
      </c>
      <c r="AL249" s="451" t="e">
        <f t="shared" ca="1" si="347"/>
        <v>#N/A</v>
      </c>
      <c r="AM249" s="454" t="e">
        <f t="shared" ca="1" si="317"/>
        <v>#DIV/0!</v>
      </c>
      <c r="AN249" s="451" t="e">
        <f t="shared" ref="AN249:AO249" ca="1" si="348">AN248</f>
        <v>#N/A</v>
      </c>
      <c r="AO249" s="451" t="e">
        <f t="shared" ca="1" si="348"/>
        <v>#N/A</v>
      </c>
      <c r="AP249" s="449" t="e">
        <f t="shared" ca="1" si="319"/>
        <v>#DIV/0!</v>
      </c>
      <c r="AQ249" s="451">
        <f t="shared" si="303"/>
        <v>9.0000000000000002E-6</v>
      </c>
      <c r="AR249" s="451" t="e">
        <f t="shared" ca="1" si="303"/>
        <v>#DIV/0!</v>
      </c>
      <c r="AS249" s="455" t="e">
        <f t="shared" ca="1" si="320"/>
        <v>#N/A</v>
      </c>
      <c r="AT249" s="456" t="e">
        <f t="shared" ca="1" si="321"/>
        <v>#DIV/0!</v>
      </c>
      <c r="AU249" s="451" t="e">
        <f t="shared" si="290"/>
        <v>#DIV/0!</v>
      </c>
      <c r="AV249" s="450" t="e">
        <f t="shared" ca="1" si="322"/>
        <v>#DIV/0!</v>
      </c>
      <c r="AW249" s="451">
        <f t="shared" si="292"/>
        <v>0.03</v>
      </c>
      <c r="AX249" s="446">
        <f t="shared" si="323"/>
        <v>0</v>
      </c>
      <c r="AY249" s="452" t="e">
        <f t="shared" ca="1" si="324"/>
        <v>#DIV/0!</v>
      </c>
      <c r="BA249" s="68">
        <f>Pressure_1_R3!A171</f>
        <v>0</v>
      </c>
      <c r="BB249" s="87">
        <f>Pressure_1_R3!B171</f>
        <v>0</v>
      </c>
      <c r="BC249" s="87">
        <f>Pressure_1_R3!C171</f>
        <v>0</v>
      </c>
      <c r="BD249" s="87">
        <f>Pressure_1_R3!D171</f>
        <v>0</v>
      </c>
      <c r="BE249" s="87">
        <f>Pressure_1_R3!E171</f>
        <v>0</v>
      </c>
      <c r="BF249" s="87">
        <f>Pressure_1_R3!F171</f>
        <v>0</v>
      </c>
      <c r="BG249" s="87">
        <f>Pressure_1_R3!G171</f>
        <v>0</v>
      </c>
      <c r="BH249" s="87">
        <f>Pressure_1_R3!H171</f>
        <v>0</v>
      </c>
      <c r="BI249" s="87">
        <f>Pressure_1_R3!I171</f>
        <v>0</v>
      </c>
      <c r="BJ249" s="87">
        <f>Pressure_1_R3!J171</f>
        <v>0</v>
      </c>
      <c r="BK249" s="87">
        <f>Pressure_1_R3!K171</f>
        <v>0</v>
      </c>
      <c r="BL249" s="87">
        <f>Pressure_1_R3!L171</f>
        <v>0</v>
      </c>
      <c r="BM249" s="87">
        <f>Pressure_1_R3!M171</f>
        <v>0</v>
      </c>
      <c r="BN249" s="87">
        <f>Pressure_1_R3!N171</f>
        <v>0</v>
      </c>
      <c r="BO249" s="87">
        <f>Pressure_1_R3!O171</f>
        <v>0</v>
      </c>
      <c r="BP249" s="69">
        <f>Pressure_1_R3!P171</f>
        <v>0</v>
      </c>
    </row>
    <row r="250" spans="2:68" ht="15" customHeight="1">
      <c r="B250" s="438">
        <f>Pressure_1_R3!B46</f>
        <v>0</v>
      </c>
      <c r="C250" s="439">
        <f>Pressure_1_R3!D46</f>
        <v>0</v>
      </c>
      <c r="D250" s="445" t="str">
        <f t="shared" si="304"/>
        <v/>
      </c>
      <c r="E250" s="429" t="str">
        <f t="shared" si="293"/>
        <v>기체</v>
      </c>
      <c r="F250" s="387" t="e">
        <f t="shared" si="305"/>
        <v>#N/A</v>
      </c>
      <c r="G250" s="387" t="e">
        <f t="shared" si="306"/>
        <v>#N/A</v>
      </c>
      <c r="H250" s="437" t="e">
        <f t="shared" si="307"/>
        <v>#N/A</v>
      </c>
      <c r="I250" s="429">
        <f t="shared" si="294"/>
        <v>0</v>
      </c>
      <c r="J250" s="66"/>
      <c r="K250" s="423">
        <f t="shared" si="295"/>
        <v>0</v>
      </c>
      <c r="L250" s="428" t="e">
        <f t="shared" ca="1" si="296"/>
        <v>#N/A</v>
      </c>
      <c r="M250" s="429" t="e">
        <f t="shared" ca="1" si="297"/>
        <v>#VALUE!</v>
      </c>
      <c r="N250" s="428">
        <f t="shared" ca="1" si="277"/>
        <v>0</v>
      </c>
      <c r="O250" s="429" t="e">
        <f t="shared" ca="1" si="278"/>
        <v>#N/A</v>
      </c>
      <c r="P250" s="428">
        <f t="shared" ca="1" si="279"/>
        <v>0</v>
      </c>
      <c r="Q250" s="429" t="e">
        <f t="shared" ca="1" si="280"/>
        <v>#N/A</v>
      </c>
      <c r="R250" s="430">
        <f t="shared" ca="1" si="308"/>
        <v>0</v>
      </c>
      <c r="S250" s="427" t="e">
        <f t="shared" ca="1" si="309"/>
        <v>#N/A</v>
      </c>
      <c r="T250" s="387" t="e">
        <f t="shared" ca="1" si="310"/>
        <v>#N/A</v>
      </c>
      <c r="U250" s="440" t="e">
        <f t="shared" ca="1" si="311"/>
        <v>#N/A</v>
      </c>
      <c r="V250" s="429">
        <f t="shared" si="283"/>
        <v>0</v>
      </c>
      <c r="X250" s="428" t="e">
        <f t="shared" ca="1" si="298"/>
        <v>#N/A</v>
      </c>
      <c r="Y250" s="429" t="e">
        <f t="shared" ca="1" si="299"/>
        <v>#N/A</v>
      </c>
      <c r="Z250" s="428" t="e">
        <f t="shared" ca="1" si="284"/>
        <v>#N/A</v>
      </c>
      <c r="AA250" s="431" t="e">
        <f t="shared" ca="1" si="285"/>
        <v>#N/A</v>
      </c>
      <c r="AB250" s="442">
        <f t="shared" si="312"/>
        <v>0</v>
      </c>
      <c r="AC250" s="443">
        <f t="shared" si="313"/>
        <v>0</v>
      </c>
      <c r="AD250" s="444">
        <f t="shared" si="314"/>
        <v>0</v>
      </c>
      <c r="AF250" s="387">
        <f t="shared" si="315"/>
        <v>0</v>
      </c>
      <c r="AG250" s="451">
        <f t="shared" ref="AG250:AL250" si="349">AG249</f>
        <v>9.7989820000000005</v>
      </c>
      <c r="AH250" s="451" t="e">
        <f t="shared" si="349"/>
        <v>#DIV/0!</v>
      </c>
      <c r="AI250" s="451">
        <f t="shared" si="349"/>
        <v>8000</v>
      </c>
      <c r="AJ250" s="451">
        <f t="shared" si="349"/>
        <v>1</v>
      </c>
      <c r="AK250" s="451">
        <f t="shared" si="349"/>
        <v>0</v>
      </c>
      <c r="AL250" s="451" t="e">
        <f t="shared" ca="1" si="349"/>
        <v>#N/A</v>
      </c>
      <c r="AM250" s="454" t="e">
        <f t="shared" ca="1" si="317"/>
        <v>#DIV/0!</v>
      </c>
      <c r="AN250" s="451" t="e">
        <f t="shared" ref="AN250:AO250" ca="1" si="350">AN249</f>
        <v>#N/A</v>
      </c>
      <c r="AO250" s="451" t="e">
        <f t="shared" ca="1" si="350"/>
        <v>#N/A</v>
      </c>
      <c r="AP250" s="449" t="e">
        <f t="shared" ca="1" si="319"/>
        <v>#DIV/0!</v>
      </c>
      <c r="AQ250" s="451">
        <f t="shared" si="303"/>
        <v>9.0000000000000002E-6</v>
      </c>
      <c r="AR250" s="451" t="e">
        <f t="shared" ca="1" si="303"/>
        <v>#DIV/0!</v>
      </c>
      <c r="AS250" s="455" t="e">
        <f t="shared" ca="1" si="320"/>
        <v>#N/A</v>
      </c>
      <c r="AT250" s="456" t="e">
        <f t="shared" ca="1" si="321"/>
        <v>#DIV/0!</v>
      </c>
      <c r="AU250" s="451" t="e">
        <f t="shared" si="290"/>
        <v>#DIV/0!</v>
      </c>
      <c r="AV250" s="450" t="e">
        <f t="shared" ca="1" si="322"/>
        <v>#DIV/0!</v>
      </c>
      <c r="AW250" s="451">
        <f t="shared" si="292"/>
        <v>0.03</v>
      </c>
      <c r="AX250" s="446">
        <f t="shared" si="323"/>
        <v>0</v>
      </c>
      <c r="AY250" s="452" t="e">
        <f t="shared" ca="1" si="324"/>
        <v>#DIV/0!</v>
      </c>
      <c r="BA250" s="68">
        <f>Pressure_1_R3!A172</f>
        <v>0</v>
      </c>
      <c r="BB250" s="87">
        <f>Pressure_1_R3!B172</f>
        <v>0</v>
      </c>
      <c r="BC250" s="87">
        <f>Pressure_1_R3!C172</f>
        <v>0</v>
      </c>
      <c r="BD250" s="87">
        <f>Pressure_1_R3!D172</f>
        <v>0</v>
      </c>
      <c r="BE250" s="87">
        <f>Pressure_1_R3!E172</f>
        <v>0</v>
      </c>
      <c r="BF250" s="87">
        <f>Pressure_1_R3!F172</f>
        <v>0</v>
      </c>
      <c r="BG250" s="87">
        <f>Pressure_1_R3!G172</f>
        <v>0</v>
      </c>
      <c r="BH250" s="87">
        <f>Pressure_1_R3!H172</f>
        <v>0</v>
      </c>
      <c r="BI250" s="87">
        <f>Pressure_1_R3!I172</f>
        <v>0</v>
      </c>
      <c r="BJ250" s="87">
        <f>Pressure_1_R3!J172</f>
        <v>0</v>
      </c>
      <c r="BK250" s="87">
        <f>Pressure_1_R3!K172</f>
        <v>0</v>
      </c>
      <c r="BL250" s="87">
        <f>Pressure_1_R3!L172</f>
        <v>0</v>
      </c>
      <c r="BM250" s="87">
        <f>Pressure_1_R3!M172</f>
        <v>0</v>
      </c>
      <c r="BN250" s="87">
        <f>Pressure_1_R3!N172</f>
        <v>0</v>
      </c>
      <c r="BO250" s="87">
        <f>Pressure_1_R3!O172</f>
        <v>0</v>
      </c>
      <c r="BP250" s="69">
        <f>Pressure_1_R3!P172</f>
        <v>0</v>
      </c>
    </row>
    <row r="251" spans="2:68" ht="15" customHeight="1">
      <c r="B251" s="438">
        <f>Pressure_1_R3!B47</f>
        <v>0</v>
      </c>
      <c r="C251" s="439">
        <f>Pressure_1_R3!D47</f>
        <v>0</v>
      </c>
      <c r="D251" s="445" t="str">
        <f t="shared" si="304"/>
        <v/>
      </c>
      <c r="E251" s="429" t="str">
        <f t="shared" si="293"/>
        <v>기체</v>
      </c>
      <c r="F251" s="387" t="e">
        <f t="shared" si="305"/>
        <v>#N/A</v>
      </c>
      <c r="G251" s="387" t="e">
        <f t="shared" si="306"/>
        <v>#N/A</v>
      </c>
      <c r="H251" s="437" t="e">
        <f t="shared" si="307"/>
        <v>#N/A</v>
      </c>
      <c r="I251" s="429">
        <f t="shared" si="294"/>
        <v>0</v>
      </c>
      <c r="J251" s="66"/>
      <c r="K251" s="423">
        <f t="shared" si="295"/>
        <v>0</v>
      </c>
      <c r="L251" s="428" t="e">
        <f t="shared" ca="1" si="296"/>
        <v>#N/A</v>
      </c>
      <c r="M251" s="429" t="e">
        <f t="shared" ca="1" si="297"/>
        <v>#VALUE!</v>
      </c>
      <c r="N251" s="428">
        <f t="shared" ca="1" si="277"/>
        <v>0</v>
      </c>
      <c r="O251" s="429" t="e">
        <f t="shared" ca="1" si="278"/>
        <v>#N/A</v>
      </c>
      <c r="P251" s="428">
        <f t="shared" ca="1" si="279"/>
        <v>0</v>
      </c>
      <c r="Q251" s="429" t="e">
        <f t="shared" ca="1" si="280"/>
        <v>#N/A</v>
      </c>
      <c r="R251" s="430">
        <f t="shared" ca="1" si="308"/>
        <v>0</v>
      </c>
      <c r="S251" s="427" t="e">
        <f t="shared" ca="1" si="309"/>
        <v>#N/A</v>
      </c>
      <c r="T251" s="387" t="e">
        <f t="shared" ca="1" si="310"/>
        <v>#N/A</v>
      </c>
      <c r="U251" s="440" t="e">
        <f t="shared" ca="1" si="311"/>
        <v>#N/A</v>
      </c>
      <c r="V251" s="429">
        <f t="shared" si="283"/>
        <v>0</v>
      </c>
      <c r="X251" s="428" t="e">
        <f t="shared" ca="1" si="298"/>
        <v>#N/A</v>
      </c>
      <c r="Y251" s="429" t="e">
        <f t="shared" ca="1" si="299"/>
        <v>#N/A</v>
      </c>
      <c r="Z251" s="428" t="e">
        <f t="shared" ca="1" si="284"/>
        <v>#N/A</v>
      </c>
      <c r="AA251" s="431" t="e">
        <f t="shared" ca="1" si="285"/>
        <v>#N/A</v>
      </c>
      <c r="AB251" s="442">
        <f t="shared" si="312"/>
        <v>0</v>
      </c>
      <c r="AC251" s="443">
        <f t="shared" si="313"/>
        <v>0</v>
      </c>
      <c r="AD251" s="444">
        <f t="shared" si="314"/>
        <v>0</v>
      </c>
      <c r="AF251" s="387">
        <f t="shared" si="315"/>
        <v>0</v>
      </c>
      <c r="AG251" s="451">
        <f t="shared" ref="AG251:AL251" si="351">AG250</f>
        <v>9.7989820000000005</v>
      </c>
      <c r="AH251" s="451" t="e">
        <f t="shared" si="351"/>
        <v>#DIV/0!</v>
      </c>
      <c r="AI251" s="451">
        <f t="shared" si="351"/>
        <v>8000</v>
      </c>
      <c r="AJ251" s="451">
        <f t="shared" si="351"/>
        <v>1</v>
      </c>
      <c r="AK251" s="451">
        <f t="shared" si="351"/>
        <v>0</v>
      </c>
      <c r="AL251" s="451" t="e">
        <f t="shared" ca="1" si="351"/>
        <v>#N/A</v>
      </c>
      <c r="AM251" s="454" t="e">
        <f t="shared" ca="1" si="317"/>
        <v>#DIV/0!</v>
      </c>
      <c r="AN251" s="451" t="e">
        <f t="shared" ref="AN251:AO251" ca="1" si="352">AN250</f>
        <v>#N/A</v>
      </c>
      <c r="AO251" s="451" t="e">
        <f t="shared" ca="1" si="352"/>
        <v>#N/A</v>
      </c>
      <c r="AP251" s="449" t="e">
        <f t="shared" ca="1" si="319"/>
        <v>#DIV/0!</v>
      </c>
      <c r="AQ251" s="451">
        <f t="shared" si="303"/>
        <v>9.0000000000000002E-6</v>
      </c>
      <c r="AR251" s="451" t="e">
        <f t="shared" ca="1" si="303"/>
        <v>#DIV/0!</v>
      </c>
      <c r="AS251" s="455" t="e">
        <f t="shared" ca="1" si="320"/>
        <v>#N/A</v>
      </c>
      <c r="AT251" s="456" t="e">
        <f t="shared" ca="1" si="321"/>
        <v>#DIV/0!</v>
      </c>
      <c r="AU251" s="451" t="e">
        <f t="shared" si="290"/>
        <v>#DIV/0!</v>
      </c>
      <c r="AV251" s="450" t="e">
        <f t="shared" ca="1" si="322"/>
        <v>#DIV/0!</v>
      </c>
      <c r="AW251" s="451">
        <f t="shared" si="292"/>
        <v>0.03</v>
      </c>
      <c r="AX251" s="446">
        <f t="shared" si="323"/>
        <v>0</v>
      </c>
      <c r="AY251" s="452" t="e">
        <f t="shared" ca="1" si="324"/>
        <v>#DIV/0!</v>
      </c>
      <c r="BA251" s="68">
        <f>Pressure_1_R3!A173</f>
        <v>0</v>
      </c>
      <c r="BB251" s="87">
        <f>Pressure_1_R3!B173</f>
        <v>0</v>
      </c>
      <c r="BC251" s="87">
        <f>Pressure_1_R3!C173</f>
        <v>0</v>
      </c>
      <c r="BD251" s="87">
        <f>Pressure_1_R3!D173</f>
        <v>0</v>
      </c>
      <c r="BE251" s="87">
        <f>Pressure_1_R3!E173</f>
        <v>0</v>
      </c>
      <c r="BF251" s="87">
        <f>Pressure_1_R3!F173</f>
        <v>0</v>
      </c>
      <c r="BG251" s="87">
        <f>Pressure_1_R3!G173</f>
        <v>0</v>
      </c>
      <c r="BH251" s="87">
        <f>Pressure_1_R3!H173</f>
        <v>0</v>
      </c>
      <c r="BI251" s="87">
        <f>Pressure_1_R3!I173</f>
        <v>0</v>
      </c>
      <c r="BJ251" s="87">
        <f>Pressure_1_R3!J173</f>
        <v>0</v>
      </c>
      <c r="BK251" s="87">
        <f>Pressure_1_R3!K173</f>
        <v>0</v>
      </c>
      <c r="BL251" s="87">
        <f>Pressure_1_R3!L173</f>
        <v>0</v>
      </c>
      <c r="BM251" s="87">
        <f>Pressure_1_R3!M173</f>
        <v>0</v>
      </c>
      <c r="BN251" s="87">
        <f>Pressure_1_R3!N173</f>
        <v>0</v>
      </c>
      <c r="BO251" s="87">
        <f>Pressure_1_R3!O173</f>
        <v>0</v>
      </c>
      <c r="BP251" s="69">
        <f>Pressure_1_R3!P173</f>
        <v>0</v>
      </c>
    </row>
    <row r="252" spans="2:68" ht="15" customHeight="1">
      <c r="B252" s="438">
        <f>Pressure_1_R3!B48</f>
        <v>0</v>
      </c>
      <c r="C252" s="439">
        <f>Pressure_1_R3!D48</f>
        <v>0</v>
      </c>
      <c r="D252" s="445" t="str">
        <f t="shared" si="304"/>
        <v/>
      </c>
      <c r="E252" s="429" t="str">
        <f t="shared" si="293"/>
        <v>기체</v>
      </c>
      <c r="F252" s="387" t="e">
        <f t="shared" si="305"/>
        <v>#N/A</v>
      </c>
      <c r="G252" s="387" t="e">
        <f t="shared" si="306"/>
        <v>#N/A</v>
      </c>
      <c r="H252" s="437" t="e">
        <f t="shared" si="307"/>
        <v>#N/A</v>
      </c>
      <c r="I252" s="429">
        <f t="shared" si="294"/>
        <v>0</v>
      </c>
      <c r="J252" s="66"/>
      <c r="K252" s="423">
        <f t="shared" si="295"/>
        <v>0</v>
      </c>
      <c r="L252" s="428" t="e">
        <f t="shared" ca="1" si="296"/>
        <v>#N/A</v>
      </c>
      <c r="M252" s="429" t="e">
        <f t="shared" ca="1" si="297"/>
        <v>#VALUE!</v>
      </c>
      <c r="N252" s="428">
        <f t="shared" ca="1" si="277"/>
        <v>0</v>
      </c>
      <c r="O252" s="429" t="e">
        <f t="shared" ca="1" si="278"/>
        <v>#N/A</v>
      </c>
      <c r="P252" s="428">
        <f t="shared" ca="1" si="279"/>
        <v>0</v>
      </c>
      <c r="Q252" s="429" t="e">
        <f t="shared" ca="1" si="280"/>
        <v>#N/A</v>
      </c>
      <c r="R252" s="430">
        <f t="shared" ca="1" si="308"/>
        <v>0</v>
      </c>
      <c r="S252" s="427" t="e">
        <f t="shared" ca="1" si="309"/>
        <v>#N/A</v>
      </c>
      <c r="T252" s="387" t="e">
        <f t="shared" ca="1" si="310"/>
        <v>#N/A</v>
      </c>
      <c r="U252" s="440" t="e">
        <f t="shared" ca="1" si="311"/>
        <v>#N/A</v>
      </c>
      <c r="V252" s="429">
        <f t="shared" si="283"/>
        <v>0</v>
      </c>
      <c r="X252" s="428" t="e">
        <f t="shared" ca="1" si="298"/>
        <v>#N/A</v>
      </c>
      <c r="Y252" s="429" t="e">
        <f t="shared" ca="1" si="299"/>
        <v>#N/A</v>
      </c>
      <c r="Z252" s="428" t="e">
        <f t="shared" ca="1" si="284"/>
        <v>#N/A</v>
      </c>
      <c r="AA252" s="431" t="e">
        <f t="shared" ca="1" si="285"/>
        <v>#N/A</v>
      </c>
      <c r="AB252" s="442">
        <f t="shared" si="312"/>
        <v>0</v>
      </c>
      <c r="AC252" s="443">
        <f t="shared" si="313"/>
        <v>0</v>
      </c>
      <c r="AD252" s="444">
        <f t="shared" si="314"/>
        <v>0</v>
      </c>
      <c r="AF252" s="387">
        <f t="shared" si="315"/>
        <v>0</v>
      </c>
      <c r="AG252" s="451">
        <f t="shared" ref="AG252:AL252" si="353">AG251</f>
        <v>9.7989820000000005</v>
      </c>
      <c r="AH252" s="451" t="e">
        <f t="shared" si="353"/>
        <v>#DIV/0!</v>
      </c>
      <c r="AI252" s="451">
        <f t="shared" si="353"/>
        <v>8000</v>
      </c>
      <c r="AJ252" s="451">
        <f t="shared" si="353"/>
        <v>1</v>
      </c>
      <c r="AK252" s="451">
        <f t="shared" si="353"/>
        <v>0</v>
      </c>
      <c r="AL252" s="451" t="e">
        <f t="shared" ca="1" si="353"/>
        <v>#N/A</v>
      </c>
      <c r="AM252" s="454" t="e">
        <f t="shared" ca="1" si="317"/>
        <v>#DIV/0!</v>
      </c>
      <c r="AN252" s="451" t="e">
        <f t="shared" ref="AN252:AO252" ca="1" si="354">AN251</f>
        <v>#N/A</v>
      </c>
      <c r="AO252" s="451" t="e">
        <f t="shared" ca="1" si="354"/>
        <v>#N/A</v>
      </c>
      <c r="AP252" s="449" t="e">
        <f t="shared" ca="1" si="319"/>
        <v>#DIV/0!</v>
      </c>
      <c r="AQ252" s="451">
        <f t="shared" si="303"/>
        <v>9.0000000000000002E-6</v>
      </c>
      <c r="AR252" s="451" t="e">
        <f t="shared" ca="1" si="303"/>
        <v>#DIV/0!</v>
      </c>
      <c r="AS252" s="455" t="e">
        <f t="shared" ca="1" si="320"/>
        <v>#N/A</v>
      </c>
      <c r="AT252" s="456" t="e">
        <f t="shared" ca="1" si="321"/>
        <v>#DIV/0!</v>
      </c>
      <c r="AU252" s="451" t="e">
        <f t="shared" si="290"/>
        <v>#DIV/0!</v>
      </c>
      <c r="AV252" s="450" t="e">
        <f t="shared" ca="1" si="322"/>
        <v>#DIV/0!</v>
      </c>
      <c r="AW252" s="451">
        <f t="shared" si="292"/>
        <v>0.03</v>
      </c>
      <c r="AX252" s="446">
        <f t="shared" si="323"/>
        <v>0</v>
      </c>
      <c r="AY252" s="452" t="e">
        <f t="shared" ca="1" si="324"/>
        <v>#DIV/0!</v>
      </c>
      <c r="BA252" s="68">
        <f>Pressure_1_R3!A174</f>
        <v>0</v>
      </c>
      <c r="BB252" s="87">
        <f>Pressure_1_R3!B174</f>
        <v>0</v>
      </c>
      <c r="BC252" s="87">
        <f>Pressure_1_R3!C174</f>
        <v>0</v>
      </c>
      <c r="BD252" s="87">
        <f>Pressure_1_R3!D174</f>
        <v>0</v>
      </c>
      <c r="BE252" s="87">
        <f>Pressure_1_R3!E174</f>
        <v>0</v>
      </c>
      <c r="BF252" s="87">
        <f>Pressure_1_R3!F174</f>
        <v>0</v>
      </c>
      <c r="BG252" s="87">
        <f>Pressure_1_R3!G174</f>
        <v>0</v>
      </c>
      <c r="BH252" s="87">
        <f>Pressure_1_R3!H174</f>
        <v>0</v>
      </c>
      <c r="BI252" s="87">
        <f>Pressure_1_R3!I174</f>
        <v>0</v>
      </c>
      <c r="BJ252" s="87">
        <f>Pressure_1_R3!J174</f>
        <v>0</v>
      </c>
      <c r="BK252" s="87">
        <f>Pressure_1_R3!K174</f>
        <v>0</v>
      </c>
      <c r="BL252" s="87">
        <f>Pressure_1_R3!L174</f>
        <v>0</v>
      </c>
      <c r="BM252" s="87">
        <f>Pressure_1_R3!M174</f>
        <v>0</v>
      </c>
      <c r="BN252" s="87">
        <f>Pressure_1_R3!N174</f>
        <v>0</v>
      </c>
      <c r="BO252" s="87">
        <f>Pressure_1_R3!O174</f>
        <v>0</v>
      </c>
      <c r="BP252" s="69">
        <f>Pressure_1_R3!P174</f>
        <v>0</v>
      </c>
    </row>
    <row r="253" spans="2:68" ht="15" customHeight="1">
      <c r="B253" s="438">
        <f>Pressure_1_R3!B49</f>
        <v>0</v>
      </c>
      <c r="C253" s="439">
        <f>Pressure_1_R3!D49</f>
        <v>0</v>
      </c>
      <c r="D253" s="445" t="str">
        <f t="shared" si="304"/>
        <v/>
      </c>
      <c r="E253" s="429" t="str">
        <f t="shared" si="293"/>
        <v>기체</v>
      </c>
      <c r="F253" s="387" t="e">
        <f t="shared" si="305"/>
        <v>#N/A</v>
      </c>
      <c r="G253" s="387" t="e">
        <f t="shared" si="306"/>
        <v>#N/A</v>
      </c>
      <c r="H253" s="437" t="e">
        <f t="shared" si="307"/>
        <v>#N/A</v>
      </c>
      <c r="I253" s="429">
        <f t="shared" si="294"/>
        <v>0</v>
      </c>
      <c r="J253" s="66"/>
      <c r="K253" s="423">
        <f t="shared" si="295"/>
        <v>0</v>
      </c>
      <c r="L253" s="428" t="e">
        <f t="shared" ca="1" si="296"/>
        <v>#N/A</v>
      </c>
      <c r="M253" s="429" t="e">
        <f t="shared" ca="1" si="297"/>
        <v>#VALUE!</v>
      </c>
      <c r="N253" s="428">
        <f t="shared" ca="1" si="277"/>
        <v>0</v>
      </c>
      <c r="O253" s="429" t="e">
        <f t="shared" ca="1" si="278"/>
        <v>#N/A</v>
      </c>
      <c r="P253" s="428">
        <f t="shared" ca="1" si="279"/>
        <v>0</v>
      </c>
      <c r="Q253" s="429" t="e">
        <f t="shared" ca="1" si="280"/>
        <v>#N/A</v>
      </c>
      <c r="R253" s="430">
        <f t="shared" ca="1" si="308"/>
        <v>0</v>
      </c>
      <c r="S253" s="427" t="e">
        <f t="shared" ca="1" si="309"/>
        <v>#N/A</v>
      </c>
      <c r="T253" s="387" t="e">
        <f t="shared" ca="1" si="310"/>
        <v>#N/A</v>
      </c>
      <c r="U253" s="440" t="e">
        <f t="shared" ca="1" si="311"/>
        <v>#N/A</v>
      </c>
      <c r="V253" s="429">
        <f t="shared" si="283"/>
        <v>0</v>
      </c>
      <c r="X253" s="428" t="e">
        <f t="shared" ca="1" si="298"/>
        <v>#N/A</v>
      </c>
      <c r="Y253" s="429" t="e">
        <f t="shared" ca="1" si="299"/>
        <v>#N/A</v>
      </c>
      <c r="Z253" s="428" t="e">
        <f t="shared" ca="1" si="284"/>
        <v>#N/A</v>
      </c>
      <c r="AA253" s="431" t="e">
        <f t="shared" ca="1" si="285"/>
        <v>#N/A</v>
      </c>
      <c r="AB253" s="442">
        <f t="shared" si="312"/>
        <v>0</v>
      </c>
      <c r="AC253" s="443">
        <f t="shared" si="313"/>
        <v>0</v>
      </c>
      <c r="AD253" s="444">
        <f t="shared" si="314"/>
        <v>0</v>
      </c>
      <c r="AF253" s="387">
        <f t="shared" si="315"/>
        <v>0</v>
      </c>
      <c r="AG253" s="451">
        <f t="shared" ref="AG253:AL253" si="355">AG252</f>
        <v>9.7989820000000005</v>
      </c>
      <c r="AH253" s="451" t="e">
        <f t="shared" si="355"/>
        <v>#DIV/0!</v>
      </c>
      <c r="AI253" s="451">
        <f t="shared" si="355"/>
        <v>8000</v>
      </c>
      <c r="AJ253" s="451">
        <f t="shared" si="355"/>
        <v>1</v>
      </c>
      <c r="AK253" s="451">
        <f t="shared" si="355"/>
        <v>0</v>
      </c>
      <c r="AL253" s="451" t="e">
        <f t="shared" ca="1" si="355"/>
        <v>#N/A</v>
      </c>
      <c r="AM253" s="454" t="e">
        <f t="shared" ca="1" si="317"/>
        <v>#DIV/0!</v>
      </c>
      <c r="AN253" s="451" t="e">
        <f t="shared" ref="AN253:AO253" ca="1" si="356">AN252</f>
        <v>#N/A</v>
      </c>
      <c r="AO253" s="451" t="e">
        <f t="shared" ca="1" si="356"/>
        <v>#N/A</v>
      </c>
      <c r="AP253" s="449" t="e">
        <f t="shared" ca="1" si="319"/>
        <v>#DIV/0!</v>
      </c>
      <c r="AQ253" s="451">
        <f t="shared" si="303"/>
        <v>9.0000000000000002E-6</v>
      </c>
      <c r="AR253" s="451" t="e">
        <f t="shared" ca="1" si="303"/>
        <v>#DIV/0!</v>
      </c>
      <c r="AS253" s="455" t="e">
        <f t="shared" ca="1" si="320"/>
        <v>#N/A</v>
      </c>
      <c r="AT253" s="456" t="e">
        <f t="shared" ca="1" si="321"/>
        <v>#DIV/0!</v>
      </c>
      <c r="AU253" s="451" t="e">
        <f t="shared" si="290"/>
        <v>#DIV/0!</v>
      </c>
      <c r="AV253" s="450" t="e">
        <f t="shared" ca="1" si="322"/>
        <v>#DIV/0!</v>
      </c>
      <c r="AW253" s="451">
        <f t="shared" si="292"/>
        <v>0.03</v>
      </c>
      <c r="AX253" s="446">
        <f t="shared" si="323"/>
        <v>0</v>
      </c>
      <c r="AY253" s="452" t="e">
        <f t="shared" ca="1" si="324"/>
        <v>#DIV/0!</v>
      </c>
      <c r="BA253" s="68">
        <f>Pressure_1_R3!A175</f>
        <v>0</v>
      </c>
      <c r="BB253" s="87">
        <f>Pressure_1_R3!B175</f>
        <v>0</v>
      </c>
      <c r="BC253" s="87">
        <f>Pressure_1_R3!C175</f>
        <v>0</v>
      </c>
      <c r="BD253" s="87">
        <f>Pressure_1_R3!D175</f>
        <v>0</v>
      </c>
      <c r="BE253" s="87">
        <f>Pressure_1_R3!E175</f>
        <v>0</v>
      </c>
      <c r="BF253" s="87">
        <f>Pressure_1_R3!F175</f>
        <v>0</v>
      </c>
      <c r="BG253" s="87">
        <f>Pressure_1_R3!G175</f>
        <v>0</v>
      </c>
      <c r="BH253" s="87">
        <f>Pressure_1_R3!H175</f>
        <v>0</v>
      </c>
      <c r="BI253" s="87">
        <f>Pressure_1_R3!I175</f>
        <v>0</v>
      </c>
      <c r="BJ253" s="87">
        <f>Pressure_1_R3!J175</f>
        <v>0</v>
      </c>
      <c r="BK253" s="87">
        <f>Pressure_1_R3!K175</f>
        <v>0</v>
      </c>
      <c r="BL253" s="87">
        <f>Pressure_1_R3!L175</f>
        <v>0</v>
      </c>
      <c r="BM253" s="87">
        <f>Pressure_1_R3!M175</f>
        <v>0</v>
      </c>
      <c r="BN253" s="87">
        <f>Pressure_1_R3!N175</f>
        <v>0</v>
      </c>
      <c r="BO253" s="87">
        <f>Pressure_1_R3!O175</f>
        <v>0</v>
      </c>
      <c r="BP253" s="69">
        <f>Pressure_1_R3!P175</f>
        <v>0</v>
      </c>
    </row>
    <row r="254" spans="2:68" ht="15" customHeight="1">
      <c r="B254" s="438">
        <f>Pressure_1_R3!B50</f>
        <v>0</v>
      </c>
      <c r="C254" s="439">
        <f>Pressure_1_R3!D50</f>
        <v>0</v>
      </c>
      <c r="D254" s="445" t="str">
        <f t="shared" si="304"/>
        <v/>
      </c>
      <c r="E254" s="429" t="str">
        <f t="shared" si="293"/>
        <v>기체</v>
      </c>
      <c r="F254" s="387" t="e">
        <f t="shared" si="305"/>
        <v>#N/A</v>
      </c>
      <c r="G254" s="387" t="e">
        <f t="shared" si="306"/>
        <v>#N/A</v>
      </c>
      <c r="H254" s="437" t="e">
        <f t="shared" si="307"/>
        <v>#N/A</v>
      </c>
      <c r="I254" s="429">
        <f t="shared" si="294"/>
        <v>0</v>
      </c>
      <c r="J254" s="66"/>
      <c r="K254" s="423">
        <f t="shared" si="295"/>
        <v>0</v>
      </c>
      <c r="L254" s="428" t="e">
        <f t="shared" ca="1" si="296"/>
        <v>#N/A</v>
      </c>
      <c r="M254" s="429" t="e">
        <f t="shared" ca="1" si="297"/>
        <v>#VALUE!</v>
      </c>
      <c r="N254" s="428">
        <f t="shared" ca="1" si="277"/>
        <v>0</v>
      </c>
      <c r="O254" s="429" t="e">
        <f t="shared" ca="1" si="278"/>
        <v>#N/A</v>
      </c>
      <c r="P254" s="428">
        <f t="shared" ca="1" si="279"/>
        <v>0</v>
      </c>
      <c r="Q254" s="429" t="e">
        <f t="shared" ca="1" si="280"/>
        <v>#N/A</v>
      </c>
      <c r="R254" s="430">
        <f t="shared" ca="1" si="308"/>
        <v>0</v>
      </c>
      <c r="S254" s="427" t="e">
        <f t="shared" ca="1" si="309"/>
        <v>#N/A</v>
      </c>
      <c r="T254" s="387" t="e">
        <f t="shared" ca="1" si="310"/>
        <v>#N/A</v>
      </c>
      <c r="U254" s="440" t="e">
        <f t="shared" ca="1" si="311"/>
        <v>#N/A</v>
      </c>
      <c r="V254" s="429">
        <f t="shared" si="283"/>
        <v>0</v>
      </c>
      <c r="X254" s="428" t="e">
        <f t="shared" ca="1" si="298"/>
        <v>#N/A</v>
      </c>
      <c r="Y254" s="429" t="e">
        <f t="shared" ca="1" si="299"/>
        <v>#N/A</v>
      </c>
      <c r="Z254" s="428" t="e">
        <f t="shared" ca="1" si="284"/>
        <v>#N/A</v>
      </c>
      <c r="AA254" s="431" t="e">
        <f t="shared" ca="1" si="285"/>
        <v>#N/A</v>
      </c>
      <c r="AB254" s="442">
        <f t="shared" si="312"/>
        <v>0</v>
      </c>
      <c r="AC254" s="443">
        <f t="shared" si="313"/>
        <v>0</v>
      </c>
      <c r="AD254" s="444">
        <f t="shared" si="314"/>
        <v>0</v>
      </c>
      <c r="AF254" s="387">
        <f t="shared" si="315"/>
        <v>0</v>
      </c>
      <c r="AG254" s="451">
        <f t="shared" ref="AG254:AL254" si="357">AG253</f>
        <v>9.7989820000000005</v>
      </c>
      <c r="AH254" s="451" t="e">
        <f t="shared" si="357"/>
        <v>#DIV/0!</v>
      </c>
      <c r="AI254" s="451">
        <f t="shared" si="357"/>
        <v>8000</v>
      </c>
      <c r="AJ254" s="451">
        <f t="shared" si="357"/>
        <v>1</v>
      </c>
      <c r="AK254" s="451">
        <f t="shared" si="357"/>
        <v>0</v>
      </c>
      <c r="AL254" s="451" t="e">
        <f t="shared" ca="1" si="357"/>
        <v>#N/A</v>
      </c>
      <c r="AM254" s="454" t="e">
        <f t="shared" ca="1" si="317"/>
        <v>#DIV/0!</v>
      </c>
      <c r="AN254" s="451" t="e">
        <f t="shared" ref="AN254:AO254" ca="1" si="358">AN253</f>
        <v>#N/A</v>
      </c>
      <c r="AO254" s="451" t="e">
        <f t="shared" ca="1" si="358"/>
        <v>#N/A</v>
      </c>
      <c r="AP254" s="449" t="e">
        <f t="shared" ca="1" si="319"/>
        <v>#DIV/0!</v>
      </c>
      <c r="AQ254" s="451">
        <f t="shared" si="303"/>
        <v>9.0000000000000002E-6</v>
      </c>
      <c r="AR254" s="451" t="e">
        <f t="shared" ca="1" si="303"/>
        <v>#DIV/0!</v>
      </c>
      <c r="AS254" s="455" t="e">
        <f t="shared" ca="1" si="320"/>
        <v>#N/A</v>
      </c>
      <c r="AT254" s="456" t="e">
        <f t="shared" ca="1" si="321"/>
        <v>#DIV/0!</v>
      </c>
      <c r="AU254" s="451" t="e">
        <f t="shared" si="290"/>
        <v>#DIV/0!</v>
      </c>
      <c r="AV254" s="450" t="e">
        <f t="shared" ca="1" si="322"/>
        <v>#DIV/0!</v>
      </c>
      <c r="AW254" s="451">
        <f t="shared" si="292"/>
        <v>0.03</v>
      </c>
      <c r="AX254" s="446">
        <f t="shared" si="323"/>
        <v>0</v>
      </c>
      <c r="AY254" s="452" t="e">
        <f t="shared" ca="1" si="324"/>
        <v>#DIV/0!</v>
      </c>
      <c r="BA254" s="68">
        <f>Pressure_1_R3!A176</f>
        <v>0</v>
      </c>
      <c r="BB254" s="87">
        <f>Pressure_1_R3!B176</f>
        <v>0</v>
      </c>
      <c r="BC254" s="87">
        <f>Pressure_1_R3!C176</f>
        <v>0</v>
      </c>
      <c r="BD254" s="87">
        <f>Pressure_1_R3!D176</f>
        <v>0</v>
      </c>
      <c r="BE254" s="87">
        <f>Pressure_1_R3!E176</f>
        <v>0</v>
      </c>
      <c r="BF254" s="87">
        <f>Pressure_1_R3!F176</f>
        <v>0</v>
      </c>
      <c r="BG254" s="87">
        <f>Pressure_1_R3!G176</f>
        <v>0</v>
      </c>
      <c r="BH254" s="87">
        <f>Pressure_1_R3!H176</f>
        <v>0</v>
      </c>
      <c r="BI254" s="87">
        <f>Pressure_1_R3!I176</f>
        <v>0</v>
      </c>
      <c r="BJ254" s="87">
        <f>Pressure_1_R3!J176</f>
        <v>0</v>
      </c>
      <c r="BK254" s="87">
        <f>Pressure_1_R3!K176</f>
        <v>0</v>
      </c>
      <c r="BL254" s="87">
        <f>Pressure_1_R3!L176</f>
        <v>0</v>
      </c>
      <c r="BM254" s="87">
        <f>Pressure_1_R3!M176</f>
        <v>0</v>
      </c>
      <c r="BN254" s="87">
        <f>Pressure_1_R3!N176</f>
        <v>0</v>
      </c>
      <c r="BO254" s="87">
        <f>Pressure_1_R3!O176</f>
        <v>0</v>
      </c>
      <c r="BP254" s="69">
        <f>Pressure_1_R3!P176</f>
        <v>0</v>
      </c>
    </row>
    <row r="255" spans="2:68" ht="15" customHeight="1">
      <c r="B255" s="438">
        <f>Pressure_1_R3!B51</f>
        <v>0</v>
      </c>
      <c r="C255" s="439">
        <f>Pressure_1_R3!D51</f>
        <v>0</v>
      </c>
      <c r="D255" s="445" t="str">
        <f t="shared" si="304"/>
        <v/>
      </c>
      <c r="E255" s="429" t="str">
        <f t="shared" si="293"/>
        <v>기체</v>
      </c>
      <c r="F255" s="387" t="e">
        <f t="shared" si="305"/>
        <v>#N/A</v>
      </c>
      <c r="G255" s="387" t="e">
        <f t="shared" si="306"/>
        <v>#N/A</v>
      </c>
      <c r="H255" s="437" t="e">
        <f t="shared" si="307"/>
        <v>#N/A</v>
      </c>
      <c r="I255" s="429">
        <f t="shared" si="294"/>
        <v>0</v>
      </c>
      <c r="J255" s="66"/>
      <c r="K255" s="423">
        <f t="shared" si="295"/>
        <v>0</v>
      </c>
      <c r="L255" s="428" t="e">
        <f t="shared" ca="1" si="296"/>
        <v>#N/A</v>
      </c>
      <c r="M255" s="429" t="e">
        <f t="shared" ca="1" si="297"/>
        <v>#VALUE!</v>
      </c>
      <c r="N255" s="428">
        <f t="shared" ca="1" si="277"/>
        <v>0</v>
      </c>
      <c r="O255" s="429" t="e">
        <f t="shared" ca="1" si="278"/>
        <v>#N/A</v>
      </c>
      <c r="P255" s="428">
        <f t="shared" ca="1" si="279"/>
        <v>0</v>
      </c>
      <c r="Q255" s="429" t="e">
        <f t="shared" ca="1" si="280"/>
        <v>#N/A</v>
      </c>
      <c r="R255" s="430">
        <f t="shared" ca="1" si="308"/>
        <v>0</v>
      </c>
      <c r="S255" s="427" t="e">
        <f t="shared" ca="1" si="309"/>
        <v>#N/A</v>
      </c>
      <c r="T255" s="387" t="e">
        <f t="shared" ca="1" si="310"/>
        <v>#N/A</v>
      </c>
      <c r="U255" s="440" t="e">
        <f t="shared" ca="1" si="311"/>
        <v>#N/A</v>
      </c>
      <c r="V255" s="429">
        <f t="shared" si="283"/>
        <v>0</v>
      </c>
      <c r="X255" s="428" t="e">
        <f t="shared" ca="1" si="298"/>
        <v>#N/A</v>
      </c>
      <c r="Y255" s="429" t="e">
        <f t="shared" ca="1" si="299"/>
        <v>#N/A</v>
      </c>
      <c r="Z255" s="428" t="e">
        <f t="shared" ca="1" si="284"/>
        <v>#N/A</v>
      </c>
      <c r="AA255" s="431" t="e">
        <f t="shared" ca="1" si="285"/>
        <v>#N/A</v>
      </c>
      <c r="AB255" s="442">
        <f t="shared" si="312"/>
        <v>0</v>
      </c>
      <c r="AC255" s="443">
        <f t="shared" si="313"/>
        <v>0</v>
      </c>
      <c r="AD255" s="444">
        <f t="shared" si="314"/>
        <v>0</v>
      </c>
      <c r="AF255" s="387">
        <f t="shared" si="315"/>
        <v>0</v>
      </c>
      <c r="AG255" s="451">
        <f t="shared" ref="AG255:AL255" si="359">AG254</f>
        <v>9.7989820000000005</v>
      </c>
      <c r="AH255" s="451" t="e">
        <f t="shared" si="359"/>
        <v>#DIV/0!</v>
      </c>
      <c r="AI255" s="451">
        <f t="shared" si="359"/>
        <v>8000</v>
      </c>
      <c r="AJ255" s="451">
        <f t="shared" si="359"/>
        <v>1</v>
      </c>
      <c r="AK255" s="451">
        <f t="shared" si="359"/>
        <v>0</v>
      </c>
      <c r="AL255" s="451" t="e">
        <f t="shared" ca="1" si="359"/>
        <v>#N/A</v>
      </c>
      <c r="AM255" s="454" t="e">
        <f t="shared" ca="1" si="317"/>
        <v>#DIV/0!</v>
      </c>
      <c r="AN255" s="451" t="e">
        <f t="shared" ref="AN255:AO255" ca="1" si="360">AN254</f>
        <v>#N/A</v>
      </c>
      <c r="AO255" s="451" t="e">
        <f t="shared" ca="1" si="360"/>
        <v>#N/A</v>
      </c>
      <c r="AP255" s="449" t="e">
        <f t="shared" ca="1" si="319"/>
        <v>#DIV/0!</v>
      </c>
      <c r="AQ255" s="451">
        <f t="shared" si="303"/>
        <v>9.0000000000000002E-6</v>
      </c>
      <c r="AR255" s="451" t="e">
        <f t="shared" ca="1" si="303"/>
        <v>#DIV/0!</v>
      </c>
      <c r="AS255" s="455" t="e">
        <f t="shared" ca="1" si="320"/>
        <v>#N/A</v>
      </c>
      <c r="AT255" s="456" t="e">
        <f t="shared" ca="1" si="321"/>
        <v>#DIV/0!</v>
      </c>
      <c r="AU255" s="451" t="e">
        <f t="shared" si="290"/>
        <v>#DIV/0!</v>
      </c>
      <c r="AV255" s="450" t="e">
        <f t="shared" ca="1" si="322"/>
        <v>#DIV/0!</v>
      </c>
      <c r="AW255" s="451">
        <f t="shared" si="292"/>
        <v>0.03</v>
      </c>
      <c r="AX255" s="446">
        <f t="shared" si="323"/>
        <v>0</v>
      </c>
      <c r="AY255" s="452" t="e">
        <f t="shared" ca="1" si="324"/>
        <v>#DIV/0!</v>
      </c>
      <c r="BA255" s="68">
        <f>Pressure_1_R3!A177</f>
        <v>0</v>
      </c>
      <c r="BB255" s="87">
        <f>Pressure_1_R3!B177</f>
        <v>0</v>
      </c>
      <c r="BC255" s="87">
        <f>Pressure_1_R3!C177</f>
        <v>0</v>
      </c>
      <c r="BD255" s="87">
        <f>Pressure_1_R3!D177</f>
        <v>0</v>
      </c>
      <c r="BE255" s="87">
        <f>Pressure_1_R3!E177</f>
        <v>0</v>
      </c>
      <c r="BF255" s="87">
        <f>Pressure_1_R3!F177</f>
        <v>0</v>
      </c>
      <c r="BG255" s="87">
        <f>Pressure_1_R3!G177</f>
        <v>0</v>
      </c>
      <c r="BH255" s="87">
        <f>Pressure_1_R3!H177</f>
        <v>0</v>
      </c>
      <c r="BI255" s="87">
        <f>Pressure_1_R3!I177</f>
        <v>0</v>
      </c>
      <c r="BJ255" s="87">
        <f>Pressure_1_R3!J177</f>
        <v>0</v>
      </c>
      <c r="BK255" s="87">
        <f>Pressure_1_R3!K177</f>
        <v>0</v>
      </c>
      <c r="BL255" s="87">
        <f>Pressure_1_R3!L177</f>
        <v>0</v>
      </c>
      <c r="BM255" s="87">
        <f>Pressure_1_R3!M177</f>
        <v>0</v>
      </c>
      <c r="BN255" s="87">
        <f>Pressure_1_R3!N177</f>
        <v>0</v>
      </c>
      <c r="BO255" s="87">
        <f>Pressure_1_R3!O177</f>
        <v>0</v>
      </c>
      <c r="BP255" s="69">
        <f>Pressure_1_R3!P177</f>
        <v>0</v>
      </c>
    </row>
    <row r="256" spans="2:68" ht="15" customHeight="1">
      <c r="B256" s="438">
        <f>Pressure_1_R3!B52</f>
        <v>0</v>
      </c>
      <c r="C256" s="439">
        <f>Pressure_1_R3!D52</f>
        <v>0</v>
      </c>
      <c r="D256" s="445" t="str">
        <f t="shared" si="304"/>
        <v/>
      </c>
      <c r="E256" s="429" t="str">
        <f t="shared" si="293"/>
        <v>기체</v>
      </c>
      <c r="F256" s="387" t="e">
        <f t="shared" si="305"/>
        <v>#N/A</v>
      </c>
      <c r="G256" s="387" t="e">
        <f t="shared" si="306"/>
        <v>#N/A</v>
      </c>
      <c r="H256" s="437" t="e">
        <f t="shared" si="307"/>
        <v>#N/A</v>
      </c>
      <c r="I256" s="429">
        <f t="shared" si="294"/>
        <v>0</v>
      </c>
      <c r="J256" s="66"/>
      <c r="K256" s="423">
        <f t="shared" si="295"/>
        <v>0</v>
      </c>
      <c r="L256" s="428" t="e">
        <f t="shared" ca="1" si="296"/>
        <v>#N/A</v>
      </c>
      <c r="M256" s="429" t="e">
        <f t="shared" ca="1" si="297"/>
        <v>#VALUE!</v>
      </c>
      <c r="N256" s="428">
        <f t="shared" ca="1" si="277"/>
        <v>0</v>
      </c>
      <c r="O256" s="429" t="e">
        <f t="shared" ca="1" si="278"/>
        <v>#N/A</v>
      </c>
      <c r="P256" s="428">
        <f t="shared" ca="1" si="279"/>
        <v>0</v>
      </c>
      <c r="Q256" s="429" t="e">
        <f t="shared" ca="1" si="280"/>
        <v>#N/A</v>
      </c>
      <c r="R256" s="430">
        <f t="shared" ca="1" si="308"/>
        <v>0</v>
      </c>
      <c r="S256" s="427" t="e">
        <f t="shared" ca="1" si="309"/>
        <v>#N/A</v>
      </c>
      <c r="T256" s="387" t="e">
        <f t="shared" ca="1" si="310"/>
        <v>#N/A</v>
      </c>
      <c r="U256" s="440" t="e">
        <f t="shared" ca="1" si="311"/>
        <v>#N/A</v>
      </c>
      <c r="V256" s="429">
        <f t="shared" si="283"/>
        <v>0</v>
      </c>
      <c r="X256" s="428" t="e">
        <f t="shared" ca="1" si="298"/>
        <v>#N/A</v>
      </c>
      <c r="Y256" s="429" t="e">
        <f t="shared" ca="1" si="299"/>
        <v>#N/A</v>
      </c>
      <c r="Z256" s="428" t="e">
        <f t="shared" ca="1" si="284"/>
        <v>#N/A</v>
      </c>
      <c r="AA256" s="431" t="e">
        <f t="shared" ca="1" si="285"/>
        <v>#N/A</v>
      </c>
      <c r="AB256" s="442">
        <f t="shared" si="312"/>
        <v>0</v>
      </c>
      <c r="AC256" s="443">
        <f t="shared" si="313"/>
        <v>0</v>
      </c>
      <c r="AD256" s="444">
        <f t="shared" si="314"/>
        <v>0</v>
      </c>
      <c r="AF256" s="387">
        <f t="shared" si="315"/>
        <v>0</v>
      </c>
      <c r="AG256" s="451">
        <f t="shared" ref="AG256:AL256" si="361">AG255</f>
        <v>9.7989820000000005</v>
      </c>
      <c r="AH256" s="451" t="e">
        <f t="shared" si="361"/>
        <v>#DIV/0!</v>
      </c>
      <c r="AI256" s="451">
        <f t="shared" si="361"/>
        <v>8000</v>
      </c>
      <c r="AJ256" s="451">
        <f t="shared" si="361"/>
        <v>1</v>
      </c>
      <c r="AK256" s="451">
        <f t="shared" si="361"/>
        <v>0</v>
      </c>
      <c r="AL256" s="451" t="e">
        <f t="shared" ca="1" si="361"/>
        <v>#N/A</v>
      </c>
      <c r="AM256" s="454" t="e">
        <f t="shared" ca="1" si="317"/>
        <v>#DIV/0!</v>
      </c>
      <c r="AN256" s="451" t="e">
        <f t="shared" ref="AN256:AO256" ca="1" si="362">AN255</f>
        <v>#N/A</v>
      </c>
      <c r="AO256" s="451" t="e">
        <f t="shared" ca="1" si="362"/>
        <v>#N/A</v>
      </c>
      <c r="AP256" s="449" t="e">
        <f t="shared" ca="1" si="319"/>
        <v>#DIV/0!</v>
      </c>
      <c r="AQ256" s="451">
        <f t="shared" si="303"/>
        <v>9.0000000000000002E-6</v>
      </c>
      <c r="AR256" s="451" t="e">
        <f t="shared" ca="1" si="303"/>
        <v>#DIV/0!</v>
      </c>
      <c r="AS256" s="455" t="e">
        <f t="shared" ca="1" si="320"/>
        <v>#N/A</v>
      </c>
      <c r="AT256" s="456" t="e">
        <f t="shared" ca="1" si="321"/>
        <v>#DIV/0!</v>
      </c>
      <c r="AU256" s="451" t="e">
        <f t="shared" si="290"/>
        <v>#DIV/0!</v>
      </c>
      <c r="AV256" s="450" t="e">
        <f t="shared" ca="1" si="322"/>
        <v>#DIV/0!</v>
      </c>
      <c r="AW256" s="451">
        <f t="shared" si="292"/>
        <v>0.03</v>
      </c>
      <c r="AX256" s="446">
        <f t="shared" si="323"/>
        <v>0</v>
      </c>
      <c r="AY256" s="452" t="e">
        <f t="shared" ca="1" si="324"/>
        <v>#DIV/0!</v>
      </c>
      <c r="BA256" s="68">
        <f>Pressure_1_R3!A178</f>
        <v>0</v>
      </c>
      <c r="BB256" s="87">
        <f>Pressure_1_R3!B178</f>
        <v>0</v>
      </c>
      <c r="BC256" s="87">
        <f>Pressure_1_R3!C178</f>
        <v>0</v>
      </c>
      <c r="BD256" s="87">
        <f>Pressure_1_R3!D178</f>
        <v>0</v>
      </c>
      <c r="BE256" s="87">
        <f>Pressure_1_R3!E178</f>
        <v>0</v>
      </c>
      <c r="BF256" s="87">
        <f>Pressure_1_R3!F178</f>
        <v>0</v>
      </c>
      <c r="BG256" s="87">
        <f>Pressure_1_R3!G178</f>
        <v>0</v>
      </c>
      <c r="BH256" s="87">
        <f>Pressure_1_R3!H178</f>
        <v>0</v>
      </c>
      <c r="BI256" s="87">
        <f>Pressure_1_R3!I178</f>
        <v>0</v>
      </c>
      <c r="BJ256" s="87">
        <f>Pressure_1_R3!J178</f>
        <v>0</v>
      </c>
      <c r="BK256" s="87">
        <f>Pressure_1_R3!K178</f>
        <v>0</v>
      </c>
      <c r="BL256" s="87">
        <f>Pressure_1_R3!L178</f>
        <v>0</v>
      </c>
      <c r="BM256" s="87">
        <f>Pressure_1_R3!M178</f>
        <v>0</v>
      </c>
      <c r="BN256" s="87">
        <f>Pressure_1_R3!N178</f>
        <v>0</v>
      </c>
      <c r="BO256" s="87">
        <f>Pressure_1_R3!O178</f>
        <v>0</v>
      </c>
      <c r="BP256" s="69">
        <f>Pressure_1_R3!P178</f>
        <v>0</v>
      </c>
    </row>
    <row r="257" spans="2:68" ht="15" customHeight="1">
      <c r="B257" s="438">
        <f>Pressure_1_R3!B53</f>
        <v>0</v>
      </c>
      <c r="C257" s="439">
        <f>Pressure_1_R3!D53</f>
        <v>0</v>
      </c>
      <c r="D257" s="445" t="str">
        <f t="shared" si="304"/>
        <v/>
      </c>
      <c r="E257" s="429" t="str">
        <f t="shared" si="293"/>
        <v>기체</v>
      </c>
      <c r="F257" s="387" t="e">
        <f t="shared" si="305"/>
        <v>#N/A</v>
      </c>
      <c r="G257" s="387" t="e">
        <f t="shared" si="306"/>
        <v>#N/A</v>
      </c>
      <c r="H257" s="437" t="e">
        <f t="shared" si="307"/>
        <v>#N/A</v>
      </c>
      <c r="I257" s="429">
        <f t="shared" si="294"/>
        <v>0</v>
      </c>
      <c r="J257" s="66"/>
      <c r="K257" s="423">
        <f t="shared" si="295"/>
        <v>0</v>
      </c>
      <c r="L257" s="428" t="e">
        <f t="shared" ca="1" si="296"/>
        <v>#N/A</v>
      </c>
      <c r="M257" s="429" t="e">
        <f t="shared" ca="1" si="297"/>
        <v>#VALUE!</v>
      </c>
      <c r="N257" s="428">
        <f t="shared" ca="1" si="277"/>
        <v>0</v>
      </c>
      <c r="O257" s="429" t="e">
        <f t="shared" ca="1" si="278"/>
        <v>#N/A</v>
      </c>
      <c r="P257" s="428">
        <f t="shared" ca="1" si="279"/>
        <v>0</v>
      </c>
      <c r="Q257" s="429" t="e">
        <f t="shared" ca="1" si="280"/>
        <v>#N/A</v>
      </c>
      <c r="R257" s="430">
        <f t="shared" ca="1" si="308"/>
        <v>0</v>
      </c>
      <c r="S257" s="427" t="e">
        <f t="shared" ca="1" si="309"/>
        <v>#N/A</v>
      </c>
      <c r="T257" s="387" t="e">
        <f t="shared" ca="1" si="310"/>
        <v>#N/A</v>
      </c>
      <c r="U257" s="440" t="e">
        <f t="shared" ca="1" si="311"/>
        <v>#N/A</v>
      </c>
      <c r="V257" s="429">
        <f t="shared" si="283"/>
        <v>0</v>
      </c>
      <c r="X257" s="428" t="e">
        <f t="shared" ca="1" si="298"/>
        <v>#N/A</v>
      </c>
      <c r="Y257" s="429" t="e">
        <f t="shared" ca="1" si="299"/>
        <v>#N/A</v>
      </c>
      <c r="Z257" s="428" t="e">
        <f t="shared" ca="1" si="284"/>
        <v>#N/A</v>
      </c>
      <c r="AA257" s="431" t="e">
        <f t="shared" ca="1" si="285"/>
        <v>#N/A</v>
      </c>
      <c r="AB257" s="442">
        <f t="shared" si="312"/>
        <v>0</v>
      </c>
      <c r="AC257" s="443">
        <f t="shared" si="313"/>
        <v>0</v>
      </c>
      <c r="AD257" s="444">
        <f t="shared" si="314"/>
        <v>0</v>
      </c>
      <c r="AF257" s="387">
        <f t="shared" si="315"/>
        <v>0</v>
      </c>
      <c r="AG257" s="451">
        <f t="shared" ref="AG257:AL257" si="363">AG256</f>
        <v>9.7989820000000005</v>
      </c>
      <c r="AH257" s="451" t="e">
        <f t="shared" si="363"/>
        <v>#DIV/0!</v>
      </c>
      <c r="AI257" s="451">
        <f t="shared" si="363"/>
        <v>8000</v>
      </c>
      <c r="AJ257" s="451">
        <f t="shared" si="363"/>
        <v>1</v>
      </c>
      <c r="AK257" s="451">
        <f t="shared" si="363"/>
        <v>0</v>
      </c>
      <c r="AL257" s="451" t="e">
        <f t="shared" ca="1" si="363"/>
        <v>#N/A</v>
      </c>
      <c r="AM257" s="454" t="e">
        <f t="shared" ca="1" si="317"/>
        <v>#DIV/0!</v>
      </c>
      <c r="AN257" s="451" t="e">
        <f t="shared" ref="AN257:AO257" ca="1" si="364">AN256</f>
        <v>#N/A</v>
      </c>
      <c r="AO257" s="451" t="e">
        <f t="shared" ca="1" si="364"/>
        <v>#N/A</v>
      </c>
      <c r="AP257" s="449" t="e">
        <f t="shared" ca="1" si="319"/>
        <v>#DIV/0!</v>
      </c>
      <c r="AQ257" s="451">
        <f t="shared" si="303"/>
        <v>9.0000000000000002E-6</v>
      </c>
      <c r="AR257" s="451" t="e">
        <f t="shared" ca="1" si="303"/>
        <v>#DIV/0!</v>
      </c>
      <c r="AS257" s="455" t="e">
        <f t="shared" ca="1" si="320"/>
        <v>#N/A</v>
      </c>
      <c r="AT257" s="456" t="e">
        <f t="shared" ca="1" si="321"/>
        <v>#DIV/0!</v>
      </c>
      <c r="AU257" s="451" t="e">
        <f t="shared" si="290"/>
        <v>#DIV/0!</v>
      </c>
      <c r="AV257" s="450" t="e">
        <f t="shared" ca="1" si="322"/>
        <v>#DIV/0!</v>
      </c>
      <c r="AW257" s="451">
        <f t="shared" si="292"/>
        <v>0.03</v>
      </c>
      <c r="AX257" s="446">
        <f t="shared" si="323"/>
        <v>0</v>
      </c>
      <c r="AY257" s="452" t="e">
        <f t="shared" ca="1" si="324"/>
        <v>#DIV/0!</v>
      </c>
      <c r="BA257" s="68">
        <f>Pressure_1_R3!A179</f>
        <v>0</v>
      </c>
      <c r="BB257" s="87">
        <f>Pressure_1_R3!B179</f>
        <v>0</v>
      </c>
      <c r="BC257" s="87">
        <f>Pressure_1_R3!C179</f>
        <v>0</v>
      </c>
      <c r="BD257" s="87">
        <f>Pressure_1_R3!D179</f>
        <v>0</v>
      </c>
      <c r="BE257" s="87">
        <f>Pressure_1_R3!E179</f>
        <v>0</v>
      </c>
      <c r="BF257" s="87">
        <f>Pressure_1_R3!F179</f>
        <v>0</v>
      </c>
      <c r="BG257" s="87">
        <f>Pressure_1_R3!G179</f>
        <v>0</v>
      </c>
      <c r="BH257" s="87">
        <f>Pressure_1_R3!H179</f>
        <v>0</v>
      </c>
      <c r="BI257" s="87">
        <f>Pressure_1_R3!I179</f>
        <v>0</v>
      </c>
      <c r="BJ257" s="87">
        <f>Pressure_1_R3!J179</f>
        <v>0</v>
      </c>
      <c r="BK257" s="87">
        <f>Pressure_1_R3!K179</f>
        <v>0</v>
      </c>
      <c r="BL257" s="87">
        <f>Pressure_1_R3!L179</f>
        <v>0</v>
      </c>
      <c r="BM257" s="87">
        <f>Pressure_1_R3!M179</f>
        <v>0</v>
      </c>
      <c r="BN257" s="87">
        <f>Pressure_1_R3!N179</f>
        <v>0</v>
      </c>
      <c r="BO257" s="87">
        <f>Pressure_1_R3!O179</f>
        <v>0</v>
      </c>
      <c r="BP257" s="69">
        <f>Pressure_1_R3!P179</f>
        <v>0</v>
      </c>
    </row>
    <row r="258" spans="2:68" ht="15" customHeight="1">
      <c r="B258" s="438">
        <f>Pressure_1_R3!B54</f>
        <v>0</v>
      </c>
      <c r="C258" s="439">
        <f>Pressure_1_R3!D54</f>
        <v>0</v>
      </c>
      <c r="D258" s="445" t="str">
        <f t="shared" si="304"/>
        <v/>
      </c>
      <c r="E258" s="429" t="str">
        <f t="shared" si="293"/>
        <v>기체</v>
      </c>
      <c r="F258" s="387" t="e">
        <f t="shared" si="305"/>
        <v>#N/A</v>
      </c>
      <c r="G258" s="387" t="e">
        <f t="shared" si="306"/>
        <v>#N/A</v>
      </c>
      <c r="H258" s="437" t="e">
        <f t="shared" si="307"/>
        <v>#N/A</v>
      </c>
      <c r="I258" s="429">
        <f t="shared" si="294"/>
        <v>0</v>
      </c>
      <c r="J258" s="66"/>
      <c r="K258" s="423">
        <f t="shared" si="295"/>
        <v>0</v>
      </c>
      <c r="L258" s="428" t="e">
        <f t="shared" ca="1" si="296"/>
        <v>#N/A</v>
      </c>
      <c r="M258" s="429" t="e">
        <f t="shared" ca="1" si="297"/>
        <v>#VALUE!</v>
      </c>
      <c r="N258" s="428">
        <f t="shared" ca="1" si="277"/>
        <v>0</v>
      </c>
      <c r="O258" s="429" t="e">
        <f t="shared" ca="1" si="278"/>
        <v>#N/A</v>
      </c>
      <c r="P258" s="428">
        <f t="shared" ca="1" si="279"/>
        <v>0</v>
      </c>
      <c r="Q258" s="429" t="e">
        <f t="shared" ca="1" si="280"/>
        <v>#N/A</v>
      </c>
      <c r="R258" s="430">
        <f t="shared" ca="1" si="308"/>
        <v>0</v>
      </c>
      <c r="S258" s="427" t="e">
        <f t="shared" ca="1" si="309"/>
        <v>#N/A</v>
      </c>
      <c r="T258" s="387" t="e">
        <f t="shared" ca="1" si="310"/>
        <v>#N/A</v>
      </c>
      <c r="U258" s="440" t="e">
        <f t="shared" ca="1" si="311"/>
        <v>#N/A</v>
      </c>
      <c r="V258" s="429">
        <f t="shared" si="283"/>
        <v>0</v>
      </c>
      <c r="X258" s="428" t="e">
        <f t="shared" ca="1" si="298"/>
        <v>#N/A</v>
      </c>
      <c r="Y258" s="429" t="e">
        <f t="shared" ca="1" si="299"/>
        <v>#N/A</v>
      </c>
      <c r="Z258" s="428" t="e">
        <f t="shared" ca="1" si="284"/>
        <v>#N/A</v>
      </c>
      <c r="AA258" s="431" t="e">
        <f t="shared" ca="1" si="285"/>
        <v>#N/A</v>
      </c>
      <c r="AB258" s="442">
        <f t="shared" si="312"/>
        <v>0</v>
      </c>
      <c r="AC258" s="443">
        <f t="shared" si="313"/>
        <v>0</v>
      </c>
      <c r="AD258" s="444">
        <f t="shared" si="314"/>
        <v>0</v>
      </c>
      <c r="AF258" s="387">
        <f t="shared" si="315"/>
        <v>0</v>
      </c>
      <c r="AG258" s="451">
        <f t="shared" ref="AG258:AL258" si="365">AG257</f>
        <v>9.7989820000000005</v>
      </c>
      <c r="AH258" s="451" t="e">
        <f t="shared" si="365"/>
        <v>#DIV/0!</v>
      </c>
      <c r="AI258" s="451">
        <f t="shared" si="365"/>
        <v>8000</v>
      </c>
      <c r="AJ258" s="451">
        <f t="shared" si="365"/>
        <v>1</v>
      </c>
      <c r="AK258" s="451">
        <f t="shared" si="365"/>
        <v>0</v>
      </c>
      <c r="AL258" s="451" t="e">
        <f t="shared" ca="1" si="365"/>
        <v>#N/A</v>
      </c>
      <c r="AM258" s="454" t="e">
        <f t="shared" ca="1" si="317"/>
        <v>#DIV/0!</v>
      </c>
      <c r="AN258" s="451" t="e">
        <f t="shared" ref="AN258:AO258" ca="1" si="366">AN257</f>
        <v>#N/A</v>
      </c>
      <c r="AO258" s="451" t="e">
        <f t="shared" ca="1" si="366"/>
        <v>#N/A</v>
      </c>
      <c r="AP258" s="449" t="e">
        <f t="shared" ca="1" si="319"/>
        <v>#DIV/0!</v>
      </c>
      <c r="AQ258" s="451">
        <f t="shared" si="303"/>
        <v>9.0000000000000002E-6</v>
      </c>
      <c r="AR258" s="451" t="e">
        <f t="shared" ca="1" si="303"/>
        <v>#DIV/0!</v>
      </c>
      <c r="AS258" s="455" t="e">
        <f t="shared" ca="1" si="320"/>
        <v>#N/A</v>
      </c>
      <c r="AT258" s="456" t="e">
        <f t="shared" ca="1" si="321"/>
        <v>#DIV/0!</v>
      </c>
      <c r="AU258" s="451" t="e">
        <f t="shared" si="290"/>
        <v>#DIV/0!</v>
      </c>
      <c r="AV258" s="450" t="e">
        <f t="shared" ca="1" si="322"/>
        <v>#DIV/0!</v>
      </c>
      <c r="AW258" s="451">
        <f t="shared" si="292"/>
        <v>0.03</v>
      </c>
      <c r="AX258" s="446">
        <f t="shared" si="323"/>
        <v>0</v>
      </c>
      <c r="AY258" s="452" t="e">
        <f t="shared" ca="1" si="324"/>
        <v>#DIV/0!</v>
      </c>
      <c r="BA258" s="68">
        <f>Pressure_1_R3!A180</f>
        <v>0</v>
      </c>
      <c r="BB258" s="87">
        <f>Pressure_1_R3!B180</f>
        <v>0</v>
      </c>
      <c r="BC258" s="87">
        <f>Pressure_1_R3!C180</f>
        <v>0</v>
      </c>
      <c r="BD258" s="87">
        <f>Pressure_1_R3!D180</f>
        <v>0</v>
      </c>
      <c r="BE258" s="87">
        <f>Pressure_1_R3!E180</f>
        <v>0</v>
      </c>
      <c r="BF258" s="87">
        <f>Pressure_1_R3!F180</f>
        <v>0</v>
      </c>
      <c r="BG258" s="87">
        <f>Pressure_1_R3!G180</f>
        <v>0</v>
      </c>
      <c r="BH258" s="87">
        <f>Pressure_1_R3!H180</f>
        <v>0</v>
      </c>
      <c r="BI258" s="87">
        <f>Pressure_1_R3!I180</f>
        <v>0</v>
      </c>
      <c r="BJ258" s="87">
        <f>Pressure_1_R3!J180</f>
        <v>0</v>
      </c>
      <c r="BK258" s="87">
        <f>Pressure_1_R3!K180</f>
        <v>0</v>
      </c>
      <c r="BL258" s="87">
        <f>Pressure_1_R3!L180</f>
        <v>0</v>
      </c>
      <c r="BM258" s="87">
        <f>Pressure_1_R3!M180</f>
        <v>0</v>
      </c>
      <c r="BN258" s="87">
        <f>Pressure_1_R3!N180</f>
        <v>0</v>
      </c>
      <c r="BO258" s="87">
        <f>Pressure_1_R3!O180</f>
        <v>0</v>
      </c>
      <c r="BP258" s="69">
        <f>Pressure_1_R3!P180</f>
        <v>0</v>
      </c>
    </row>
    <row r="259" spans="2:68" ht="15" customHeight="1">
      <c r="B259" s="438">
        <f>Pressure_1_R3!B55</f>
        <v>0</v>
      </c>
      <c r="C259" s="439">
        <f>Pressure_1_R3!D55</f>
        <v>0</v>
      </c>
      <c r="D259" s="445" t="str">
        <f t="shared" si="304"/>
        <v/>
      </c>
      <c r="E259" s="429" t="str">
        <f t="shared" si="293"/>
        <v>기체</v>
      </c>
      <c r="F259" s="387" t="e">
        <f t="shared" si="305"/>
        <v>#N/A</v>
      </c>
      <c r="G259" s="387" t="e">
        <f t="shared" si="306"/>
        <v>#N/A</v>
      </c>
      <c r="H259" s="437" t="e">
        <f t="shared" si="307"/>
        <v>#N/A</v>
      </c>
      <c r="I259" s="429">
        <f t="shared" si="294"/>
        <v>0</v>
      </c>
      <c r="J259" s="66"/>
      <c r="K259" s="423">
        <f t="shared" si="295"/>
        <v>0</v>
      </c>
      <c r="L259" s="428" t="e">
        <f t="shared" ca="1" si="296"/>
        <v>#N/A</v>
      </c>
      <c r="M259" s="429" t="e">
        <f t="shared" ca="1" si="297"/>
        <v>#VALUE!</v>
      </c>
      <c r="N259" s="428">
        <f t="shared" ca="1" si="277"/>
        <v>0</v>
      </c>
      <c r="O259" s="429" t="e">
        <f t="shared" ca="1" si="278"/>
        <v>#N/A</v>
      </c>
      <c r="P259" s="428">
        <f t="shared" ca="1" si="279"/>
        <v>0</v>
      </c>
      <c r="Q259" s="429" t="e">
        <f t="shared" ca="1" si="280"/>
        <v>#N/A</v>
      </c>
      <c r="R259" s="430">
        <f t="shared" ca="1" si="308"/>
        <v>0</v>
      </c>
      <c r="S259" s="427" t="e">
        <f t="shared" ca="1" si="309"/>
        <v>#N/A</v>
      </c>
      <c r="T259" s="387" t="e">
        <f t="shared" ca="1" si="310"/>
        <v>#N/A</v>
      </c>
      <c r="U259" s="440" t="e">
        <f t="shared" ca="1" si="311"/>
        <v>#N/A</v>
      </c>
      <c r="V259" s="429">
        <f t="shared" si="283"/>
        <v>0</v>
      </c>
      <c r="X259" s="428" t="e">
        <f t="shared" ca="1" si="298"/>
        <v>#N/A</v>
      </c>
      <c r="Y259" s="429" t="e">
        <f t="shared" ca="1" si="299"/>
        <v>#N/A</v>
      </c>
      <c r="Z259" s="428" t="e">
        <f t="shared" ca="1" si="284"/>
        <v>#N/A</v>
      </c>
      <c r="AA259" s="431" t="e">
        <f t="shared" ca="1" si="285"/>
        <v>#N/A</v>
      </c>
      <c r="AB259" s="442">
        <f t="shared" si="312"/>
        <v>0</v>
      </c>
      <c r="AC259" s="443">
        <f t="shared" si="313"/>
        <v>0</v>
      </c>
      <c r="AD259" s="444">
        <f t="shared" si="314"/>
        <v>0</v>
      </c>
      <c r="AF259" s="387">
        <f t="shared" si="315"/>
        <v>0</v>
      </c>
      <c r="AG259" s="451">
        <f t="shared" ref="AG259:AL259" si="367">AG258</f>
        <v>9.7989820000000005</v>
      </c>
      <c r="AH259" s="451" t="e">
        <f t="shared" si="367"/>
        <v>#DIV/0!</v>
      </c>
      <c r="AI259" s="451">
        <f t="shared" si="367"/>
        <v>8000</v>
      </c>
      <c r="AJ259" s="451">
        <f t="shared" si="367"/>
        <v>1</v>
      </c>
      <c r="AK259" s="451">
        <f t="shared" si="367"/>
        <v>0</v>
      </c>
      <c r="AL259" s="451" t="e">
        <f t="shared" ca="1" si="367"/>
        <v>#N/A</v>
      </c>
      <c r="AM259" s="454" t="e">
        <f t="shared" ca="1" si="317"/>
        <v>#DIV/0!</v>
      </c>
      <c r="AN259" s="451" t="e">
        <f t="shared" ref="AN259:AO259" ca="1" si="368">AN258</f>
        <v>#N/A</v>
      </c>
      <c r="AO259" s="451" t="e">
        <f t="shared" ca="1" si="368"/>
        <v>#N/A</v>
      </c>
      <c r="AP259" s="449" t="e">
        <f t="shared" ca="1" si="319"/>
        <v>#DIV/0!</v>
      </c>
      <c r="AQ259" s="451">
        <f t="shared" si="303"/>
        <v>9.0000000000000002E-6</v>
      </c>
      <c r="AR259" s="451" t="e">
        <f t="shared" ca="1" si="303"/>
        <v>#DIV/0!</v>
      </c>
      <c r="AS259" s="455" t="e">
        <f t="shared" ca="1" si="320"/>
        <v>#N/A</v>
      </c>
      <c r="AT259" s="456" t="e">
        <f t="shared" ca="1" si="321"/>
        <v>#DIV/0!</v>
      </c>
      <c r="AU259" s="451" t="e">
        <f t="shared" si="290"/>
        <v>#DIV/0!</v>
      </c>
      <c r="AV259" s="450" t="e">
        <f t="shared" ca="1" si="322"/>
        <v>#DIV/0!</v>
      </c>
      <c r="AW259" s="451">
        <f t="shared" si="292"/>
        <v>0.03</v>
      </c>
      <c r="AX259" s="446">
        <f t="shared" si="323"/>
        <v>0</v>
      </c>
      <c r="AY259" s="452" t="e">
        <f t="shared" ca="1" si="324"/>
        <v>#DIV/0!</v>
      </c>
      <c r="BA259" s="68">
        <f>Pressure_1_R3!A181</f>
        <v>0</v>
      </c>
      <c r="BB259" s="87">
        <f>Pressure_1_R3!B181</f>
        <v>0</v>
      </c>
      <c r="BC259" s="87">
        <f>Pressure_1_R3!C181</f>
        <v>0</v>
      </c>
      <c r="BD259" s="87">
        <f>Pressure_1_R3!D181</f>
        <v>0</v>
      </c>
      <c r="BE259" s="87">
        <f>Pressure_1_R3!E181</f>
        <v>0</v>
      </c>
      <c r="BF259" s="87">
        <f>Pressure_1_R3!F181</f>
        <v>0</v>
      </c>
      <c r="BG259" s="87">
        <f>Pressure_1_R3!G181</f>
        <v>0</v>
      </c>
      <c r="BH259" s="87">
        <f>Pressure_1_R3!H181</f>
        <v>0</v>
      </c>
      <c r="BI259" s="87">
        <f>Pressure_1_R3!I181</f>
        <v>0</v>
      </c>
      <c r="BJ259" s="87">
        <f>Pressure_1_R3!J181</f>
        <v>0</v>
      </c>
      <c r="BK259" s="87">
        <f>Pressure_1_R3!K181</f>
        <v>0</v>
      </c>
      <c r="BL259" s="87">
        <f>Pressure_1_R3!L181</f>
        <v>0</v>
      </c>
      <c r="BM259" s="87">
        <f>Pressure_1_R3!M181</f>
        <v>0</v>
      </c>
      <c r="BN259" s="87">
        <f>Pressure_1_R3!N181</f>
        <v>0</v>
      </c>
      <c r="BO259" s="87">
        <f>Pressure_1_R3!O181</f>
        <v>0</v>
      </c>
      <c r="BP259" s="69">
        <f>Pressure_1_R3!P181</f>
        <v>0</v>
      </c>
    </row>
    <row r="260" spans="2:68" ht="15" customHeight="1">
      <c r="B260" s="438">
        <f>Pressure_1_R3!B56</f>
        <v>0</v>
      </c>
      <c r="C260" s="439">
        <f>Pressure_1_R3!D56</f>
        <v>0</v>
      </c>
      <c r="D260" s="445" t="str">
        <f t="shared" si="304"/>
        <v/>
      </c>
      <c r="E260" s="429" t="str">
        <f t="shared" si="293"/>
        <v>기체</v>
      </c>
      <c r="F260" s="387" t="e">
        <f t="shared" si="305"/>
        <v>#N/A</v>
      </c>
      <c r="G260" s="387" t="e">
        <f t="shared" si="306"/>
        <v>#N/A</v>
      </c>
      <c r="H260" s="437" t="e">
        <f t="shared" si="307"/>
        <v>#N/A</v>
      </c>
      <c r="I260" s="429">
        <f t="shared" si="294"/>
        <v>0</v>
      </c>
      <c r="J260" s="66"/>
      <c r="K260" s="423">
        <f t="shared" si="295"/>
        <v>0</v>
      </c>
      <c r="L260" s="428" t="e">
        <f t="shared" ca="1" si="296"/>
        <v>#N/A</v>
      </c>
      <c r="M260" s="429" t="e">
        <f t="shared" ca="1" si="297"/>
        <v>#VALUE!</v>
      </c>
      <c r="N260" s="428">
        <f t="shared" ca="1" si="277"/>
        <v>0</v>
      </c>
      <c r="O260" s="429" t="e">
        <f t="shared" ca="1" si="278"/>
        <v>#N/A</v>
      </c>
      <c r="P260" s="428">
        <f t="shared" ca="1" si="279"/>
        <v>0</v>
      </c>
      <c r="Q260" s="429" t="e">
        <f t="shared" ca="1" si="280"/>
        <v>#N/A</v>
      </c>
      <c r="R260" s="430">
        <f t="shared" ca="1" si="308"/>
        <v>0</v>
      </c>
      <c r="S260" s="427" t="e">
        <f t="shared" ca="1" si="309"/>
        <v>#N/A</v>
      </c>
      <c r="T260" s="387" t="e">
        <f t="shared" ca="1" si="310"/>
        <v>#N/A</v>
      </c>
      <c r="U260" s="440" t="e">
        <f t="shared" ca="1" si="311"/>
        <v>#N/A</v>
      </c>
      <c r="V260" s="429">
        <f t="shared" si="283"/>
        <v>0</v>
      </c>
      <c r="X260" s="428" t="e">
        <f t="shared" ca="1" si="298"/>
        <v>#N/A</v>
      </c>
      <c r="Y260" s="429" t="e">
        <f t="shared" ca="1" si="299"/>
        <v>#N/A</v>
      </c>
      <c r="Z260" s="428" t="e">
        <f t="shared" ca="1" si="284"/>
        <v>#N/A</v>
      </c>
      <c r="AA260" s="431" t="e">
        <f t="shared" ca="1" si="285"/>
        <v>#N/A</v>
      </c>
      <c r="AB260" s="442">
        <f t="shared" si="312"/>
        <v>0</v>
      </c>
      <c r="AC260" s="443">
        <f t="shared" si="313"/>
        <v>0</v>
      </c>
      <c r="AD260" s="444">
        <f t="shared" si="314"/>
        <v>0</v>
      </c>
      <c r="AF260" s="387">
        <f t="shared" si="315"/>
        <v>0</v>
      </c>
      <c r="AG260" s="451">
        <f t="shared" ref="AG260:AL260" si="369">AG259</f>
        <v>9.7989820000000005</v>
      </c>
      <c r="AH260" s="451" t="e">
        <f t="shared" si="369"/>
        <v>#DIV/0!</v>
      </c>
      <c r="AI260" s="451">
        <f t="shared" si="369"/>
        <v>8000</v>
      </c>
      <c r="AJ260" s="451">
        <f t="shared" si="369"/>
        <v>1</v>
      </c>
      <c r="AK260" s="451">
        <f t="shared" si="369"/>
        <v>0</v>
      </c>
      <c r="AL260" s="451" t="e">
        <f t="shared" ca="1" si="369"/>
        <v>#N/A</v>
      </c>
      <c r="AM260" s="454" t="e">
        <f t="shared" ca="1" si="317"/>
        <v>#DIV/0!</v>
      </c>
      <c r="AN260" s="451" t="e">
        <f t="shared" ref="AN260:AO260" ca="1" si="370">AN259</f>
        <v>#N/A</v>
      </c>
      <c r="AO260" s="451" t="e">
        <f t="shared" ca="1" si="370"/>
        <v>#N/A</v>
      </c>
      <c r="AP260" s="449" t="e">
        <f t="shared" ca="1" si="319"/>
        <v>#DIV/0!</v>
      </c>
      <c r="AQ260" s="451">
        <f t="shared" si="303"/>
        <v>9.0000000000000002E-6</v>
      </c>
      <c r="AR260" s="451" t="e">
        <f t="shared" ca="1" si="303"/>
        <v>#DIV/0!</v>
      </c>
      <c r="AS260" s="455" t="e">
        <f t="shared" ca="1" si="320"/>
        <v>#N/A</v>
      </c>
      <c r="AT260" s="456" t="e">
        <f t="shared" ca="1" si="321"/>
        <v>#DIV/0!</v>
      </c>
      <c r="AU260" s="451" t="e">
        <f t="shared" si="290"/>
        <v>#DIV/0!</v>
      </c>
      <c r="AV260" s="450" t="e">
        <f t="shared" ca="1" si="322"/>
        <v>#DIV/0!</v>
      </c>
      <c r="AW260" s="451">
        <f t="shared" si="292"/>
        <v>0.03</v>
      </c>
      <c r="AX260" s="446">
        <f t="shared" si="323"/>
        <v>0</v>
      </c>
      <c r="AY260" s="452" t="e">
        <f t="shared" ca="1" si="324"/>
        <v>#DIV/0!</v>
      </c>
      <c r="BA260" s="68">
        <f>Pressure_1_R3!A182</f>
        <v>0</v>
      </c>
      <c r="BB260" s="87">
        <f>Pressure_1_R3!B182</f>
        <v>0</v>
      </c>
      <c r="BC260" s="87">
        <f>Pressure_1_R3!C182</f>
        <v>0</v>
      </c>
      <c r="BD260" s="87">
        <f>Pressure_1_R3!D182</f>
        <v>0</v>
      </c>
      <c r="BE260" s="87">
        <f>Pressure_1_R3!E182</f>
        <v>0</v>
      </c>
      <c r="BF260" s="87">
        <f>Pressure_1_R3!F182</f>
        <v>0</v>
      </c>
      <c r="BG260" s="87">
        <f>Pressure_1_R3!G182</f>
        <v>0</v>
      </c>
      <c r="BH260" s="87">
        <f>Pressure_1_R3!H182</f>
        <v>0</v>
      </c>
      <c r="BI260" s="87">
        <f>Pressure_1_R3!I182</f>
        <v>0</v>
      </c>
      <c r="BJ260" s="87">
        <f>Pressure_1_R3!J182</f>
        <v>0</v>
      </c>
      <c r="BK260" s="87">
        <f>Pressure_1_R3!K182</f>
        <v>0</v>
      </c>
      <c r="BL260" s="87">
        <f>Pressure_1_R3!L182</f>
        <v>0</v>
      </c>
      <c r="BM260" s="87">
        <f>Pressure_1_R3!M182</f>
        <v>0</v>
      </c>
      <c r="BN260" s="87">
        <f>Pressure_1_R3!N182</f>
        <v>0</v>
      </c>
      <c r="BO260" s="87">
        <f>Pressure_1_R3!O182</f>
        <v>0</v>
      </c>
      <c r="BP260" s="69">
        <f>Pressure_1_R3!P182</f>
        <v>0</v>
      </c>
    </row>
    <row r="261" spans="2:68" ht="15" customHeight="1">
      <c r="B261" s="438">
        <f>Pressure_1_R3!B57</f>
        <v>0</v>
      </c>
      <c r="C261" s="439">
        <f>Pressure_1_R3!D57</f>
        <v>0</v>
      </c>
      <c r="D261" s="445" t="str">
        <f t="shared" si="304"/>
        <v/>
      </c>
      <c r="E261" s="429" t="str">
        <f t="shared" si="293"/>
        <v>기체</v>
      </c>
      <c r="F261" s="387" t="e">
        <f t="shared" si="305"/>
        <v>#N/A</v>
      </c>
      <c r="G261" s="387" t="e">
        <f t="shared" si="306"/>
        <v>#N/A</v>
      </c>
      <c r="H261" s="437" t="e">
        <f t="shared" si="307"/>
        <v>#N/A</v>
      </c>
      <c r="I261" s="429">
        <f t="shared" si="294"/>
        <v>0</v>
      </c>
      <c r="J261" s="66"/>
      <c r="K261" s="423">
        <f t="shared" si="295"/>
        <v>0</v>
      </c>
      <c r="L261" s="428" t="e">
        <f t="shared" ca="1" si="296"/>
        <v>#N/A</v>
      </c>
      <c r="M261" s="429" t="e">
        <f t="shared" ca="1" si="297"/>
        <v>#VALUE!</v>
      </c>
      <c r="N261" s="428">
        <f t="shared" ca="1" si="277"/>
        <v>0</v>
      </c>
      <c r="O261" s="429" t="e">
        <f t="shared" ca="1" si="278"/>
        <v>#N/A</v>
      </c>
      <c r="P261" s="428">
        <f t="shared" ca="1" si="279"/>
        <v>0</v>
      </c>
      <c r="Q261" s="429" t="e">
        <f t="shared" ca="1" si="280"/>
        <v>#N/A</v>
      </c>
      <c r="R261" s="430">
        <f t="shared" ca="1" si="308"/>
        <v>0</v>
      </c>
      <c r="S261" s="427" t="e">
        <f t="shared" ca="1" si="309"/>
        <v>#N/A</v>
      </c>
      <c r="T261" s="387" t="e">
        <f t="shared" ca="1" si="310"/>
        <v>#N/A</v>
      </c>
      <c r="U261" s="440" t="e">
        <f t="shared" ca="1" si="311"/>
        <v>#N/A</v>
      </c>
      <c r="V261" s="429">
        <f t="shared" si="283"/>
        <v>0</v>
      </c>
      <c r="X261" s="428" t="e">
        <f t="shared" ca="1" si="298"/>
        <v>#N/A</v>
      </c>
      <c r="Y261" s="429" t="e">
        <f t="shared" ca="1" si="299"/>
        <v>#N/A</v>
      </c>
      <c r="Z261" s="428" t="e">
        <f t="shared" ca="1" si="284"/>
        <v>#N/A</v>
      </c>
      <c r="AA261" s="431" t="e">
        <f t="shared" ca="1" si="285"/>
        <v>#N/A</v>
      </c>
      <c r="AB261" s="442">
        <f t="shared" si="312"/>
        <v>0</v>
      </c>
      <c r="AC261" s="443">
        <f t="shared" si="313"/>
        <v>0</v>
      </c>
      <c r="AD261" s="444">
        <f t="shared" si="314"/>
        <v>0</v>
      </c>
      <c r="AF261" s="387">
        <f t="shared" si="315"/>
        <v>0</v>
      </c>
      <c r="AG261" s="451">
        <f t="shared" ref="AG261:AL261" si="371">AG260</f>
        <v>9.7989820000000005</v>
      </c>
      <c r="AH261" s="451" t="e">
        <f t="shared" si="371"/>
        <v>#DIV/0!</v>
      </c>
      <c r="AI261" s="451">
        <f t="shared" si="371"/>
        <v>8000</v>
      </c>
      <c r="AJ261" s="451">
        <f t="shared" si="371"/>
        <v>1</v>
      </c>
      <c r="AK261" s="451">
        <f t="shared" si="371"/>
        <v>0</v>
      </c>
      <c r="AL261" s="451" t="e">
        <f t="shared" ca="1" si="371"/>
        <v>#N/A</v>
      </c>
      <c r="AM261" s="454" t="e">
        <f t="shared" ca="1" si="317"/>
        <v>#DIV/0!</v>
      </c>
      <c r="AN261" s="451" t="e">
        <f t="shared" ref="AN261:AO261" ca="1" si="372">AN260</f>
        <v>#N/A</v>
      </c>
      <c r="AO261" s="451" t="e">
        <f t="shared" ca="1" si="372"/>
        <v>#N/A</v>
      </c>
      <c r="AP261" s="449" t="e">
        <f t="shared" ca="1" si="319"/>
        <v>#DIV/0!</v>
      </c>
      <c r="AQ261" s="451">
        <f t="shared" si="303"/>
        <v>9.0000000000000002E-6</v>
      </c>
      <c r="AR261" s="451" t="e">
        <f t="shared" ca="1" si="303"/>
        <v>#DIV/0!</v>
      </c>
      <c r="AS261" s="455" t="e">
        <f t="shared" ca="1" si="320"/>
        <v>#N/A</v>
      </c>
      <c r="AT261" s="456" t="e">
        <f t="shared" ca="1" si="321"/>
        <v>#DIV/0!</v>
      </c>
      <c r="AU261" s="451" t="e">
        <f t="shared" si="290"/>
        <v>#DIV/0!</v>
      </c>
      <c r="AV261" s="450" t="e">
        <f t="shared" ca="1" si="322"/>
        <v>#DIV/0!</v>
      </c>
      <c r="AW261" s="451">
        <f t="shared" si="292"/>
        <v>0.03</v>
      </c>
      <c r="AX261" s="446">
        <f t="shared" si="323"/>
        <v>0</v>
      </c>
      <c r="AY261" s="452" t="e">
        <f t="shared" ca="1" si="324"/>
        <v>#DIV/0!</v>
      </c>
      <c r="BA261" s="68">
        <f>Pressure_1_R3!A183</f>
        <v>0</v>
      </c>
      <c r="BB261" s="87">
        <f>Pressure_1_R3!B183</f>
        <v>0</v>
      </c>
      <c r="BC261" s="87">
        <f>Pressure_1_R3!C183</f>
        <v>0</v>
      </c>
      <c r="BD261" s="87">
        <f>Pressure_1_R3!D183</f>
        <v>0</v>
      </c>
      <c r="BE261" s="87">
        <f>Pressure_1_R3!E183</f>
        <v>0</v>
      </c>
      <c r="BF261" s="87">
        <f>Pressure_1_R3!F183</f>
        <v>0</v>
      </c>
      <c r="BG261" s="87">
        <f>Pressure_1_R3!G183</f>
        <v>0</v>
      </c>
      <c r="BH261" s="87">
        <f>Pressure_1_R3!H183</f>
        <v>0</v>
      </c>
      <c r="BI261" s="87">
        <f>Pressure_1_R3!I183</f>
        <v>0</v>
      </c>
      <c r="BJ261" s="87">
        <f>Pressure_1_R3!J183</f>
        <v>0</v>
      </c>
      <c r="BK261" s="87">
        <f>Pressure_1_R3!K183</f>
        <v>0</v>
      </c>
      <c r="BL261" s="87">
        <f>Pressure_1_R3!L183</f>
        <v>0</v>
      </c>
      <c r="BM261" s="87">
        <f>Pressure_1_R3!M183</f>
        <v>0</v>
      </c>
      <c r="BN261" s="87">
        <f>Pressure_1_R3!N183</f>
        <v>0</v>
      </c>
      <c r="BO261" s="87">
        <f>Pressure_1_R3!O183</f>
        <v>0</v>
      </c>
      <c r="BP261" s="69">
        <f>Pressure_1_R3!P183</f>
        <v>0</v>
      </c>
    </row>
    <row r="262" spans="2:68" ht="15" customHeight="1">
      <c r="B262" s="438">
        <f>Pressure_1_R3!B58</f>
        <v>0</v>
      </c>
      <c r="C262" s="439">
        <f>Pressure_1_R3!D58</f>
        <v>0</v>
      </c>
      <c r="D262" s="445" t="str">
        <f t="shared" si="304"/>
        <v/>
      </c>
      <c r="E262" s="429" t="str">
        <f t="shared" si="293"/>
        <v>기체</v>
      </c>
      <c r="F262" s="387" t="e">
        <f t="shared" si="305"/>
        <v>#N/A</v>
      </c>
      <c r="G262" s="387" t="e">
        <f t="shared" si="306"/>
        <v>#N/A</v>
      </c>
      <c r="H262" s="437" t="e">
        <f t="shared" si="307"/>
        <v>#N/A</v>
      </c>
      <c r="I262" s="429">
        <f t="shared" si="294"/>
        <v>0</v>
      </c>
      <c r="J262" s="66"/>
      <c r="K262" s="423">
        <f t="shared" si="295"/>
        <v>0</v>
      </c>
      <c r="L262" s="428" t="e">
        <f t="shared" ca="1" si="296"/>
        <v>#N/A</v>
      </c>
      <c r="M262" s="429" t="e">
        <f t="shared" ca="1" si="297"/>
        <v>#VALUE!</v>
      </c>
      <c r="N262" s="428">
        <f t="shared" ca="1" si="277"/>
        <v>0</v>
      </c>
      <c r="O262" s="429" t="e">
        <f t="shared" ca="1" si="278"/>
        <v>#N/A</v>
      </c>
      <c r="P262" s="428">
        <f t="shared" ca="1" si="279"/>
        <v>0</v>
      </c>
      <c r="Q262" s="429" t="e">
        <f t="shared" ca="1" si="280"/>
        <v>#N/A</v>
      </c>
      <c r="R262" s="430">
        <f t="shared" ca="1" si="308"/>
        <v>0</v>
      </c>
      <c r="S262" s="427" t="e">
        <f t="shared" ca="1" si="309"/>
        <v>#N/A</v>
      </c>
      <c r="T262" s="387" t="e">
        <f t="shared" ca="1" si="310"/>
        <v>#N/A</v>
      </c>
      <c r="U262" s="440" t="e">
        <f t="shared" ca="1" si="311"/>
        <v>#N/A</v>
      </c>
      <c r="V262" s="429">
        <f t="shared" si="283"/>
        <v>0</v>
      </c>
      <c r="X262" s="428" t="e">
        <f t="shared" ca="1" si="298"/>
        <v>#N/A</v>
      </c>
      <c r="Y262" s="429" t="e">
        <f t="shared" ca="1" si="299"/>
        <v>#N/A</v>
      </c>
      <c r="Z262" s="428" t="e">
        <f t="shared" ca="1" si="284"/>
        <v>#N/A</v>
      </c>
      <c r="AA262" s="431" t="e">
        <f t="shared" ca="1" si="285"/>
        <v>#N/A</v>
      </c>
      <c r="AB262" s="442">
        <f t="shared" si="312"/>
        <v>0</v>
      </c>
      <c r="AC262" s="443">
        <f t="shared" si="313"/>
        <v>0</v>
      </c>
      <c r="AD262" s="444">
        <f t="shared" si="314"/>
        <v>0</v>
      </c>
      <c r="AF262" s="387">
        <f t="shared" si="315"/>
        <v>0</v>
      </c>
      <c r="AG262" s="451">
        <f t="shared" ref="AG262:AL262" si="373">AG261</f>
        <v>9.7989820000000005</v>
      </c>
      <c r="AH262" s="451" t="e">
        <f t="shared" si="373"/>
        <v>#DIV/0!</v>
      </c>
      <c r="AI262" s="451">
        <f t="shared" si="373"/>
        <v>8000</v>
      </c>
      <c r="AJ262" s="451">
        <f t="shared" si="373"/>
        <v>1</v>
      </c>
      <c r="AK262" s="451">
        <f t="shared" si="373"/>
        <v>0</v>
      </c>
      <c r="AL262" s="451" t="e">
        <f t="shared" ca="1" si="373"/>
        <v>#N/A</v>
      </c>
      <c r="AM262" s="454" t="e">
        <f t="shared" ca="1" si="317"/>
        <v>#DIV/0!</v>
      </c>
      <c r="AN262" s="451" t="e">
        <f t="shared" ref="AN262:AO262" ca="1" si="374">AN261</f>
        <v>#N/A</v>
      </c>
      <c r="AO262" s="451" t="e">
        <f t="shared" ca="1" si="374"/>
        <v>#N/A</v>
      </c>
      <c r="AP262" s="449" t="e">
        <f t="shared" ca="1" si="319"/>
        <v>#DIV/0!</v>
      </c>
      <c r="AQ262" s="451">
        <f t="shared" si="303"/>
        <v>9.0000000000000002E-6</v>
      </c>
      <c r="AR262" s="451" t="e">
        <f t="shared" ca="1" si="303"/>
        <v>#DIV/0!</v>
      </c>
      <c r="AS262" s="455" t="e">
        <f t="shared" ca="1" si="320"/>
        <v>#N/A</v>
      </c>
      <c r="AT262" s="456" t="e">
        <f t="shared" ca="1" si="321"/>
        <v>#DIV/0!</v>
      </c>
      <c r="AU262" s="451" t="e">
        <f t="shared" si="290"/>
        <v>#DIV/0!</v>
      </c>
      <c r="AV262" s="450" t="e">
        <f t="shared" ca="1" si="322"/>
        <v>#DIV/0!</v>
      </c>
      <c r="AW262" s="451">
        <f t="shared" si="292"/>
        <v>0.03</v>
      </c>
      <c r="AX262" s="446">
        <f t="shared" si="323"/>
        <v>0</v>
      </c>
      <c r="AY262" s="452" t="e">
        <f t="shared" ca="1" si="324"/>
        <v>#DIV/0!</v>
      </c>
      <c r="BA262" s="68">
        <f>Pressure_1_R3!A184</f>
        <v>0</v>
      </c>
      <c r="BB262" s="87">
        <f>Pressure_1_R3!B184</f>
        <v>0</v>
      </c>
      <c r="BC262" s="87">
        <f>Pressure_1_R3!C184</f>
        <v>0</v>
      </c>
      <c r="BD262" s="87">
        <f>Pressure_1_R3!D184</f>
        <v>0</v>
      </c>
      <c r="BE262" s="87">
        <f>Pressure_1_R3!E184</f>
        <v>0</v>
      </c>
      <c r="BF262" s="87">
        <f>Pressure_1_R3!F184</f>
        <v>0</v>
      </c>
      <c r="BG262" s="87">
        <f>Pressure_1_R3!G184</f>
        <v>0</v>
      </c>
      <c r="BH262" s="87">
        <f>Pressure_1_R3!H184</f>
        <v>0</v>
      </c>
      <c r="BI262" s="87">
        <f>Pressure_1_R3!I184</f>
        <v>0</v>
      </c>
      <c r="BJ262" s="87">
        <f>Pressure_1_R3!J184</f>
        <v>0</v>
      </c>
      <c r="BK262" s="87">
        <f>Pressure_1_R3!K184</f>
        <v>0</v>
      </c>
      <c r="BL262" s="87">
        <f>Pressure_1_R3!L184</f>
        <v>0</v>
      </c>
      <c r="BM262" s="87">
        <f>Pressure_1_R3!M184</f>
        <v>0</v>
      </c>
      <c r="BN262" s="87">
        <f>Pressure_1_R3!N184</f>
        <v>0</v>
      </c>
      <c r="BO262" s="87">
        <f>Pressure_1_R3!O184</f>
        <v>0</v>
      </c>
      <c r="BP262" s="69">
        <f>Pressure_1_R3!P184</f>
        <v>0</v>
      </c>
    </row>
    <row r="263" spans="2:68" ht="15" customHeight="1">
      <c r="B263" s="438">
        <f>Pressure_1_R3!B59</f>
        <v>0</v>
      </c>
      <c r="C263" s="439">
        <f>Pressure_1_R3!D59</f>
        <v>0</v>
      </c>
      <c r="D263" s="445" t="str">
        <f t="shared" si="304"/>
        <v/>
      </c>
      <c r="E263" s="429" t="str">
        <f t="shared" si="293"/>
        <v>기체</v>
      </c>
      <c r="F263" s="387" t="e">
        <f t="shared" si="305"/>
        <v>#N/A</v>
      </c>
      <c r="G263" s="387" t="e">
        <f t="shared" si="306"/>
        <v>#N/A</v>
      </c>
      <c r="H263" s="437" t="e">
        <f t="shared" si="307"/>
        <v>#N/A</v>
      </c>
      <c r="I263" s="429">
        <f t="shared" si="294"/>
        <v>0</v>
      </c>
      <c r="J263" s="66"/>
      <c r="K263" s="423">
        <f t="shared" si="295"/>
        <v>0</v>
      </c>
      <c r="L263" s="428" t="e">
        <f t="shared" ca="1" si="296"/>
        <v>#N/A</v>
      </c>
      <c r="M263" s="429" t="e">
        <f t="shared" ca="1" si="297"/>
        <v>#VALUE!</v>
      </c>
      <c r="N263" s="428">
        <f t="shared" ca="1" si="277"/>
        <v>0</v>
      </c>
      <c r="O263" s="429" t="e">
        <f t="shared" ca="1" si="278"/>
        <v>#N/A</v>
      </c>
      <c r="P263" s="428">
        <f t="shared" ca="1" si="279"/>
        <v>0</v>
      </c>
      <c r="Q263" s="429" t="e">
        <f t="shared" ca="1" si="280"/>
        <v>#N/A</v>
      </c>
      <c r="R263" s="430">
        <f t="shared" ca="1" si="308"/>
        <v>0</v>
      </c>
      <c r="S263" s="427" t="e">
        <f t="shared" ca="1" si="309"/>
        <v>#N/A</v>
      </c>
      <c r="T263" s="387" t="e">
        <f t="shared" ca="1" si="310"/>
        <v>#N/A</v>
      </c>
      <c r="U263" s="440" t="e">
        <f t="shared" ca="1" si="311"/>
        <v>#N/A</v>
      </c>
      <c r="V263" s="429">
        <f t="shared" si="283"/>
        <v>0</v>
      </c>
      <c r="X263" s="428" t="e">
        <f t="shared" ca="1" si="298"/>
        <v>#N/A</v>
      </c>
      <c r="Y263" s="429" t="e">
        <f t="shared" ca="1" si="299"/>
        <v>#N/A</v>
      </c>
      <c r="Z263" s="428" t="e">
        <f t="shared" ca="1" si="284"/>
        <v>#N/A</v>
      </c>
      <c r="AA263" s="431" t="e">
        <f t="shared" ca="1" si="285"/>
        <v>#N/A</v>
      </c>
      <c r="AB263" s="442">
        <f t="shared" si="312"/>
        <v>0</v>
      </c>
      <c r="AC263" s="443">
        <f t="shared" si="313"/>
        <v>0</v>
      </c>
      <c r="AD263" s="444">
        <f t="shared" si="314"/>
        <v>0</v>
      </c>
      <c r="AF263" s="387">
        <f t="shared" si="315"/>
        <v>0</v>
      </c>
      <c r="AG263" s="451">
        <f t="shared" ref="AG263:AL263" si="375">AG262</f>
        <v>9.7989820000000005</v>
      </c>
      <c r="AH263" s="451" t="e">
        <f t="shared" si="375"/>
        <v>#DIV/0!</v>
      </c>
      <c r="AI263" s="451">
        <f t="shared" si="375"/>
        <v>8000</v>
      </c>
      <c r="AJ263" s="451">
        <f t="shared" si="375"/>
        <v>1</v>
      </c>
      <c r="AK263" s="451">
        <f t="shared" si="375"/>
        <v>0</v>
      </c>
      <c r="AL263" s="451" t="e">
        <f t="shared" ca="1" si="375"/>
        <v>#N/A</v>
      </c>
      <c r="AM263" s="454" t="e">
        <f t="shared" ca="1" si="317"/>
        <v>#DIV/0!</v>
      </c>
      <c r="AN263" s="451" t="e">
        <f t="shared" ref="AN263:AO263" ca="1" si="376">AN262</f>
        <v>#N/A</v>
      </c>
      <c r="AO263" s="451" t="e">
        <f t="shared" ca="1" si="376"/>
        <v>#N/A</v>
      </c>
      <c r="AP263" s="449" t="e">
        <f t="shared" ca="1" si="319"/>
        <v>#DIV/0!</v>
      </c>
      <c r="AQ263" s="451">
        <f t="shared" si="303"/>
        <v>9.0000000000000002E-6</v>
      </c>
      <c r="AR263" s="451" t="e">
        <f t="shared" ca="1" si="303"/>
        <v>#DIV/0!</v>
      </c>
      <c r="AS263" s="455" t="e">
        <f t="shared" ca="1" si="320"/>
        <v>#N/A</v>
      </c>
      <c r="AT263" s="456" t="e">
        <f t="shared" ca="1" si="321"/>
        <v>#DIV/0!</v>
      </c>
      <c r="AU263" s="451" t="e">
        <f t="shared" si="290"/>
        <v>#DIV/0!</v>
      </c>
      <c r="AV263" s="450" t="e">
        <f t="shared" ca="1" si="322"/>
        <v>#DIV/0!</v>
      </c>
      <c r="AW263" s="451">
        <f t="shared" si="292"/>
        <v>0.03</v>
      </c>
      <c r="AX263" s="446">
        <f t="shared" si="323"/>
        <v>0</v>
      </c>
      <c r="AY263" s="452" t="e">
        <f t="shared" ca="1" si="324"/>
        <v>#DIV/0!</v>
      </c>
      <c r="BA263" s="68">
        <f>Pressure_1_R3!A185</f>
        <v>0</v>
      </c>
      <c r="BB263" s="87">
        <f>Pressure_1_R3!B185</f>
        <v>0</v>
      </c>
      <c r="BC263" s="87">
        <f>Pressure_1_R3!C185</f>
        <v>0</v>
      </c>
      <c r="BD263" s="87">
        <f>Pressure_1_R3!D185</f>
        <v>0</v>
      </c>
      <c r="BE263" s="87">
        <f>Pressure_1_R3!E185</f>
        <v>0</v>
      </c>
      <c r="BF263" s="87">
        <f>Pressure_1_R3!F185</f>
        <v>0</v>
      </c>
      <c r="BG263" s="87">
        <f>Pressure_1_R3!G185</f>
        <v>0</v>
      </c>
      <c r="BH263" s="87">
        <f>Pressure_1_R3!H185</f>
        <v>0</v>
      </c>
      <c r="BI263" s="87">
        <f>Pressure_1_R3!I185</f>
        <v>0</v>
      </c>
      <c r="BJ263" s="87">
        <f>Pressure_1_R3!J185</f>
        <v>0</v>
      </c>
      <c r="BK263" s="87">
        <f>Pressure_1_R3!K185</f>
        <v>0</v>
      </c>
      <c r="BL263" s="87">
        <f>Pressure_1_R3!L185</f>
        <v>0</v>
      </c>
      <c r="BM263" s="87">
        <f>Pressure_1_R3!M185</f>
        <v>0</v>
      </c>
      <c r="BN263" s="87">
        <f>Pressure_1_R3!N185</f>
        <v>0</v>
      </c>
      <c r="BO263" s="87">
        <f>Pressure_1_R3!O185</f>
        <v>0</v>
      </c>
      <c r="BP263" s="69">
        <f>Pressure_1_R3!P185</f>
        <v>0</v>
      </c>
    </row>
    <row r="264" spans="2:68" ht="15" customHeight="1">
      <c r="B264" s="438">
        <f>Pressure_1_R3!B60</f>
        <v>0</v>
      </c>
      <c r="C264" s="439">
        <f>Pressure_1_R3!D60</f>
        <v>0</v>
      </c>
      <c r="D264" s="445" t="str">
        <f t="shared" si="304"/>
        <v/>
      </c>
      <c r="E264" s="429" t="str">
        <f t="shared" si="293"/>
        <v>기체</v>
      </c>
      <c r="F264" s="387" t="e">
        <f t="shared" si="305"/>
        <v>#N/A</v>
      </c>
      <c r="G264" s="387" t="e">
        <f t="shared" si="306"/>
        <v>#N/A</v>
      </c>
      <c r="H264" s="437" t="e">
        <f t="shared" si="307"/>
        <v>#N/A</v>
      </c>
      <c r="I264" s="429">
        <f t="shared" si="294"/>
        <v>0</v>
      </c>
      <c r="J264" s="66"/>
      <c r="K264" s="423">
        <f t="shared" si="295"/>
        <v>0</v>
      </c>
      <c r="L264" s="428" t="e">
        <f t="shared" ca="1" si="296"/>
        <v>#N/A</v>
      </c>
      <c r="M264" s="429" t="e">
        <f t="shared" ca="1" si="297"/>
        <v>#VALUE!</v>
      </c>
      <c r="N264" s="428">
        <f t="shared" ca="1" si="277"/>
        <v>0</v>
      </c>
      <c r="O264" s="429" t="e">
        <f t="shared" ca="1" si="278"/>
        <v>#N/A</v>
      </c>
      <c r="P264" s="428">
        <f t="shared" ca="1" si="279"/>
        <v>0</v>
      </c>
      <c r="Q264" s="429" t="e">
        <f t="shared" ca="1" si="280"/>
        <v>#N/A</v>
      </c>
      <c r="R264" s="430">
        <f t="shared" ca="1" si="308"/>
        <v>0</v>
      </c>
      <c r="S264" s="427" t="e">
        <f t="shared" ca="1" si="309"/>
        <v>#N/A</v>
      </c>
      <c r="T264" s="387" t="e">
        <f t="shared" ca="1" si="310"/>
        <v>#N/A</v>
      </c>
      <c r="U264" s="440" t="e">
        <f t="shared" ca="1" si="311"/>
        <v>#N/A</v>
      </c>
      <c r="V264" s="429">
        <f t="shared" si="283"/>
        <v>0</v>
      </c>
      <c r="X264" s="428" t="e">
        <f t="shared" ca="1" si="298"/>
        <v>#N/A</v>
      </c>
      <c r="Y264" s="429" t="e">
        <f t="shared" ca="1" si="299"/>
        <v>#N/A</v>
      </c>
      <c r="Z264" s="428" t="e">
        <f t="shared" ca="1" si="284"/>
        <v>#N/A</v>
      </c>
      <c r="AA264" s="431" t="e">
        <f t="shared" ca="1" si="285"/>
        <v>#N/A</v>
      </c>
      <c r="AB264" s="442">
        <f t="shared" si="312"/>
        <v>0</v>
      </c>
      <c r="AC264" s="443">
        <f t="shared" si="313"/>
        <v>0</v>
      </c>
      <c r="AD264" s="444">
        <f t="shared" si="314"/>
        <v>0</v>
      </c>
      <c r="AF264" s="387">
        <f t="shared" si="315"/>
        <v>0</v>
      </c>
      <c r="AG264" s="451">
        <f t="shared" ref="AG264:AL264" si="377">AG263</f>
        <v>9.7989820000000005</v>
      </c>
      <c r="AH264" s="451" t="e">
        <f t="shared" si="377"/>
        <v>#DIV/0!</v>
      </c>
      <c r="AI264" s="451">
        <f t="shared" si="377"/>
        <v>8000</v>
      </c>
      <c r="AJ264" s="451">
        <f t="shared" si="377"/>
        <v>1</v>
      </c>
      <c r="AK264" s="451">
        <f t="shared" si="377"/>
        <v>0</v>
      </c>
      <c r="AL264" s="451" t="e">
        <f t="shared" ca="1" si="377"/>
        <v>#N/A</v>
      </c>
      <c r="AM264" s="454" t="e">
        <f t="shared" ca="1" si="317"/>
        <v>#DIV/0!</v>
      </c>
      <c r="AN264" s="451" t="e">
        <f t="shared" ref="AN264:AO264" ca="1" si="378">AN263</f>
        <v>#N/A</v>
      </c>
      <c r="AO264" s="451" t="e">
        <f t="shared" ca="1" si="378"/>
        <v>#N/A</v>
      </c>
      <c r="AP264" s="449" t="e">
        <f t="shared" ca="1" si="319"/>
        <v>#DIV/0!</v>
      </c>
      <c r="AQ264" s="451">
        <f t="shared" si="303"/>
        <v>9.0000000000000002E-6</v>
      </c>
      <c r="AR264" s="451" t="e">
        <f t="shared" ca="1" si="303"/>
        <v>#DIV/0!</v>
      </c>
      <c r="AS264" s="455" t="e">
        <f t="shared" ca="1" si="320"/>
        <v>#N/A</v>
      </c>
      <c r="AT264" s="456" t="e">
        <f t="shared" ca="1" si="321"/>
        <v>#DIV/0!</v>
      </c>
      <c r="AU264" s="451" t="e">
        <f t="shared" si="290"/>
        <v>#DIV/0!</v>
      </c>
      <c r="AV264" s="450" t="e">
        <f t="shared" ca="1" si="322"/>
        <v>#DIV/0!</v>
      </c>
      <c r="AW264" s="451">
        <f t="shared" si="292"/>
        <v>0.03</v>
      </c>
      <c r="AX264" s="446">
        <f t="shared" si="323"/>
        <v>0</v>
      </c>
      <c r="AY264" s="452" t="e">
        <f t="shared" ca="1" si="324"/>
        <v>#DIV/0!</v>
      </c>
      <c r="BA264" s="68">
        <f>Pressure_1_R3!A186</f>
        <v>0</v>
      </c>
      <c r="BB264" s="87">
        <f>Pressure_1_R3!B186</f>
        <v>0</v>
      </c>
      <c r="BC264" s="87">
        <f>Pressure_1_R3!C186</f>
        <v>0</v>
      </c>
      <c r="BD264" s="87">
        <f>Pressure_1_R3!D186</f>
        <v>0</v>
      </c>
      <c r="BE264" s="87">
        <f>Pressure_1_R3!E186</f>
        <v>0</v>
      </c>
      <c r="BF264" s="87">
        <f>Pressure_1_R3!F186</f>
        <v>0</v>
      </c>
      <c r="BG264" s="87">
        <f>Pressure_1_R3!G186</f>
        <v>0</v>
      </c>
      <c r="BH264" s="87">
        <f>Pressure_1_R3!H186</f>
        <v>0</v>
      </c>
      <c r="BI264" s="87">
        <f>Pressure_1_R3!I186</f>
        <v>0</v>
      </c>
      <c r="BJ264" s="87">
        <f>Pressure_1_R3!J186</f>
        <v>0</v>
      </c>
      <c r="BK264" s="87">
        <f>Pressure_1_R3!K186</f>
        <v>0</v>
      </c>
      <c r="BL264" s="87">
        <f>Pressure_1_R3!L186</f>
        <v>0</v>
      </c>
      <c r="BM264" s="87">
        <f>Pressure_1_R3!M186</f>
        <v>0</v>
      </c>
      <c r="BN264" s="87">
        <f>Pressure_1_R3!N186</f>
        <v>0</v>
      </c>
      <c r="BO264" s="87">
        <f>Pressure_1_R3!O186</f>
        <v>0</v>
      </c>
      <c r="BP264" s="69">
        <f>Pressure_1_R3!P186</f>
        <v>0</v>
      </c>
    </row>
    <row r="265" spans="2:68" ht="15" customHeight="1">
      <c r="B265" s="438">
        <f>Pressure_1_R3!B61</f>
        <v>0</v>
      </c>
      <c r="C265" s="439">
        <f>Pressure_1_R3!D61</f>
        <v>0</v>
      </c>
      <c r="D265" s="445" t="str">
        <f t="shared" si="304"/>
        <v/>
      </c>
      <c r="E265" s="429" t="str">
        <f t="shared" si="293"/>
        <v>기체</v>
      </c>
      <c r="F265" s="387" t="e">
        <f t="shared" si="305"/>
        <v>#N/A</v>
      </c>
      <c r="G265" s="387" t="e">
        <f t="shared" si="306"/>
        <v>#N/A</v>
      </c>
      <c r="H265" s="437" t="e">
        <f t="shared" si="307"/>
        <v>#N/A</v>
      </c>
      <c r="I265" s="429">
        <f t="shared" si="294"/>
        <v>0</v>
      </c>
      <c r="J265" s="66"/>
      <c r="K265" s="423">
        <f t="shared" si="295"/>
        <v>0</v>
      </c>
      <c r="L265" s="428" t="e">
        <f t="shared" ca="1" si="296"/>
        <v>#N/A</v>
      </c>
      <c r="M265" s="429" t="e">
        <f t="shared" ca="1" si="297"/>
        <v>#VALUE!</v>
      </c>
      <c r="N265" s="428">
        <f t="shared" ca="1" si="277"/>
        <v>0</v>
      </c>
      <c r="O265" s="429" t="e">
        <f t="shared" ca="1" si="278"/>
        <v>#N/A</v>
      </c>
      <c r="P265" s="428">
        <f t="shared" ca="1" si="279"/>
        <v>0</v>
      </c>
      <c r="Q265" s="429" t="e">
        <f t="shared" ca="1" si="280"/>
        <v>#N/A</v>
      </c>
      <c r="R265" s="430">
        <f t="shared" ca="1" si="308"/>
        <v>0</v>
      </c>
      <c r="S265" s="427" t="e">
        <f t="shared" ca="1" si="309"/>
        <v>#N/A</v>
      </c>
      <c r="T265" s="387" t="e">
        <f t="shared" ca="1" si="310"/>
        <v>#N/A</v>
      </c>
      <c r="U265" s="440" t="e">
        <f t="shared" ca="1" si="311"/>
        <v>#N/A</v>
      </c>
      <c r="V265" s="429">
        <f t="shared" si="283"/>
        <v>0</v>
      </c>
      <c r="X265" s="428" t="e">
        <f t="shared" ca="1" si="298"/>
        <v>#N/A</v>
      </c>
      <c r="Y265" s="429" t="e">
        <f t="shared" ca="1" si="299"/>
        <v>#N/A</v>
      </c>
      <c r="Z265" s="428" t="e">
        <f t="shared" ca="1" si="284"/>
        <v>#N/A</v>
      </c>
      <c r="AA265" s="431" t="e">
        <f t="shared" ca="1" si="285"/>
        <v>#N/A</v>
      </c>
      <c r="AB265" s="442">
        <f t="shared" si="312"/>
        <v>0</v>
      </c>
      <c r="AC265" s="443">
        <f t="shared" si="313"/>
        <v>0</v>
      </c>
      <c r="AD265" s="444">
        <f t="shared" si="314"/>
        <v>0</v>
      </c>
      <c r="AF265" s="387">
        <f t="shared" si="315"/>
        <v>0</v>
      </c>
      <c r="AG265" s="451">
        <f t="shared" ref="AG265:AL265" si="379">AG264</f>
        <v>9.7989820000000005</v>
      </c>
      <c r="AH265" s="451" t="e">
        <f t="shared" si="379"/>
        <v>#DIV/0!</v>
      </c>
      <c r="AI265" s="451">
        <f t="shared" si="379"/>
        <v>8000</v>
      </c>
      <c r="AJ265" s="451">
        <f t="shared" si="379"/>
        <v>1</v>
      </c>
      <c r="AK265" s="451">
        <f t="shared" si="379"/>
        <v>0</v>
      </c>
      <c r="AL265" s="451" t="e">
        <f t="shared" ca="1" si="379"/>
        <v>#N/A</v>
      </c>
      <c r="AM265" s="454" t="e">
        <f t="shared" ca="1" si="317"/>
        <v>#DIV/0!</v>
      </c>
      <c r="AN265" s="451" t="e">
        <f t="shared" ref="AN265:AO265" ca="1" si="380">AN264</f>
        <v>#N/A</v>
      </c>
      <c r="AO265" s="451" t="e">
        <f t="shared" ca="1" si="380"/>
        <v>#N/A</v>
      </c>
      <c r="AP265" s="449" t="e">
        <f t="shared" ca="1" si="319"/>
        <v>#DIV/0!</v>
      </c>
      <c r="AQ265" s="451">
        <f t="shared" si="303"/>
        <v>9.0000000000000002E-6</v>
      </c>
      <c r="AR265" s="451" t="e">
        <f t="shared" ca="1" si="303"/>
        <v>#DIV/0!</v>
      </c>
      <c r="AS265" s="455" t="e">
        <f t="shared" ca="1" si="320"/>
        <v>#N/A</v>
      </c>
      <c r="AT265" s="456" t="e">
        <f t="shared" ca="1" si="321"/>
        <v>#DIV/0!</v>
      </c>
      <c r="AU265" s="451" t="e">
        <f t="shared" si="290"/>
        <v>#DIV/0!</v>
      </c>
      <c r="AV265" s="450" t="e">
        <f t="shared" ca="1" si="322"/>
        <v>#DIV/0!</v>
      </c>
      <c r="AW265" s="451">
        <f t="shared" si="292"/>
        <v>0.03</v>
      </c>
      <c r="AX265" s="446">
        <f t="shared" si="323"/>
        <v>0</v>
      </c>
      <c r="AY265" s="452" t="e">
        <f t="shared" ca="1" si="324"/>
        <v>#DIV/0!</v>
      </c>
      <c r="BA265" s="68">
        <f>Pressure_1_R3!A187</f>
        <v>0</v>
      </c>
      <c r="BB265" s="87">
        <f>Pressure_1_R3!B187</f>
        <v>0</v>
      </c>
      <c r="BC265" s="87">
        <f>Pressure_1_R3!C187</f>
        <v>0</v>
      </c>
      <c r="BD265" s="87">
        <f>Pressure_1_R3!D187</f>
        <v>0</v>
      </c>
      <c r="BE265" s="87">
        <f>Pressure_1_R3!E187</f>
        <v>0</v>
      </c>
      <c r="BF265" s="87">
        <f>Pressure_1_R3!F187</f>
        <v>0</v>
      </c>
      <c r="BG265" s="87">
        <f>Pressure_1_R3!G187</f>
        <v>0</v>
      </c>
      <c r="BH265" s="87">
        <f>Pressure_1_R3!H187</f>
        <v>0</v>
      </c>
      <c r="BI265" s="87">
        <f>Pressure_1_R3!I187</f>
        <v>0</v>
      </c>
      <c r="BJ265" s="87">
        <f>Pressure_1_R3!J187</f>
        <v>0</v>
      </c>
      <c r="BK265" s="87">
        <f>Pressure_1_R3!K187</f>
        <v>0</v>
      </c>
      <c r="BL265" s="87">
        <f>Pressure_1_R3!L187</f>
        <v>0</v>
      </c>
      <c r="BM265" s="87">
        <f>Pressure_1_R3!M187</f>
        <v>0</v>
      </c>
      <c r="BN265" s="87">
        <f>Pressure_1_R3!N187</f>
        <v>0</v>
      </c>
      <c r="BO265" s="87">
        <f>Pressure_1_R3!O187</f>
        <v>0</v>
      </c>
      <c r="BP265" s="69">
        <f>Pressure_1_R3!P187</f>
        <v>0</v>
      </c>
    </row>
    <row r="266" spans="2:68" ht="15" customHeight="1">
      <c r="B266" s="438">
        <f>Pressure_1_R3!B62</f>
        <v>0</v>
      </c>
      <c r="C266" s="439">
        <f>Pressure_1_R3!D62</f>
        <v>0</v>
      </c>
      <c r="D266" s="445" t="str">
        <f t="shared" si="304"/>
        <v/>
      </c>
      <c r="E266" s="429" t="str">
        <f t="shared" si="293"/>
        <v>기체</v>
      </c>
      <c r="F266" s="387" t="e">
        <f t="shared" si="305"/>
        <v>#N/A</v>
      </c>
      <c r="G266" s="387" t="e">
        <f t="shared" si="306"/>
        <v>#N/A</v>
      </c>
      <c r="H266" s="437" t="e">
        <f t="shared" si="307"/>
        <v>#N/A</v>
      </c>
      <c r="I266" s="429">
        <f t="shared" si="294"/>
        <v>0</v>
      </c>
      <c r="J266" s="66"/>
      <c r="K266" s="423">
        <f t="shared" si="295"/>
        <v>0</v>
      </c>
      <c r="L266" s="428" t="e">
        <f t="shared" ca="1" si="296"/>
        <v>#N/A</v>
      </c>
      <c r="M266" s="429" t="e">
        <f t="shared" ca="1" si="297"/>
        <v>#VALUE!</v>
      </c>
      <c r="N266" s="428">
        <f t="shared" ca="1" si="277"/>
        <v>0</v>
      </c>
      <c r="O266" s="429" t="e">
        <f t="shared" ca="1" si="278"/>
        <v>#N/A</v>
      </c>
      <c r="P266" s="428">
        <f t="shared" ca="1" si="279"/>
        <v>0</v>
      </c>
      <c r="Q266" s="429" t="e">
        <f t="shared" ca="1" si="280"/>
        <v>#N/A</v>
      </c>
      <c r="R266" s="430">
        <f t="shared" ca="1" si="308"/>
        <v>0</v>
      </c>
      <c r="S266" s="427" t="e">
        <f t="shared" ca="1" si="309"/>
        <v>#N/A</v>
      </c>
      <c r="T266" s="387" t="e">
        <f t="shared" ca="1" si="310"/>
        <v>#N/A</v>
      </c>
      <c r="U266" s="440" t="e">
        <f t="shared" ca="1" si="311"/>
        <v>#N/A</v>
      </c>
      <c r="V266" s="429">
        <f t="shared" si="283"/>
        <v>0</v>
      </c>
      <c r="X266" s="428" t="e">
        <f t="shared" ca="1" si="298"/>
        <v>#N/A</v>
      </c>
      <c r="Y266" s="429" t="e">
        <f t="shared" ca="1" si="299"/>
        <v>#N/A</v>
      </c>
      <c r="Z266" s="428" t="e">
        <f t="shared" ca="1" si="284"/>
        <v>#N/A</v>
      </c>
      <c r="AA266" s="431" t="e">
        <f t="shared" ca="1" si="285"/>
        <v>#N/A</v>
      </c>
      <c r="AB266" s="442">
        <f t="shared" si="312"/>
        <v>0</v>
      </c>
      <c r="AC266" s="443">
        <f t="shared" si="313"/>
        <v>0</v>
      </c>
      <c r="AD266" s="444">
        <f t="shared" si="314"/>
        <v>0</v>
      </c>
      <c r="AF266" s="387">
        <f t="shared" si="315"/>
        <v>0</v>
      </c>
      <c r="AG266" s="451">
        <f t="shared" ref="AG266:AL266" si="381">AG265</f>
        <v>9.7989820000000005</v>
      </c>
      <c r="AH266" s="451" t="e">
        <f t="shared" si="381"/>
        <v>#DIV/0!</v>
      </c>
      <c r="AI266" s="451">
        <f t="shared" si="381"/>
        <v>8000</v>
      </c>
      <c r="AJ266" s="451">
        <f t="shared" si="381"/>
        <v>1</v>
      </c>
      <c r="AK266" s="451">
        <f t="shared" si="381"/>
        <v>0</v>
      </c>
      <c r="AL266" s="451" t="e">
        <f t="shared" ca="1" si="381"/>
        <v>#N/A</v>
      </c>
      <c r="AM266" s="454" t="e">
        <f t="shared" ca="1" si="317"/>
        <v>#DIV/0!</v>
      </c>
      <c r="AN266" s="451" t="e">
        <f t="shared" ref="AN266:AO266" ca="1" si="382">AN265</f>
        <v>#N/A</v>
      </c>
      <c r="AO266" s="451" t="e">
        <f t="shared" ca="1" si="382"/>
        <v>#N/A</v>
      </c>
      <c r="AP266" s="449" t="e">
        <f t="shared" ca="1" si="319"/>
        <v>#DIV/0!</v>
      </c>
      <c r="AQ266" s="451">
        <f t="shared" si="303"/>
        <v>9.0000000000000002E-6</v>
      </c>
      <c r="AR266" s="451" t="e">
        <f t="shared" ca="1" si="303"/>
        <v>#DIV/0!</v>
      </c>
      <c r="AS266" s="455" t="e">
        <f t="shared" ca="1" si="320"/>
        <v>#N/A</v>
      </c>
      <c r="AT266" s="456" t="e">
        <f t="shared" ca="1" si="321"/>
        <v>#DIV/0!</v>
      </c>
      <c r="AU266" s="451" t="e">
        <f t="shared" si="290"/>
        <v>#DIV/0!</v>
      </c>
      <c r="AV266" s="450" t="e">
        <f t="shared" ca="1" si="322"/>
        <v>#DIV/0!</v>
      </c>
      <c r="AW266" s="451">
        <f t="shared" si="292"/>
        <v>0.03</v>
      </c>
      <c r="AX266" s="446">
        <f t="shared" si="323"/>
        <v>0</v>
      </c>
      <c r="AY266" s="452" t="e">
        <f t="shared" ca="1" si="324"/>
        <v>#DIV/0!</v>
      </c>
      <c r="BA266" s="68">
        <f>Pressure_1_R3!A188</f>
        <v>0</v>
      </c>
      <c r="BB266" s="87">
        <f>Pressure_1_R3!B188</f>
        <v>0</v>
      </c>
      <c r="BC266" s="87">
        <f>Pressure_1_R3!C188</f>
        <v>0</v>
      </c>
      <c r="BD266" s="87">
        <f>Pressure_1_R3!D188</f>
        <v>0</v>
      </c>
      <c r="BE266" s="87">
        <f>Pressure_1_R3!E188</f>
        <v>0</v>
      </c>
      <c r="BF266" s="87">
        <f>Pressure_1_R3!F188</f>
        <v>0</v>
      </c>
      <c r="BG266" s="87">
        <f>Pressure_1_R3!G188</f>
        <v>0</v>
      </c>
      <c r="BH266" s="87">
        <f>Pressure_1_R3!H188</f>
        <v>0</v>
      </c>
      <c r="BI266" s="87">
        <f>Pressure_1_R3!I188</f>
        <v>0</v>
      </c>
      <c r="BJ266" s="87">
        <f>Pressure_1_R3!J188</f>
        <v>0</v>
      </c>
      <c r="BK266" s="87">
        <f>Pressure_1_R3!K188</f>
        <v>0</v>
      </c>
      <c r="BL266" s="87">
        <f>Pressure_1_R3!L188</f>
        <v>0</v>
      </c>
      <c r="BM266" s="87">
        <f>Pressure_1_R3!M188</f>
        <v>0</v>
      </c>
      <c r="BN266" s="87">
        <f>Pressure_1_R3!N188</f>
        <v>0</v>
      </c>
      <c r="BO266" s="87">
        <f>Pressure_1_R3!O188</f>
        <v>0</v>
      </c>
      <c r="BP266" s="69">
        <f>Pressure_1_R3!P188</f>
        <v>0</v>
      </c>
    </row>
    <row r="267" spans="2:68" ht="15" customHeight="1" thickBot="1">
      <c r="B267" s="438">
        <f>Pressure_1_R3!B63</f>
        <v>0</v>
      </c>
      <c r="C267" s="439">
        <f>Pressure_1_R3!D63</f>
        <v>0</v>
      </c>
      <c r="D267" s="445" t="str">
        <f t="shared" si="264"/>
        <v/>
      </c>
      <c r="E267" s="429" t="str">
        <f>E236</f>
        <v>기체</v>
      </c>
      <c r="F267" s="387" t="e">
        <f t="shared" si="265"/>
        <v>#N/A</v>
      </c>
      <c r="G267" s="387" t="e">
        <f t="shared" si="266"/>
        <v>#N/A</v>
      </c>
      <c r="H267" s="437" t="e">
        <f t="shared" si="267"/>
        <v>#N/A</v>
      </c>
      <c r="I267" s="429">
        <f>I236</f>
        <v>0</v>
      </c>
      <c r="J267" s="66"/>
      <c r="K267" s="423">
        <f t="shared" ref="K267:Q267" si="383">K236</f>
        <v>0</v>
      </c>
      <c r="L267" s="428" t="e">
        <f t="shared" ca="1" si="383"/>
        <v>#N/A</v>
      </c>
      <c r="M267" s="429" t="e">
        <f t="shared" ca="1" si="383"/>
        <v>#VALUE!</v>
      </c>
      <c r="N267" s="428">
        <f t="shared" ca="1" si="383"/>
        <v>0</v>
      </c>
      <c r="O267" s="429" t="e">
        <f t="shared" ca="1" si="383"/>
        <v>#N/A</v>
      </c>
      <c r="P267" s="428">
        <f t="shared" ca="1" si="383"/>
        <v>0</v>
      </c>
      <c r="Q267" s="429" t="e">
        <f t="shared" ca="1" si="383"/>
        <v>#N/A</v>
      </c>
      <c r="R267" s="430">
        <f t="shared" ca="1" si="281"/>
        <v>0</v>
      </c>
      <c r="S267" s="427" t="e">
        <f t="shared" ca="1" si="282"/>
        <v>#N/A</v>
      </c>
      <c r="T267" s="387" t="e">
        <f t="shared" ca="1" si="268"/>
        <v>#N/A</v>
      </c>
      <c r="U267" s="440" t="e">
        <f ca="1">IF(S267="% of Reading",H267*R267%,IF(S267="% of F.S",MAX(G208:G267)*R267%,R267*T267))</f>
        <v>#N/A</v>
      </c>
      <c r="V267" s="429">
        <f>V236</f>
        <v>0</v>
      </c>
      <c r="X267" s="428" t="e">
        <f ca="1">X236</f>
        <v>#N/A</v>
      </c>
      <c r="Y267" s="429" t="e">
        <f ca="1">Y236</f>
        <v>#N/A</v>
      </c>
      <c r="Z267" s="428" t="e">
        <f ca="1">Z236</f>
        <v>#N/A</v>
      </c>
      <c r="AA267" s="431" t="e">
        <f ca="1">AA236</f>
        <v>#N/A</v>
      </c>
      <c r="AB267" s="442">
        <f t="shared" si="269"/>
        <v>0</v>
      </c>
      <c r="AC267" s="443">
        <f t="shared" si="270"/>
        <v>0</v>
      </c>
      <c r="AD267" s="444">
        <f t="shared" si="271"/>
        <v>0</v>
      </c>
      <c r="AF267" s="387">
        <f t="shared" si="272"/>
        <v>0</v>
      </c>
      <c r="AG267" s="451">
        <f t="shared" ref="AG267:AL267" si="384">AG236</f>
        <v>9.7989820000000005</v>
      </c>
      <c r="AH267" s="451" t="e">
        <f t="shared" si="384"/>
        <v>#DIV/0!</v>
      </c>
      <c r="AI267" s="451">
        <f t="shared" si="384"/>
        <v>8000</v>
      </c>
      <c r="AJ267" s="451">
        <f t="shared" si="384"/>
        <v>1</v>
      </c>
      <c r="AK267" s="451">
        <f t="shared" si="384"/>
        <v>0</v>
      </c>
      <c r="AL267" s="451" t="e">
        <f t="shared" ca="1" si="384"/>
        <v>#N/A</v>
      </c>
      <c r="AM267" s="454" t="e">
        <f t="shared" ca="1" si="287"/>
        <v>#DIV/0!</v>
      </c>
      <c r="AN267" s="451" t="e">
        <f ca="1">AN236</f>
        <v>#N/A</v>
      </c>
      <c r="AO267" s="451" t="e">
        <f ca="1">AO236</f>
        <v>#N/A</v>
      </c>
      <c r="AP267" s="449" t="e">
        <f t="shared" ca="1" si="273"/>
        <v>#DIV/0!</v>
      </c>
      <c r="AQ267" s="451">
        <f>AQ236</f>
        <v>9.0000000000000002E-6</v>
      </c>
      <c r="AR267" s="451" t="e">
        <f ca="1">AR236</f>
        <v>#DIV/0!</v>
      </c>
      <c r="AS267" s="455" t="e">
        <f t="shared" ca="1" si="300"/>
        <v>#N/A</v>
      </c>
      <c r="AT267" s="456" t="e">
        <f t="shared" ca="1" si="274"/>
        <v>#DIV/0!</v>
      </c>
      <c r="AU267" s="451" t="e">
        <f>AU236</f>
        <v>#DIV/0!</v>
      </c>
      <c r="AV267" s="450" t="e">
        <f t="shared" ca="1" si="291"/>
        <v>#DIV/0!</v>
      </c>
      <c r="AW267" s="451">
        <f>AW236</f>
        <v>0.03</v>
      </c>
      <c r="AX267" s="446">
        <f t="shared" si="275"/>
        <v>0</v>
      </c>
      <c r="AY267" s="452" t="e">
        <f t="shared" ca="1" si="276"/>
        <v>#DIV/0!</v>
      </c>
      <c r="BA267" s="72">
        <f>Pressure_1_R3!A189</f>
        <v>0</v>
      </c>
      <c r="BB267" s="73">
        <f>Pressure_1_R3!B189</f>
        <v>0</v>
      </c>
      <c r="BC267" s="73">
        <f>Pressure_1_R3!C189</f>
        <v>0</v>
      </c>
      <c r="BD267" s="73">
        <f>Pressure_1_R3!D189</f>
        <v>0</v>
      </c>
      <c r="BE267" s="73">
        <f>Pressure_1_R3!E189</f>
        <v>0</v>
      </c>
      <c r="BF267" s="73">
        <f>Pressure_1_R3!F189</f>
        <v>0</v>
      </c>
      <c r="BG267" s="73">
        <f>Pressure_1_R3!G189</f>
        <v>0</v>
      </c>
      <c r="BH267" s="73">
        <f>Pressure_1_R3!H189</f>
        <v>0</v>
      </c>
      <c r="BI267" s="73">
        <f>Pressure_1_R3!I189</f>
        <v>0</v>
      </c>
      <c r="BJ267" s="73">
        <f>Pressure_1_R3!J189</f>
        <v>0</v>
      </c>
      <c r="BK267" s="73">
        <f>Pressure_1_R3!K189</f>
        <v>0</v>
      </c>
      <c r="BL267" s="73">
        <f>Pressure_1_R3!L189</f>
        <v>0</v>
      </c>
      <c r="BM267" s="73">
        <f>Pressure_1_R3!M189</f>
        <v>0</v>
      </c>
      <c r="BN267" s="73">
        <f>Pressure_1_R3!N189</f>
        <v>0</v>
      </c>
      <c r="BO267" s="73">
        <f>Pressure_1_R3!O189</f>
        <v>0</v>
      </c>
      <c r="BP267" s="74">
        <f>Pressure_1_R3!P189</f>
        <v>0</v>
      </c>
    </row>
    <row r="268" spans="2:68" s="67" customFormat="1" ht="15" customHeight="1"/>
    <row r="269" spans="2:68" s="67" customFormat="1" ht="15" customHeight="1">
      <c r="B269" s="306" t="s">
        <v>411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</row>
    <row r="270" spans="2:68" s="67" customFormat="1" ht="15" customHeight="1">
      <c r="B270" s="302" t="s">
        <v>412</v>
      </c>
      <c r="C270" s="102" t="s">
        <v>413</v>
      </c>
      <c r="D270" s="102" t="s">
        <v>414</v>
      </c>
      <c r="E270" s="102" t="s">
        <v>415</v>
      </c>
      <c r="F270" s="102" t="s">
        <v>416</v>
      </c>
      <c r="G270" s="102" t="s">
        <v>414</v>
      </c>
      <c r="H270" s="102" t="s">
        <v>415</v>
      </c>
      <c r="I270" s="743" t="s">
        <v>417</v>
      </c>
      <c r="J270" s="744"/>
      <c r="K270" s="102" t="s">
        <v>418</v>
      </c>
      <c r="L270" s="102" t="s">
        <v>415</v>
      </c>
      <c r="M270" s="743" t="s">
        <v>419</v>
      </c>
      <c r="N270" s="744"/>
      <c r="O270" s="102" t="s">
        <v>415</v>
      </c>
      <c r="P270" s="102" t="s">
        <v>420</v>
      </c>
      <c r="Q270" s="102" t="s">
        <v>421</v>
      </c>
      <c r="R270" s="102" t="s">
        <v>422</v>
      </c>
      <c r="S270" s="103" t="s">
        <v>423</v>
      </c>
      <c r="T270" s="44"/>
      <c r="U270" s="134" t="s">
        <v>508</v>
      </c>
      <c r="V270" s="116" t="e">
        <f ca="1">SUM(S271:S285)</f>
        <v>#N/A</v>
      </c>
    </row>
    <row r="271" spans="2:68" s="67" customFormat="1" ht="15" customHeight="1">
      <c r="B271" s="104" t="s">
        <v>424</v>
      </c>
      <c r="C271" s="105" t="s">
        <v>425</v>
      </c>
      <c r="D271" s="106" t="e">
        <f ca="1">G201</f>
        <v>#N/A</v>
      </c>
      <c r="E271" s="107" t="s">
        <v>426</v>
      </c>
      <c r="F271" s="105" t="s">
        <v>427</v>
      </c>
      <c r="G271" s="108" t="e">
        <f ca="1">D271*J201%</f>
        <v>#N/A</v>
      </c>
      <c r="H271" s="107"/>
      <c r="I271" s="109" t="s">
        <v>428</v>
      </c>
      <c r="J271" s="110">
        <v>2</v>
      </c>
      <c r="K271" s="111" t="e">
        <f t="shared" ref="K271:K285" ca="1" si="385">G271/J271</f>
        <v>#N/A</v>
      </c>
      <c r="L271" s="107" t="s">
        <v>426</v>
      </c>
      <c r="M271" s="105" t="s">
        <v>429</v>
      </c>
      <c r="N271" s="111" t="e">
        <f ca="1">1/D271</f>
        <v>#N/A</v>
      </c>
      <c r="O271" s="107" t="s">
        <v>430</v>
      </c>
      <c r="P271" s="111" t="e">
        <f t="shared" ref="P271:P285" ca="1" si="386">K271*N271</f>
        <v>#N/A</v>
      </c>
      <c r="Q271" s="107">
        <v>13</v>
      </c>
      <c r="R271" s="112">
        <f t="shared" ref="R271:R285" si="387">1/2*(100/Q271)^2</f>
        <v>29.585798816568047</v>
      </c>
      <c r="S271" s="113" t="e">
        <f t="shared" ref="S271:S285" ca="1" si="388">P271^4/R271</f>
        <v>#N/A</v>
      </c>
      <c r="T271" s="44"/>
      <c r="U271" s="132" t="s">
        <v>507</v>
      </c>
      <c r="V271" s="133" t="e">
        <f ca="1">SQRT(SUMSQ(P271:P285))</f>
        <v>#N/A</v>
      </c>
      <c r="W271" s="85"/>
    </row>
    <row r="272" spans="2:68" s="67" customFormat="1" ht="15" customHeight="1">
      <c r="B272" s="104" t="s">
        <v>431</v>
      </c>
      <c r="C272" s="114" t="s">
        <v>432</v>
      </c>
      <c r="D272" s="115" t="e">
        <f ca="1">O$3-I201</f>
        <v>#DIV/0!</v>
      </c>
      <c r="E272" s="116" t="s">
        <v>433</v>
      </c>
      <c r="F272" s="107" t="s">
        <v>434</v>
      </c>
      <c r="G272" s="117">
        <v>0.5</v>
      </c>
      <c r="H272" s="116" t="s">
        <v>433</v>
      </c>
      <c r="I272" s="113" t="s">
        <v>435</v>
      </c>
      <c r="J272" s="110">
        <f>SQRT(3)</f>
        <v>1.7320508075688772</v>
      </c>
      <c r="K272" s="111">
        <f t="shared" si="385"/>
        <v>0.28867513459481292</v>
      </c>
      <c r="L272" s="116" t="s">
        <v>433</v>
      </c>
      <c r="M272" s="114" t="s">
        <v>436</v>
      </c>
      <c r="N272" s="111">
        <f>D273</f>
        <v>9.0000000000000002E-6</v>
      </c>
      <c r="O272" s="116" t="s">
        <v>437</v>
      </c>
      <c r="P272" s="111">
        <f t="shared" si="386"/>
        <v>2.5980762113533164E-6</v>
      </c>
      <c r="Q272" s="116">
        <v>10</v>
      </c>
      <c r="R272" s="112">
        <f t="shared" si="387"/>
        <v>50</v>
      </c>
      <c r="S272" s="113">
        <f t="shared" si="388"/>
        <v>9.1125000000000059E-25</v>
      </c>
      <c r="T272" s="44"/>
      <c r="U272" s="132" t="s">
        <v>509</v>
      </c>
      <c r="V272" s="135" t="e">
        <f ca="1">V271^4/V270</f>
        <v>#N/A</v>
      </c>
      <c r="W272" s="85"/>
    </row>
    <row r="273" spans="2:23" s="67" customFormat="1" ht="15" customHeight="1">
      <c r="B273" s="104" t="s">
        <v>438</v>
      </c>
      <c r="C273" s="114" t="s">
        <v>436</v>
      </c>
      <c r="D273" s="118">
        <v>9.0000000000000002E-6</v>
      </c>
      <c r="E273" s="116" t="s">
        <v>437</v>
      </c>
      <c r="F273" s="119">
        <v>0.1</v>
      </c>
      <c r="G273" s="111">
        <f>D273*F273</f>
        <v>9.0000000000000007E-7</v>
      </c>
      <c r="H273" s="116" t="s">
        <v>437</v>
      </c>
      <c r="I273" s="113" t="s">
        <v>435</v>
      </c>
      <c r="J273" s="110">
        <f>SQRT(3)</f>
        <v>1.7320508075688772</v>
      </c>
      <c r="K273" s="111">
        <f t="shared" si="385"/>
        <v>5.1961524227066323E-7</v>
      </c>
      <c r="L273" s="116" t="s">
        <v>437</v>
      </c>
      <c r="M273" s="114" t="s">
        <v>432</v>
      </c>
      <c r="N273" s="120" t="e">
        <f ca="1">D272</f>
        <v>#DIV/0!</v>
      </c>
      <c r="O273" s="116" t="s">
        <v>433</v>
      </c>
      <c r="P273" s="111" t="e">
        <f t="shared" ca="1" si="386"/>
        <v>#DIV/0!</v>
      </c>
      <c r="Q273" s="116">
        <v>20</v>
      </c>
      <c r="R273" s="121">
        <f t="shared" si="387"/>
        <v>12.5</v>
      </c>
      <c r="S273" s="113" t="e">
        <f t="shared" ca="1" si="388"/>
        <v>#DIV/0!</v>
      </c>
      <c r="T273" s="44"/>
      <c r="U273" s="132" t="s">
        <v>510</v>
      </c>
      <c r="V273" s="136" t="e">
        <f ca="1">1.95996+2.37356/V272+2.818745/V272^2+2.546662/V272^3+1.761829/V272^4+0.245458/V272^5+1.000764/V272^6</f>
        <v>#N/A</v>
      </c>
      <c r="W273" s="84"/>
    </row>
    <row r="274" spans="2:23" s="67" customFormat="1" ht="15" customHeight="1">
      <c r="B274" s="104" t="s">
        <v>439</v>
      </c>
      <c r="C274" s="105" t="s">
        <v>440</v>
      </c>
      <c r="D274" s="122">
        <v>9.7989820000000005</v>
      </c>
      <c r="E274" s="123" t="s">
        <v>441</v>
      </c>
      <c r="F274" s="124" t="s">
        <v>427</v>
      </c>
      <c r="G274" s="111">
        <f>0.0002/100</f>
        <v>1.9999999999999999E-6</v>
      </c>
      <c r="H274" s="123" t="s">
        <v>441</v>
      </c>
      <c r="I274" s="109" t="s">
        <v>428</v>
      </c>
      <c r="J274" s="110">
        <v>2</v>
      </c>
      <c r="K274" s="111">
        <f t="shared" si="385"/>
        <v>9.9999999999999995E-7</v>
      </c>
      <c r="L274" s="123" t="s">
        <v>441</v>
      </c>
      <c r="M274" s="114" t="s">
        <v>442</v>
      </c>
      <c r="N274" s="120">
        <f>1/D274</f>
        <v>0.1020514171778252</v>
      </c>
      <c r="O274" s="123" t="s">
        <v>443</v>
      </c>
      <c r="P274" s="111">
        <f t="shared" si="386"/>
        <v>1.0205141717782521E-7</v>
      </c>
      <c r="Q274" s="116">
        <v>10</v>
      </c>
      <c r="R274" s="112">
        <f t="shared" si="387"/>
        <v>50</v>
      </c>
      <c r="S274" s="113">
        <f t="shared" si="388"/>
        <v>2.1692327673842511E-30</v>
      </c>
      <c r="T274" s="44"/>
      <c r="U274" s="132" t="s">
        <v>492</v>
      </c>
      <c r="V274" s="137" t="e">
        <f ca="1">V271*V273*100</f>
        <v>#N/A</v>
      </c>
      <c r="W274" s="457" t="s">
        <v>511</v>
      </c>
    </row>
    <row r="275" spans="2:23" s="67" customFormat="1" ht="15" customHeight="1">
      <c r="B275" s="104" t="s">
        <v>444</v>
      </c>
      <c r="C275" s="105" t="s">
        <v>445</v>
      </c>
      <c r="D275" s="125">
        <v>5</v>
      </c>
      <c r="E275" s="123" t="s">
        <v>446</v>
      </c>
      <c r="F275" s="119" t="s">
        <v>447</v>
      </c>
      <c r="G275" s="111">
        <f>RADIANS(D275/60)</f>
        <v>1.454441043328608E-3</v>
      </c>
      <c r="H275" s="123"/>
      <c r="I275" s="113" t="s">
        <v>435</v>
      </c>
      <c r="J275" s="110">
        <f>SQRT(3)</f>
        <v>1.7320508075688772</v>
      </c>
      <c r="K275" s="111">
        <f t="shared" si="385"/>
        <v>8.3972192788621196E-4</v>
      </c>
      <c r="L275" s="123"/>
      <c r="M275" s="105" t="s">
        <v>448</v>
      </c>
      <c r="N275" s="111">
        <f>TAN(G275)</f>
        <v>1.45444206890373E-3</v>
      </c>
      <c r="O275" s="123"/>
      <c r="P275" s="111">
        <f t="shared" si="386"/>
        <v>1.2213268980986508E-6</v>
      </c>
      <c r="Q275" s="116">
        <v>30</v>
      </c>
      <c r="R275" s="112">
        <f t="shared" si="387"/>
        <v>5.5555555555555562</v>
      </c>
      <c r="S275" s="113">
        <f t="shared" si="388"/>
        <v>4.0049785364825227E-25</v>
      </c>
      <c r="T275" s="44"/>
      <c r="U275" s="458" t="s">
        <v>1068</v>
      </c>
      <c r="V275" s="116" t="e">
        <f ca="1">OFFSET(R$3,COUNTIF(Q$4:Q$10,"&lt;="&amp;V274),0)+1</f>
        <v>#VALUE!</v>
      </c>
    </row>
    <row r="276" spans="2:23" s="67" customFormat="1" ht="15" customHeight="1">
      <c r="B276" s="104" t="s">
        <v>449</v>
      </c>
      <c r="C276" s="105" t="s">
        <v>450</v>
      </c>
      <c r="D276" s="125">
        <f>IF(MAX(D208:D267)&lt;=L$8,50,10)</f>
        <v>50</v>
      </c>
      <c r="E276" s="123" t="s">
        <v>451</v>
      </c>
      <c r="F276" s="119"/>
      <c r="G276" s="111">
        <f>D276*10^-6</f>
        <v>4.9999999999999996E-5</v>
      </c>
      <c r="H276" s="123"/>
      <c r="I276" s="113" t="s">
        <v>435</v>
      </c>
      <c r="J276" s="110">
        <f>SQRT(3)</f>
        <v>1.7320508075688772</v>
      </c>
      <c r="K276" s="111">
        <f t="shared" si="385"/>
        <v>2.8867513459481286E-5</v>
      </c>
      <c r="L276" s="123"/>
      <c r="M276" s="105"/>
      <c r="N276" s="120">
        <v>1</v>
      </c>
      <c r="O276" s="123"/>
      <c r="P276" s="111">
        <f t="shared" si="386"/>
        <v>2.8867513459481286E-5</v>
      </c>
      <c r="Q276" s="116">
        <v>10</v>
      </c>
      <c r="R276" s="112">
        <f t="shared" si="387"/>
        <v>50</v>
      </c>
      <c r="S276" s="113">
        <f t="shared" si="388"/>
        <v>1.3888888888888882E-20</v>
      </c>
      <c r="T276" s="44"/>
      <c r="U276" s="44"/>
      <c r="V276" s="44"/>
    </row>
    <row r="277" spans="2:23" s="67" customFormat="1" ht="15" customHeight="1">
      <c r="B277" s="104" t="s">
        <v>452</v>
      </c>
      <c r="C277" s="105" t="s">
        <v>453</v>
      </c>
      <c r="D277" s="106" t="e">
        <f ca="1">D280*D274/D271</f>
        <v>#N/A</v>
      </c>
      <c r="E277" s="123" t="s">
        <v>454</v>
      </c>
      <c r="F277" s="119" t="s">
        <v>455</v>
      </c>
      <c r="G277" s="108" t="e">
        <f ca="1">D277*(50*10^-6)</f>
        <v>#N/A</v>
      </c>
      <c r="H277" s="123" t="s">
        <v>454</v>
      </c>
      <c r="I277" s="113" t="s">
        <v>435</v>
      </c>
      <c r="J277" s="110">
        <f>SQRT(3)</f>
        <v>1.7320508075688772</v>
      </c>
      <c r="K277" s="111" t="e">
        <f t="shared" ca="1" si="385"/>
        <v>#N/A</v>
      </c>
      <c r="L277" s="123" t="s">
        <v>454</v>
      </c>
      <c r="M277" s="105" t="s">
        <v>456</v>
      </c>
      <c r="N277" s="108" t="e">
        <f ca="1">D278</f>
        <v>#N/A</v>
      </c>
      <c r="O277" s="123" t="s">
        <v>457</v>
      </c>
      <c r="P277" s="111" t="e">
        <f t="shared" ca="1" si="386"/>
        <v>#N/A</v>
      </c>
      <c r="Q277" s="116">
        <v>10</v>
      </c>
      <c r="R277" s="112">
        <f t="shared" si="387"/>
        <v>50</v>
      </c>
      <c r="S277" s="113" t="e">
        <f t="shared" ca="1" si="388"/>
        <v>#N/A</v>
      </c>
      <c r="T277" s="44"/>
      <c r="U277" s="44"/>
      <c r="V277" s="44"/>
    </row>
    <row r="278" spans="2:23" s="67" customFormat="1" ht="15" customHeight="1">
      <c r="B278" s="104" t="s">
        <v>458</v>
      </c>
      <c r="C278" s="105" t="s">
        <v>456</v>
      </c>
      <c r="D278" s="106" t="e">
        <f ca="1">H201*10^-6</f>
        <v>#N/A</v>
      </c>
      <c r="E278" s="116" t="s">
        <v>457</v>
      </c>
      <c r="F278" s="119">
        <v>0.2</v>
      </c>
      <c r="G278" s="108" t="e">
        <f ca="1">D278*F278</f>
        <v>#N/A</v>
      </c>
      <c r="H278" s="116" t="s">
        <v>457</v>
      </c>
      <c r="I278" s="113" t="s">
        <v>435</v>
      </c>
      <c r="J278" s="110">
        <f>SQRT(3)</f>
        <v>1.7320508075688772</v>
      </c>
      <c r="K278" s="111" t="e">
        <f t="shared" ca="1" si="385"/>
        <v>#N/A</v>
      </c>
      <c r="L278" s="116" t="s">
        <v>457</v>
      </c>
      <c r="M278" s="105" t="s">
        <v>453</v>
      </c>
      <c r="N278" s="108" t="e">
        <f ca="1">D277</f>
        <v>#N/A</v>
      </c>
      <c r="O278" s="123" t="s">
        <v>454</v>
      </c>
      <c r="P278" s="111" t="e">
        <f t="shared" ca="1" si="386"/>
        <v>#N/A</v>
      </c>
      <c r="Q278" s="116">
        <v>10</v>
      </c>
      <c r="R278" s="112">
        <f t="shared" si="387"/>
        <v>50</v>
      </c>
      <c r="S278" s="113" t="e">
        <f t="shared" ca="1" si="388"/>
        <v>#N/A</v>
      </c>
      <c r="T278" s="44"/>
      <c r="U278" s="44"/>
      <c r="V278" s="44"/>
    </row>
    <row r="279" spans="2:23" s="67" customFormat="1" ht="15" customHeight="1">
      <c r="B279" s="104" t="s">
        <v>459</v>
      </c>
      <c r="C279" s="105" t="s">
        <v>460</v>
      </c>
      <c r="D279" s="122" t="e">
        <f>O$5</f>
        <v>#DIV/0!</v>
      </c>
      <c r="E279" s="123" t="s">
        <v>461</v>
      </c>
      <c r="F279" s="123" t="s">
        <v>462</v>
      </c>
      <c r="G279" s="117">
        <v>0.05</v>
      </c>
      <c r="H279" s="123" t="s">
        <v>461</v>
      </c>
      <c r="I279" s="113" t="s">
        <v>435</v>
      </c>
      <c r="J279" s="110">
        <f>SQRT(3)</f>
        <v>1.7320508075688772</v>
      </c>
      <c r="K279" s="111">
        <f t="shared" si="385"/>
        <v>2.8867513459481291E-2</v>
      </c>
      <c r="L279" s="123" t="s">
        <v>461</v>
      </c>
      <c r="M279" s="105" t="s">
        <v>463</v>
      </c>
      <c r="N279" s="108">
        <f>1/D281</f>
        <v>1.25E-4</v>
      </c>
      <c r="O279" s="123" t="s">
        <v>464</v>
      </c>
      <c r="P279" s="111">
        <f t="shared" si="386"/>
        <v>3.6084391824351616E-6</v>
      </c>
      <c r="Q279" s="116">
        <v>10</v>
      </c>
      <c r="R279" s="112">
        <f t="shared" si="387"/>
        <v>50</v>
      </c>
      <c r="S279" s="113">
        <f t="shared" si="388"/>
        <v>3.3908420138888909E-24</v>
      </c>
      <c r="T279" s="44"/>
      <c r="U279" s="44"/>
      <c r="V279" s="44"/>
    </row>
    <row r="280" spans="2:23" s="67" customFormat="1" ht="15" customHeight="1">
      <c r="B280" s="104" t="s">
        <v>465</v>
      </c>
      <c r="C280" s="105" t="s">
        <v>466</v>
      </c>
      <c r="D280" s="126">
        <f>MAX(AF208:AF267)</f>
        <v>0</v>
      </c>
      <c r="E280" s="123" t="s">
        <v>467</v>
      </c>
      <c r="F280" s="105" t="s">
        <v>427</v>
      </c>
      <c r="G280" s="127">
        <f>SUM(Pressure_1_R3!T68:T143)/10^6</f>
        <v>0</v>
      </c>
      <c r="H280" s="107" t="s">
        <v>467</v>
      </c>
      <c r="I280" s="109" t="s">
        <v>428</v>
      </c>
      <c r="J280" s="110">
        <v>2</v>
      </c>
      <c r="K280" s="111">
        <f t="shared" si="385"/>
        <v>0</v>
      </c>
      <c r="L280" s="123" t="s">
        <v>467</v>
      </c>
      <c r="M280" s="105" t="s">
        <v>468</v>
      </c>
      <c r="N280" s="108" t="e">
        <f>1/D280</f>
        <v>#DIV/0!</v>
      </c>
      <c r="O280" s="123" t="s">
        <v>469</v>
      </c>
      <c r="P280" s="111" t="e">
        <f t="shared" si="386"/>
        <v>#DIV/0!</v>
      </c>
      <c r="Q280" s="116">
        <v>13</v>
      </c>
      <c r="R280" s="112">
        <f t="shared" si="387"/>
        <v>29.585798816568047</v>
      </c>
      <c r="S280" s="113" t="e">
        <f t="shared" si="388"/>
        <v>#DIV/0!</v>
      </c>
      <c r="T280" s="44"/>
    </row>
    <row r="281" spans="2:23" s="67" customFormat="1" ht="15" customHeight="1">
      <c r="B281" s="104" t="s">
        <v>470</v>
      </c>
      <c r="C281" s="105" t="s">
        <v>471</v>
      </c>
      <c r="D281" s="126">
        <f>AI208</f>
        <v>8000</v>
      </c>
      <c r="E281" s="123" t="s">
        <v>461</v>
      </c>
      <c r="F281" s="128">
        <v>0.05</v>
      </c>
      <c r="G281" s="108">
        <f>D281*F281</f>
        <v>400</v>
      </c>
      <c r="H281" s="123" t="s">
        <v>461</v>
      </c>
      <c r="I281" s="113" t="s">
        <v>435</v>
      </c>
      <c r="J281" s="110">
        <f>SQRT(3)</f>
        <v>1.7320508075688772</v>
      </c>
      <c r="K281" s="111">
        <f t="shared" si="385"/>
        <v>230.94010767585033</v>
      </c>
      <c r="L281" s="123" t="s">
        <v>461</v>
      </c>
      <c r="M281" s="105" t="s">
        <v>472</v>
      </c>
      <c r="N281" s="108" t="e">
        <f>D279/(D281^2)</f>
        <v>#DIV/0!</v>
      </c>
      <c r="O281" s="123" t="s">
        <v>464</v>
      </c>
      <c r="P281" s="111" t="e">
        <f t="shared" si="386"/>
        <v>#DIV/0!</v>
      </c>
      <c r="Q281" s="116">
        <v>10</v>
      </c>
      <c r="R281" s="112">
        <f t="shared" si="387"/>
        <v>50</v>
      </c>
      <c r="S281" s="113" t="e">
        <f t="shared" si="388"/>
        <v>#DIV/0!</v>
      </c>
      <c r="T281" s="44"/>
      <c r="U281" s="44"/>
      <c r="V281" s="44"/>
    </row>
    <row r="282" spans="2:23" s="67" customFormat="1" ht="15" customHeight="1">
      <c r="B282" s="104" t="s">
        <v>473</v>
      </c>
      <c r="C282" s="114" t="s">
        <v>474</v>
      </c>
      <c r="D282" s="126" t="e">
        <f>MAX(AU208:AU267)</f>
        <v>#DIV/0!</v>
      </c>
      <c r="E282" s="123" t="s">
        <v>461</v>
      </c>
      <c r="F282" s="128">
        <v>0.01</v>
      </c>
      <c r="G282" s="120" t="e">
        <f>D282*F282</f>
        <v>#DIV/0!</v>
      </c>
      <c r="H282" s="123" t="s">
        <v>461</v>
      </c>
      <c r="I282" s="113" t="s">
        <v>435</v>
      </c>
      <c r="J282" s="110">
        <f>SQRT(3)</f>
        <v>1.7320508075688772</v>
      </c>
      <c r="K282" s="111" t="e">
        <f t="shared" si="385"/>
        <v>#DIV/0!</v>
      </c>
      <c r="L282" s="123" t="s">
        <v>461</v>
      </c>
      <c r="M282" s="105" t="s">
        <v>475</v>
      </c>
      <c r="N282" s="129" t="e">
        <f ca="1">D274*D283/D277</f>
        <v>#N/A</v>
      </c>
      <c r="O282" s="123" t="s">
        <v>464</v>
      </c>
      <c r="P282" s="111" t="e">
        <f t="shared" ca="1" si="386"/>
        <v>#DIV/0!</v>
      </c>
      <c r="Q282" s="116">
        <v>20</v>
      </c>
      <c r="R282" s="121">
        <f t="shared" si="387"/>
        <v>12.5</v>
      </c>
      <c r="S282" s="113" t="e">
        <f t="shared" ca="1" si="388"/>
        <v>#DIV/0!</v>
      </c>
      <c r="T282" s="44"/>
      <c r="U282" s="44"/>
      <c r="V282" s="44"/>
    </row>
    <row r="283" spans="2:23" s="67" customFormat="1" ht="15" customHeight="1">
      <c r="B283" s="104" t="s">
        <v>476</v>
      </c>
      <c r="C283" s="114" t="s">
        <v>477</v>
      </c>
      <c r="D283" s="130">
        <f>AW208</f>
        <v>0.03</v>
      </c>
      <c r="E283" s="123" t="s">
        <v>478</v>
      </c>
      <c r="F283" s="128"/>
      <c r="G283" s="120">
        <f>D283</f>
        <v>0.03</v>
      </c>
      <c r="H283" s="123" t="s">
        <v>497</v>
      </c>
      <c r="I283" s="113" t="s">
        <v>498</v>
      </c>
      <c r="J283" s="110">
        <f>SQRT(3)</f>
        <v>1.7320508075688772</v>
      </c>
      <c r="K283" s="111">
        <f t="shared" si="385"/>
        <v>1.7320508075688773E-2</v>
      </c>
      <c r="L283" s="123" t="s">
        <v>478</v>
      </c>
      <c r="M283" s="105" t="s">
        <v>499</v>
      </c>
      <c r="N283" s="108" t="e">
        <f ca="1">D274*D282/D277</f>
        <v>#DIV/0!</v>
      </c>
      <c r="O283" s="123" t="s">
        <v>500</v>
      </c>
      <c r="P283" s="111" t="e">
        <f t="shared" ca="1" si="386"/>
        <v>#DIV/0!</v>
      </c>
      <c r="Q283" s="116">
        <v>30</v>
      </c>
      <c r="R283" s="112">
        <f t="shared" si="387"/>
        <v>5.5555555555555562</v>
      </c>
      <c r="S283" s="113" t="e">
        <f t="shared" ca="1" si="388"/>
        <v>#DIV/0!</v>
      </c>
      <c r="T283" s="44"/>
      <c r="U283" s="44"/>
      <c r="V283" s="44"/>
    </row>
    <row r="284" spans="2:23" s="67" customFormat="1" ht="15" customHeight="1">
      <c r="B284" s="104" t="s">
        <v>501</v>
      </c>
      <c r="C284" s="105" t="s">
        <v>502</v>
      </c>
      <c r="D284" s="131" t="e">
        <f ca="1">AL208</f>
        <v>#N/A</v>
      </c>
      <c r="E284" s="123" t="s">
        <v>497</v>
      </c>
      <c r="F284" s="128">
        <v>0.1</v>
      </c>
      <c r="G284" s="120" t="e">
        <f ca="1">D284*F284</f>
        <v>#N/A</v>
      </c>
      <c r="H284" s="123" t="s">
        <v>497</v>
      </c>
      <c r="I284" s="113" t="s">
        <v>498</v>
      </c>
      <c r="J284" s="110">
        <f>SQRT(3)</f>
        <v>1.7320508075688772</v>
      </c>
      <c r="K284" s="111" t="e">
        <f t="shared" ca="1" si="385"/>
        <v>#N/A</v>
      </c>
      <c r="L284" s="123" t="s">
        <v>497</v>
      </c>
      <c r="M284" s="105" t="s">
        <v>483</v>
      </c>
      <c r="N284" s="108" t="e">
        <f>D285/D274/D280</f>
        <v>#DIV/0!</v>
      </c>
      <c r="O284" s="123" t="s">
        <v>500</v>
      </c>
      <c r="P284" s="111" t="e">
        <f t="shared" ca="1" si="386"/>
        <v>#N/A</v>
      </c>
      <c r="Q284" s="116">
        <v>10</v>
      </c>
      <c r="R284" s="112">
        <f t="shared" si="387"/>
        <v>50</v>
      </c>
      <c r="S284" s="113" t="e">
        <f t="shared" ca="1" si="388"/>
        <v>#N/A</v>
      </c>
      <c r="T284" s="44"/>
      <c r="U284" s="44"/>
      <c r="V284" s="44"/>
    </row>
    <row r="285" spans="2:23" s="67" customFormat="1" ht="15" customHeight="1">
      <c r="B285" s="104" t="s">
        <v>503</v>
      </c>
      <c r="C285" s="105" t="s">
        <v>485</v>
      </c>
      <c r="D285" s="126">
        <f>AK208</f>
        <v>0</v>
      </c>
      <c r="E285" s="123" t="s">
        <v>504</v>
      </c>
      <c r="F285" s="128">
        <v>0.1</v>
      </c>
      <c r="G285" s="120">
        <f>D285*F285</f>
        <v>0</v>
      </c>
      <c r="H285" s="123" t="s">
        <v>504</v>
      </c>
      <c r="I285" s="113" t="s">
        <v>498</v>
      </c>
      <c r="J285" s="110">
        <f>SQRT(3)</f>
        <v>1.7320508075688772</v>
      </c>
      <c r="K285" s="111">
        <f t="shared" si="385"/>
        <v>0</v>
      </c>
      <c r="L285" s="123" t="s">
        <v>504</v>
      </c>
      <c r="M285" s="105" t="s">
        <v>505</v>
      </c>
      <c r="N285" s="108" t="e">
        <f ca="1">D284/D274/D280</f>
        <v>#N/A</v>
      </c>
      <c r="O285" s="123" t="s">
        <v>506</v>
      </c>
      <c r="P285" s="111" t="e">
        <f t="shared" ca="1" si="386"/>
        <v>#N/A</v>
      </c>
      <c r="Q285" s="116">
        <v>10</v>
      </c>
      <c r="R285" s="112">
        <f t="shared" si="387"/>
        <v>50</v>
      </c>
      <c r="S285" s="113" t="e">
        <f t="shared" ca="1" si="388"/>
        <v>#N/A</v>
      </c>
      <c r="T285" s="44"/>
      <c r="U285" s="44"/>
      <c r="V285" s="44"/>
    </row>
    <row r="286" spans="2:23" s="67" customFormat="1" ht="15" customHeight="1"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T286" s="44"/>
      <c r="U286" s="44"/>
      <c r="V286" s="44"/>
    </row>
    <row r="287" spans="2:23" s="67" customFormat="1" ht="15" customHeight="1"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R287" s="84"/>
      <c r="S287" s="84"/>
      <c r="T287" s="44"/>
      <c r="U287" s="44"/>
      <c r="V287" s="44"/>
    </row>
    <row r="288" spans="2:23" s="67" customFormat="1" ht="15" customHeight="1"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R288" s="84"/>
      <c r="S288" s="84"/>
      <c r="T288" s="44"/>
      <c r="U288" s="44"/>
      <c r="V288" s="44"/>
    </row>
    <row r="289" spans="1:68" s="67" customFormat="1" ht="15" customHeight="1"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U289" s="44"/>
      <c r="V289" s="44"/>
    </row>
    <row r="290" spans="1:68" s="67" customFormat="1" ht="15" customHeight="1"/>
    <row r="291" spans="1:68" ht="16.5" customHeight="1">
      <c r="A291" s="303" t="s">
        <v>512</v>
      </c>
    </row>
    <row r="292" spans="1:68" ht="15" customHeight="1">
      <c r="B292" s="306" t="s">
        <v>539</v>
      </c>
    </row>
    <row r="293" spans="1:68" ht="15" customHeight="1">
      <c r="B293" s="747" t="s">
        <v>535</v>
      </c>
      <c r="C293" s="748"/>
      <c r="D293" s="307" t="s">
        <v>546</v>
      </c>
      <c r="E293" s="307" t="s">
        <v>536</v>
      </c>
      <c r="F293" s="307" t="s">
        <v>537</v>
      </c>
      <c r="G293" s="307" t="s">
        <v>400</v>
      </c>
      <c r="H293" s="307" t="s">
        <v>143</v>
      </c>
      <c r="I293" s="307" t="s">
        <v>385</v>
      </c>
      <c r="J293" s="742" t="s">
        <v>1049</v>
      </c>
      <c r="K293" s="742"/>
    </row>
    <row r="294" spans="1:68" ht="15" customHeight="1">
      <c r="B294" s="745" t="e">
        <f>Calcu!L$568</f>
        <v>#N/A</v>
      </c>
      <c r="C294" s="746"/>
      <c r="D294" s="243" t="e">
        <f ca="1">OFFSET(Pressure_1_R4!B$66,MATCH($B294,Pressure_1_R4!$C$67:$C$126,0),0)</f>
        <v>#N/A</v>
      </c>
      <c r="E294" s="243" t="e">
        <f ca="1">OFFSET(Pressure_1_R4!D$66,MATCH($B294,Pressure_1_R4!$C$67:$C$126,0),0)</f>
        <v>#N/A</v>
      </c>
      <c r="F294" s="243" t="e">
        <f ca="1">OFFSET(Pressure_1_R4!L$66,MATCH($B294,Pressure_1_R4!$C$67:$C$126,0),0)</f>
        <v>#N/A</v>
      </c>
      <c r="G294" s="243" t="e">
        <f ca="1">OFFSET(Pressure_1_R4!Y$66,MATCH($B294,Pressure_1_R4!$C$67:$C$126,0),0)</f>
        <v>#N/A</v>
      </c>
      <c r="H294" s="243" t="e">
        <f ca="1">OFFSET(Pressure_1_R4!Z$66,MATCH($B294,Pressure_1_R4!$C$67:$C$126,0),0)</f>
        <v>#N/A</v>
      </c>
      <c r="I294" s="243" t="e">
        <f ca="1">OFFSET(Pressure_1_R4!AA$66,MATCH($B294,Pressure_1_R4!$C$67:$C$126,0),0)</f>
        <v>#N/A</v>
      </c>
      <c r="J294" s="243">
        <f ca="1">IF(TYPE(D294)=16,0,OFFSET(Pressure_1_R4!T$66,MATCH($B294,Pressure_1_R4!$C$67:$C$126,0),0))</f>
        <v>0</v>
      </c>
      <c r="K294" s="243" t="e">
        <f ca="1">OFFSET(Pressure_1_R4!V$66,MATCH($B294,Pressure_1_R4!$C$67:$C$126,0),0)</f>
        <v>#N/A</v>
      </c>
    </row>
    <row r="295" spans="1:68" ht="15" customHeight="1">
      <c r="B295" s="747" t="s">
        <v>535</v>
      </c>
      <c r="C295" s="748"/>
      <c r="D295" s="307" t="s">
        <v>3</v>
      </c>
      <c r="E295" s="307" t="s">
        <v>409</v>
      </c>
      <c r="F295" s="307" t="s">
        <v>410</v>
      </c>
      <c r="G295" s="307" t="s">
        <v>361</v>
      </c>
      <c r="J295" s="742" t="s">
        <v>1049</v>
      </c>
      <c r="K295" s="742"/>
    </row>
    <row r="296" spans="1:68" ht="15" customHeight="1">
      <c r="B296" s="745" t="e">
        <f>Calcu!M$568</f>
        <v>#N/A</v>
      </c>
      <c r="C296" s="746"/>
      <c r="D296" s="243" t="e">
        <f ca="1">OFFSET(Pressure_1_R4!B$66,MATCH($B296,Pressure_1_R4!$C$67:$C$126,0),0)</f>
        <v>#N/A</v>
      </c>
      <c r="E296" s="243" t="e">
        <f ca="1">OFFSET(Pressure_1_R4!AA$66,MATCH($B296,Pressure_1_R4!$C$67:$C$126,0),0)</f>
        <v>#N/A</v>
      </c>
      <c r="F296" s="243" t="e">
        <f ca="1">OFFSET(Pressure_1_R4!AB$66,MATCH($B296,Pressure_1_R4!$C$67:$C$126,0),0)</f>
        <v>#N/A</v>
      </c>
      <c r="G296" s="243" t="e">
        <f ca="1">OFFSET(Pressure_1_R4!Z$66,MATCH($B296,Pressure_1_R4!$C$67:$C$126,0),0)</f>
        <v>#N/A</v>
      </c>
      <c r="J296" s="243">
        <f ca="1">IF(TYPE(D296)=16,0,OFFSET(Pressure_1_R4!T$66,MATCH($B296,Pressure_1_R4!$C$67:$C$126,0),0))</f>
        <v>0</v>
      </c>
      <c r="K296" s="243" t="e">
        <f ca="1">OFFSET(Pressure_1_R4!V$66,MATCH($B296,Pressure_1_R4!$C$67:$C$126,0),0)</f>
        <v>#N/A</v>
      </c>
    </row>
    <row r="297" spans="1:68" ht="15" customHeight="1">
      <c r="B297" s="745" t="e">
        <f>Calcu!N$568</f>
        <v>#N/A</v>
      </c>
      <c r="C297" s="746"/>
      <c r="D297" s="243" t="e">
        <f ca="1">OFFSET(Pressure_1_R4!B$66,MATCH($B297,Pressure_1_R4!$C$67:$C$126,0),0)</f>
        <v>#N/A</v>
      </c>
      <c r="E297" s="243" t="e">
        <f ca="1">OFFSET(Pressure_1_R4!AA$66,MATCH($B297,Pressure_1_R4!$C$67:$C$126,0),0)</f>
        <v>#N/A</v>
      </c>
      <c r="F297" s="243" t="e">
        <f ca="1">OFFSET(Pressure_1_R4!AB$66,MATCH($B297,Pressure_1_R4!$C$67:$C$126,0),0)</f>
        <v>#N/A</v>
      </c>
      <c r="G297" s="243" t="e">
        <f ca="1">OFFSET(Pressure_1_R4!Z$66,MATCH($B297,Pressure_1_R4!$C$67:$C$126,0),0)</f>
        <v>#N/A</v>
      </c>
      <c r="J297" s="243">
        <f ca="1">IF(TYPE(D297)=16,0,OFFSET(Pressure_1_R4!T$66,MATCH($B297,Pressure_1_R4!$C$67:$C$126,0),0))</f>
        <v>0</v>
      </c>
      <c r="K297" s="243" t="e">
        <f ca="1">OFFSET(Pressure_1_R4!V$66,MATCH($B297,Pressure_1_R4!$C$67:$C$126,0),0)</f>
        <v>#N/A</v>
      </c>
      <c r="L297" s="67"/>
    </row>
    <row r="298" spans="1:68" ht="15" customHeight="1">
      <c r="H298" s="240"/>
      <c r="I298" s="76"/>
      <c r="J298" s="75"/>
      <c r="K298" s="75"/>
      <c r="L298" s="67"/>
      <c r="N298" s="67"/>
      <c r="P298" s="67"/>
      <c r="Q298" s="67"/>
      <c r="AA298" s="67"/>
      <c r="AB298" s="67"/>
      <c r="AC298" s="67"/>
    </row>
    <row r="299" spans="1:68" ht="15" customHeight="1" thickBot="1">
      <c r="B299" s="306" t="s">
        <v>513</v>
      </c>
      <c r="C299" s="66"/>
      <c r="D299" s="66"/>
      <c r="E299" s="66"/>
      <c r="F299" s="66"/>
      <c r="G299" s="66"/>
      <c r="H299" s="66"/>
      <c r="I299" s="66"/>
      <c r="J299" s="66"/>
      <c r="K299" s="306" t="s">
        <v>1062</v>
      </c>
      <c r="R299" s="66"/>
      <c r="S299" s="66"/>
      <c r="T299" s="66"/>
      <c r="X299" s="141" t="s">
        <v>528</v>
      </c>
      <c r="AC299" s="67"/>
      <c r="AD299" s="66"/>
      <c r="AF299" s="308" t="s">
        <v>550</v>
      </c>
      <c r="AG299" s="67"/>
      <c r="AH299" s="67"/>
      <c r="AI299" s="67"/>
      <c r="AJ299" s="67"/>
      <c r="AK299" s="67"/>
      <c r="AL299" s="67"/>
      <c r="AM299" s="67"/>
      <c r="AN299" s="66" t="s">
        <v>514</v>
      </c>
      <c r="AO299" s="67"/>
      <c r="AP299" s="67"/>
      <c r="AQ299" s="67"/>
      <c r="AR299" s="67"/>
      <c r="AS299" s="67"/>
      <c r="AT299" s="66" t="s">
        <v>515</v>
      </c>
      <c r="AU299" s="66" t="s">
        <v>390</v>
      </c>
      <c r="AV299" s="67"/>
      <c r="AW299" s="67"/>
      <c r="AX299" s="67"/>
      <c r="AY299" s="66" t="s">
        <v>516</v>
      </c>
      <c r="AZ299" s="139"/>
      <c r="BA299" s="306" t="s">
        <v>495</v>
      </c>
      <c r="BB299" s="140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  <c r="BM299" s="140"/>
      <c r="BN299" s="140"/>
      <c r="BO299" s="140"/>
      <c r="BP299" s="140"/>
    </row>
    <row r="300" spans="1:68" ht="15" customHeight="1">
      <c r="B300" s="419" t="s">
        <v>1047</v>
      </c>
      <c r="C300" s="419" t="s">
        <v>93</v>
      </c>
      <c r="D300" s="419" t="s">
        <v>1063</v>
      </c>
      <c r="E300" s="419" t="s">
        <v>1064</v>
      </c>
      <c r="F300" s="419" t="s">
        <v>1057</v>
      </c>
      <c r="G300" s="419" t="s">
        <v>1041</v>
      </c>
      <c r="H300" s="419" t="s">
        <v>1042</v>
      </c>
      <c r="I300" s="419" t="s">
        <v>1043</v>
      </c>
      <c r="J300" s="66"/>
      <c r="K300" s="419" t="s">
        <v>1051</v>
      </c>
      <c r="L300" s="738" t="s">
        <v>1052</v>
      </c>
      <c r="M300" s="739"/>
      <c r="N300" s="738" t="s">
        <v>1053</v>
      </c>
      <c r="O300" s="739"/>
      <c r="P300" s="738" t="s">
        <v>1054</v>
      </c>
      <c r="Q300" s="739"/>
      <c r="R300" s="741" t="s">
        <v>1050</v>
      </c>
      <c r="S300" s="741"/>
      <c r="T300" s="419" t="s">
        <v>987</v>
      </c>
      <c r="U300" s="424" t="s">
        <v>1056</v>
      </c>
      <c r="V300" s="425" t="s">
        <v>1043</v>
      </c>
      <c r="X300" s="738" t="s">
        <v>1053</v>
      </c>
      <c r="Y300" s="739"/>
      <c r="Z300" s="738" t="s">
        <v>1054</v>
      </c>
      <c r="AA300" s="740"/>
      <c r="AB300" s="419" t="s">
        <v>264</v>
      </c>
      <c r="AC300" s="419" t="s">
        <v>266</v>
      </c>
      <c r="AD300" s="419" t="s">
        <v>408</v>
      </c>
      <c r="AF300" s="419" t="s">
        <v>392</v>
      </c>
      <c r="AG300" s="419" t="s">
        <v>393</v>
      </c>
      <c r="AH300" s="419" t="s">
        <v>394</v>
      </c>
      <c r="AI300" s="419" t="s">
        <v>395</v>
      </c>
      <c r="AJ300" s="419" t="s">
        <v>396</v>
      </c>
      <c r="AK300" s="419" t="s">
        <v>397</v>
      </c>
      <c r="AL300" s="419" t="s">
        <v>398</v>
      </c>
      <c r="AM300" s="419" t="s">
        <v>399</v>
      </c>
      <c r="AN300" s="419" t="s">
        <v>400</v>
      </c>
      <c r="AO300" s="419" t="s">
        <v>401</v>
      </c>
      <c r="AP300" s="419" t="s">
        <v>378</v>
      </c>
      <c r="AQ300" s="448" t="s">
        <v>402</v>
      </c>
      <c r="AR300" s="419" t="s">
        <v>403</v>
      </c>
      <c r="AS300" s="419" t="s">
        <v>404</v>
      </c>
      <c r="AT300" s="419" t="s">
        <v>389</v>
      </c>
      <c r="AU300" s="419" t="s">
        <v>1065</v>
      </c>
      <c r="AV300" s="419" t="s">
        <v>405</v>
      </c>
      <c r="AW300" s="419" t="s">
        <v>406</v>
      </c>
      <c r="AX300" s="419" t="s">
        <v>407</v>
      </c>
      <c r="AY300" s="419" t="s">
        <v>408</v>
      </c>
      <c r="BA300" s="77" t="s">
        <v>527</v>
      </c>
      <c r="BB300" s="78" t="s">
        <v>527</v>
      </c>
      <c r="BC300" s="78" t="s">
        <v>527</v>
      </c>
      <c r="BD300" s="78" t="s">
        <v>527</v>
      </c>
      <c r="BE300" s="78" t="s">
        <v>527</v>
      </c>
      <c r="BF300" s="78" t="s">
        <v>527</v>
      </c>
      <c r="BG300" s="78" t="s">
        <v>527</v>
      </c>
      <c r="BH300" s="78" t="s">
        <v>527</v>
      </c>
      <c r="BI300" s="78" t="s">
        <v>527</v>
      </c>
      <c r="BJ300" s="78" t="s">
        <v>527</v>
      </c>
      <c r="BK300" s="78" t="s">
        <v>527</v>
      </c>
      <c r="BL300" s="78" t="s">
        <v>527</v>
      </c>
      <c r="BM300" s="78" t="s">
        <v>527</v>
      </c>
      <c r="BN300" s="78" t="s">
        <v>527</v>
      </c>
      <c r="BO300" s="78" t="s">
        <v>527</v>
      </c>
      <c r="BP300" s="79" t="s">
        <v>527</v>
      </c>
    </row>
    <row r="301" spans="1:68" ht="15" customHeight="1">
      <c r="B301" s="438">
        <f>Pressure_1_R4!B4</f>
        <v>0</v>
      </c>
      <c r="C301" s="439">
        <f>Pressure_1_R4!D4</f>
        <v>0</v>
      </c>
      <c r="D301" s="445" t="str">
        <f t="shared" ref="D301:D360" si="389">IFERROR(B301*INDEX(C$3:J$10,MATCH(C301,B$3:B$10,0),4),"")</f>
        <v/>
      </c>
      <c r="E301" s="447" t="str">
        <f>IF(MAX(D301:D360)&lt;=L$8,"기체","액체")</f>
        <v>기체</v>
      </c>
      <c r="F301" s="387" t="e">
        <f t="shared" ref="F301:F360" si="390">INDEX(C$3:J$10,MATCH(C301,B$3:B$10,0),MATCH(I301,C$2:J$2,0))</f>
        <v>#N/A</v>
      </c>
      <c r="G301" s="387" t="e">
        <f t="shared" ref="G301:G360" si="391">B301*F301</f>
        <v>#N/A</v>
      </c>
      <c r="H301" s="437" t="e">
        <f t="shared" ref="H301:H360" si="392">IF(TYPE(AD301)=16,AY301,AD301)*F301</f>
        <v>#N/A</v>
      </c>
      <c r="I301" s="432">
        <f>Pressure_1_R4!D4</f>
        <v>0</v>
      </c>
      <c r="J301" s="66"/>
      <c r="K301" s="426">
        <f>Calcu!I$568</f>
        <v>0</v>
      </c>
      <c r="L301" s="433" t="e">
        <f ca="1">V367</f>
        <v>#N/A</v>
      </c>
      <c r="M301" s="434" t="e">
        <f ca="1">V368</f>
        <v>#VALUE!</v>
      </c>
      <c r="N301" s="435">
        <f ca="1">J296</f>
        <v>0</v>
      </c>
      <c r="O301" s="436" t="e">
        <f ca="1">K296</f>
        <v>#N/A</v>
      </c>
      <c r="P301" s="435">
        <f ca="1">J297</f>
        <v>0</v>
      </c>
      <c r="Q301" s="436" t="e">
        <f ca="1">K297</f>
        <v>#N/A</v>
      </c>
      <c r="R301" s="430">
        <f ca="1">IF(OR(K301="20409-0",IF(K301="20413-0",SIGN(B301)&gt;0,SIGN(B301)&gt;=0)),IF(TYPE(L301)=16,N301,ROUND(L301,M301)),P301)</f>
        <v>0</v>
      </c>
      <c r="S301" s="427" t="e">
        <f ca="1">IF(OR(K301="20409-0",IF(K301="20413-0",SIGN(B301)&gt;0,SIGN(B301)&gt;=0)),IF(TYPE(L301)=16,O301,"% of Reading"),Q301)</f>
        <v>#N/A</v>
      </c>
      <c r="T301" s="387" t="e">
        <f t="shared" ref="T301:T360" ca="1" si="393">IF(OR(S301="% of Reading",S301="% of F.S"),1,INDEX(C$3:J$10,MATCH(S301,B$3:B$10,0),MATCH(V301,C$2:J$2,0)))</f>
        <v>#N/A</v>
      </c>
      <c r="U301" s="440" t="e">
        <f ca="1">IF(S301="% of Reading",H301*R301%,IF(S301="% of F.S",MAX(G301:G360)*R301%,R301*T301))</f>
        <v>#N/A</v>
      </c>
      <c r="V301" s="434">
        <f>I301</f>
        <v>0</v>
      </c>
      <c r="X301" s="435" t="e">
        <f ca="1">E296</f>
        <v>#N/A</v>
      </c>
      <c r="Y301" s="436" t="e">
        <f ca="1">F296</f>
        <v>#N/A</v>
      </c>
      <c r="Z301" s="435" t="e">
        <f ca="1">E297</f>
        <v>#N/A</v>
      </c>
      <c r="AA301" s="441" t="e">
        <f ca="1">F297</f>
        <v>#N/A</v>
      </c>
      <c r="AB301" s="442">
        <f t="shared" ref="AB301:AB360" si="394">IF(B301=0,0,IF(B301&lt;0,IF(K301="20409-0",X301,Z301),X301))</f>
        <v>0</v>
      </c>
      <c r="AC301" s="443">
        <f t="shared" ref="AC301:AC360" si="395">IF(B301=0,0,IF(B301&lt;0,IF(K301="20409-0",Y301,AA301),Y301))</f>
        <v>0</v>
      </c>
      <c r="AD301" s="444">
        <f t="shared" ref="AD301:AD360" si="396">IF(K301="20409-0",(AB301*ABS(B301)+AC301)*SIGN(B301),AB301*B301+AC301)</f>
        <v>0</v>
      </c>
      <c r="AF301" s="387">
        <f t="shared" ref="AF301:AF360" si="397">SUM(BA301:BP301)</f>
        <v>0</v>
      </c>
      <c r="AG301" s="420">
        <v>9.7989820000000005</v>
      </c>
      <c r="AH301" s="443" t="e">
        <f>O$5</f>
        <v>#DIV/0!</v>
      </c>
      <c r="AI301" s="420">
        <v>8000</v>
      </c>
      <c r="AJ301" s="420">
        <v>1</v>
      </c>
      <c r="AK301" s="420">
        <f>IF(MAX(B301:B360)&lt;=L$8,0,0.031)</f>
        <v>0</v>
      </c>
      <c r="AL301" s="387" t="e">
        <f ca="1">SQRT(4*PI()*AN301)</f>
        <v>#N/A</v>
      </c>
      <c r="AM301" s="454" t="e">
        <f ca="1">AF301*AG301*(1-AH301/AI301)*AJ301+AK301*AL301</f>
        <v>#DIV/0!</v>
      </c>
      <c r="AN301" s="422" t="e">
        <f ca="1">G294</f>
        <v>#N/A</v>
      </c>
      <c r="AO301" s="443" t="e">
        <f ca="1">H294</f>
        <v>#N/A</v>
      </c>
      <c r="AP301" s="449" t="e">
        <f t="shared" ref="AP301:AP360" ca="1" si="398">AM301/AN301/10^6</f>
        <v>#DIV/0!</v>
      </c>
      <c r="AQ301" s="420">
        <v>9.0000000000000002E-6</v>
      </c>
      <c r="AR301" s="450" t="e">
        <f ca="1">O$3-I294</f>
        <v>#DIV/0!</v>
      </c>
      <c r="AS301" s="455" t="e">
        <f ca="1">AN301*(1+AO301*AP301)*(1+(AQ301*AR301))</f>
        <v>#N/A</v>
      </c>
      <c r="AT301" s="456" t="e">
        <f t="shared" ref="AT301:AT360" ca="1" si="399">AM301/AS301/10^6</f>
        <v>#DIV/0!</v>
      </c>
      <c r="AU301" s="443" t="e">
        <f>O$3</f>
        <v>#DIV/0!</v>
      </c>
      <c r="AV301" s="450" t="e">
        <f ca="1">IF(E301="기체",(3.3694*10^-3*AT301)/(273.15+AU301),912.7+0.752*AT301-1.645*10^-3*AT301^2+1.456*10^-6*AT301^3)</f>
        <v>#DIV/0!</v>
      </c>
      <c r="AW301" s="420">
        <v>0.03</v>
      </c>
      <c r="AX301" s="446">
        <f t="shared" ref="AX301:AX360" si="400">IF(B301=0,0,(AV301-AH301)*AG301*AW301)</f>
        <v>0</v>
      </c>
      <c r="AY301" s="452" t="e">
        <f t="shared" ref="AY301:AY360" ca="1" si="401">AT301+AX301/10^6</f>
        <v>#DIV/0!</v>
      </c>
      <c r="BA301" s="68">
        <f>Pressure_1_R4!A130</f>
        <v>0</v>
      </c>
      <c r="BB301" s="87">
        <f>Pressure_1_R4!B130</f>
        <v>0</v>
      </c>
      <c r="BC301" s="87">
        <f>Pressure_1_R4!C130</f>
        <v>0</v>
      </c>
      <c r="BD301" s="87">
        <f>Pressure_1_R4!D130</f>
        <v>0</v>
      </c>
      <c r="BE301" s="87">
        <f>Pressure_1_R4!E130</f>
        <v>0</v>
      </c>
      <c r="BF301" s="87">
        <f>Pressure_1_R4!F130</f>
        <v>0</v>
      </c>
      <c r="BG301" s="87">
        <f>Pressure_1_R4!G130</f>
        <v>0</v>
      </c>
      <c r="BH301" s="87">
        <f>Pressure_1_R4!H130</f>
        <v>0</v>
      </c>
      <c r="BI301" s="87">
        <f>Pressure_1_R4!I130</f>
        <v>0</v>
      </c>
      <c r="BJ301" s="87">
        <f>Pressure_1_R4!J130</f>
        <v>0</v>
      </c>
      <c r="BK301" s="87">
        <f>Pressure_1_R4!K130</f>
        <v>0</v>
      </c>
      <c r="BL301" s="87">
        <f>Pressure_1_R4!L130</f>
        <v>0</v>
      </c>
      <c r="BM301" s="87">
        <f>Pressure_1_R4!M130</f>
        <v>0</v>
      </c>
      <c r="BN301" s="87">
        <f>Pressure_1_R4!N130</f>
        <v>0</v>
      </c>
      <c r="BO301" s="87">
        <f>Pressure_1_R4!O130</f>
        <v>0</v>
      </c>
      <c r="BP301" s="69">
        <f>Pressure_1_R4!P130</f>
        <v>0</v>
      </c>
    </row>
    <row r="302" spans="1:68" ht="15" customHeight="1">
      <c r="B302" s="438">
        <f>Pressure_1_R4!B5</f>
        <v>0</v>
      </c>
      <c r="C302" s="439">
        <f>Pressure_1_R4!D5</f>
        <v>0</v>
      </c>
      <c r="D302" s="445" t="str">
        <f t="shared" si="389"/>
        <v/>
      </c>
      <c r="E302" s="429" t="str">
        <f>E301</f>
        <v>기체</v>
      </c>
      <c r="F302" s="387" t="e">
        <f t="shared" si="390"/>
        <v>#N/A</v>
      </c>
      <c r="G302" s="387" t="e">
        <f t="shared" si="391"/>
        <v>#N/A</v>
      </c>
      <c r="H302" s="437" t="e">
        <f t="shared" si="392"/>
        <v>#N/A</v>
      </c>
      <c r="I302" s="429">
        <f>I301</f>
        <v>0</v>
      </c>
      <c r="J302" s="66"/>
      <c r="K302" s="423">
        <f>K301</f>
        <v>0</v>
      </c>
      <c r="L302" s="428" t="e">
        <f ca="1">L301</f>
        <v>#N/A</v>
      </c>
      <c r="M302" s="429" t="e">
        <f ca="1">M301</f>
        <v>#VALUE!</v>
      </c>
      <c r="N302" s="428">
        <f t="shared" ref="N302" ca="1" si="402">N301</f>
        <v>0</v>
      </c>
      <c r="O302" s="429" t="e">
        <f t="shared" ref="O302" ca="1" si="403">O301</f>
        <v>#N/A</v>
      </c>
      <c r="P302" s="428">
        <f t="shared" ref="P302" ca="1" si="404">P301</f>
        <v>0</v>
      </c>
      <c r="Q302" s="429" t="e">
        <f t="shared" ref="Q302" ca="1" si="405">Q301</f>
        <v>#N/A</v>
      </c>
      <c r="R302" s="430">
        <f t="shared" ref="R302:R360" ca="1" si="406">IF(OR(K302="20409-0",IF(K302="20413-0",SIGN(B302)&gt;0,SIGN(B302)&gt;=0)),IF(TYPE(L302)=16,N302,ROUND(L302,M302)),P302)</f>
        <v>0</v>
      </c>
      <c r="S302" s="427" t="e">
        <f t="shared" ref="S302:S360" ca="1" si="407">IF(OR(K302="20409-0",IF(K302="20413-0",SIGN(B302)&gt;0,SIGN(B302)&gt;=0)),IF(TYPE(L302)=16,O302,"% of Reading"),Q302)</f>
        <v>#N/A</v>
      </c>
      <c r="T302" s="387" t="e">
        <f t="shared" ca="1" si="393"/>
        <v>#N/A</v>
      </c>
      <c r="U302" s="440" t="e">
        <f ca="1">IF(S302="% of Reading",H302*R302%,IF(S302="% of F.S",MAX(G301:G360)*R302%,R302*T302))</f>
        <v>#N/A</v>
      </c>
      <c r="V302" s="429">
        <f t="shared" ref="V302" si="408">V301</f>
        <v>0</v>
      </c>
      <c r="X302" s="428" t="e">
        <f ca="1">X301</f>
        <v>#N/A</v>
      </c>
      <c r="Y302" s="429" t="e">
        <f ca="1">Y301</f>
        <v>#N/A</v>
      </c>
      <c r="Z302" s="428" t="e">
        <f t="shared" ref="Z302:Z359" ca="1" si="409">Z301</f>
        <v>#N/A</v>
      </c>
      <c r="AA302" s="431" t="e">
        <f t="shared" ref="AA302:AA359" ca="1" si="410">AA301</f>
        <v>#N/A</v>
      </c>
      <c r="AB302" s="442">
        <f t="shared" si="394"/>
        <v>0</v>
      </c>
      <c r="AC302" s="443">
        <f t="shared" si="395"/>
        <v>0</v>
      </c>
      <c r="AD302" s="444">
        <f t="shared" si="396"/>
        <v>0</v>
      </c>
      <c r="AF302" s="387">
        <f t="shared" si="397"/>
        <v>0</v>
      </c>
      <c r="AG302" s="451">
        <f t="shared" ref="AG302:AL317" si="411">AG301</f>
        <v>9.7989820000000005</v>
      </c>
      <c r="AH302" s="451" t="e">
        <f t="shared" si="411"/>
        <v>#DIV/0!</v>
      </c>
      <c r="AI302" s="451">
        <f t="shared" si="411"/>
        <v>8000</v>
      </c>
      <c r="AJ302" s="451">
        <f t="shared" si="411"/>
        <v>1</v>
      </c>
      <c r="AK302" s="451">
        <f t="shared" si="411"/>
        <v>0</v>
      </c>
      <c r="AL302" s="451" t="e">
        <f t="shared" ca="1" si="411"/>
        <v>#N/A</v>
      </c>
      <c r="AM302" s="454" t="e">
        <f t="shared" ref="AM302:AM360" ca="1" si="412">AF302*AG302*(1-AH302/AI302)*AJ302+AK302*AL302</f>
        <v>#DIV/0!</v>
      </c>
      <c r="AN302" s="451" t="e">
        <f t="shared" ref="AN302:AO317" ca="1" si="413">AN301</f>
        <v>#N/A</v>
      </c>
      <c r="AO302" s="451" t="e">
        <f ca="1">AO301</f>
        <v>#N/A</v>
      </c>
      <c r="AP302" s="449" t="e">
        <f t="shared" ca="1" si="398"/>
        <v>#DIV/0!</v>
      </c>
      <c r="AQ302" s="451">
        <f t="shared" ref="AQ302:AR317" si="414">AQ301</f>
        <v>9.0000000000000002E-6</v>
      </c>
      <c r="AR302" s="451" t="e">
        <f t="shared" ca="1" si="414"/>
        <v>#DIV/0!</v>
      </c>
      <c r="AS302" s="455" t="e">
        <f ca="1">AN302*(1+AO302*AP302)*(1+(AQ302*AR302))</f>
        <v>#N/A</v>
      </c>
      <c r="AT302" s="456" t="e">
        <f t="shared" ca="1" si="399"/>
        <v>#DIV/0!</v>
      </c>
      <c r="AU302" s="451" t="e">
        <f t="shared" ref="AU302:AU359" si="415">AU301</f>
        <v>#DIV/0!</v>
      </c>
      <c r="AV302" s="450" t="e">
        <f t="shared" ref="AV302:AV360" ca="1" si="416">IF(E302="기체",(3.3694*10^-3*AT302)/(273.15+AU302),912.7+0.752*AT302-1.645*10^-3*AT302^2+1.456*10^-6*AT302^3)</f>
        <v>#DIV/0!</v>
      </c>
      <c r="AW302" s="451">
        <f t="shared" ref="AW302:AW359" si="417">AW301</f>
        <v>0.03</v>
      </c>
      <c r="AX302" s="446">
        <f t="shared" si="400"/>
        <v>0</v>
      </c>
      <c r="AY302" s="452" t="e">
        <f t="shared" ca="1" si="401"/>
        <v>#DIV/0!</v>
      </c>
      <c r="BA302" s="70">
        <f>Pressure_1_R4!A131</f>
        <v>0</v>
      </c>
      <c r="BB302" s="86">
        <f>Pressure_1_R4!B131</f>
        <v>0</v>
      </c>
      <c r="BC302" s="86">
        <f>Pressure_1_R4!C131</f>
        <v>0</v>
      </c>
      <c r="BD302" s="86">
        <f>Pressure_1_R4!D131</f>
        <v>0</v>
      </c>
      <c r="BE302" s="86">
        <f>Pressure_1_R4!E131</f>
        <v>0</v>
      </c>
      <c r="BF302" s="86">
        <f>Pressure_1_R4!F131</f>
        <v>0</v>
      </c>
      <c r="BG302" s="86">
        <f>Pressure_1_R4!G131</f>
        <v>0</v>
      </c>
      <c r="BH302" s="86">
        <f>Pressure_1_R4!H131</f>
        <v>0</v>
      </c>
      <c r="BI302" s="86">
        <f>Pressure_1_R4!I131</f>
        <v>0</v>
      </c>
      <c r="BJ302" s="86">
        <f>Pressure_1_R4!J131</f>
        <v>0</v>
      </c>
      <c r="BK302" s="86">
        <f>Pressure_1_R4!K131</f>
        <v>0</v>
      </c>
      <c r="BL302" s="86">
        <f>Pressure_1_R4!L131</f>
        <v>0</v>
      </c>
      <c r="BM302" s="86">
        <f>Pressure_1_R4!M131</f>
        <v>0</v>
      </c>
      <c r="BN302" s="86">
        <f>Pressure_1_R4!N131</f>
        <v>0</v>
      </c>
      <c r="BO302" s="86">
        <f>Pressure_1_R4!O131</f>
        <v>0</v>
      </c>
      <c r="BP302" s="71">
        <f>Pressure_1_R4!P131</f>
        <v>0</v>
      </c>
    </row>
    <row r="303" spans="1:68" ht="15" customHeight="1">
      <c r="B303" s="438">
        <f>Pressure_1_R4!B6</f>
        <v>0</v>
      </c>
      <c r="C303" s="439">
        <f>Pressure_1_R4!D6</f>
        <v>0</v>
      </c>
      <c r="D303" s="445" t="str">
        <f t="shared" si="389"/>
        <v/>
      </c>
      <c r="E303" s="429" t="str">
        <f t="shared" ref="E303:E359" si="418">E302</f>
        <v>기체</v>
      </c>
      <c r="F303" s="387" t="e">
        <f t="shared" si="390"/>
        <v>#N/A</v>
      </c>
      <c r="G303" s="387" t="e">
        <f t="shared" si="391"/>
        <v>#N/A</v>
      </c>
      <c r="H303" s="437" t="e">
        <f t="shared" si="392"/>
        <v>#N/A</v>
      </c>
      <c r="I303" s="429">
        <f t="shared" ref="I303:I359" si="419">I302</f>
        <v>0</v>
      </c>
      <c r="J303" s="66"/>
      <c r="K303" s="423">
        <f t="shared" ref="K303:K359" si="420">K302</f>
        <v>0</v>
      </c>
      <c r="L303" s="428" t="e">
        <f t="shared" ref="L303:L359" ca="1" si="421">L302</f>
        <v>#N/A</v>
      </c>
      <c r="M303" s="429" t="e">
        <f t="shared" ref="M303:M359" ca="1" si="422">M302</f>
        <v>#VALUE!</v>
      </c>
      <c r="N303" s="428">
        <f t="shared" ref="N303:N359" ca="1" si="423">N302</f>
        <v>0</v>
      </c>
      <c r="O303" s="429" t="e">
        <f t="shared" ref="O303:O359" ca="1" si="424">O302</f>
        <v>#N/A</v>
      </c>
      <c r="P303" s="428">
        <f t="shared" ref="P303:P359" ca="1" si="425">P302</f>
        <v>0</v>
      </c>
      <c r="Q303" s="429" t="e">
        <f t="shared" ref="Q303:Q359" ca="1" si="426">Q302</f>
        <v>#N/A</v>
      </c>
      <c r="R303" s="430">
        <f t="shared" ca="1" si="406"/>
        <v>0</v>
      </c>
      <c r="S303" s="427" t="e">
        <f t="shared" ca="1" si="407"/>
        <v>#N/A</v>
      </c>
      <c r="T303" s="387" t="e">
        <f t="shared" ca="1" si="393"/>
        <v>#N/A</v>
      </c>
      <c r="U303" s="440" t="e">
        <f t="shared" ref="U303:U329" ca="1" si="427">IF(S303="% of Reading",H303*R303%,IF(S303="% of F.S",MAX(E302:E361)*R303%,R303*T303))</f>
        <v>#N/A</v>
      </c>
      <c r="V303" s="429">
        <f t="shared" ref="V303:V359" si="428">V302</f>
        <v>0</v>
      </c>
      <c r="X303" s="428" t="e">
        <f t="shared" ref="X303:X359" ca="1" si="429">X302</f>
        <v>#N/A</v>
      </c>
      <c r="Y303" s="429" t="e">
        <f t="shared" ref="Y303:Y359" ca="1" si="430">Y302</f>
        <v>#N/A</v>
      </c>
      <c r="Z303" s="428" t="e">
        <f t="shared" ca="1" si="409"/>
        <v>#N/A</v>
      </c>
      <c r="AA303" s="431" t="e">
        <f t="shared" ca="1" si="410"/>
        <v>#N/A</v>
      </c>
      <c r="AB303" s="442">
        <f t="shared" si="394"/>
        <v>0</v>
      </c>
      <c r="AC303" s="443">
        <f t="shared" si="395"/>
        <v>0</v>
      </c>
      <c r="AD303" s="444">
        <f t="shared" si="396"/>
        <v>0</v>
      </c>
      <c r="AF303" s="387">
        <f t="shared" si="397"/>
        <v>0</v>
      </c>
      <c r="AG303" s="451">
        <f t="shared" si="411"/>
        <v>9.7989820000000005</v>
      </c>
      <c r="AH303" s="451" t="e">
        <f t="shared" si="411"/>
        <v>#DIV/0!</v>
      </c>
      <c r="AI303" s="451">
        <f t="shared" si="411"/>
        <v>8000</v>
      </c>
      <c r="AJ303" s="451">
        <f t="shared" si="411"/>
        <v>1</v>
      </c>
      <c r="AK303" s="451">
        <f t="shared" si="411"/>
        <v>0</v>
      </c>
      <c r="AL303" s="451" t="e">
        <f t="shared" ca="1" si="411"/>
        <v>#N/A</v>
      </c>
      <c r="AM303" s="454" t="e">
        <f t="shared" ca="1" si="412"/>
        <v>#DIV/0!</v>
      </c>
      <c r="AN303" s="451" t="e">
        <f t="shared" ca="1" si="413"/>
        <v>#N/A</v>
      </c>
      <c r="AO303" s="451" t="e">
        <f ca="1">AO302</f>
        <v>#N/A</v>
      </c>
      <c r="AP303" s="449" t="e">
        <f t="shared" ca="1" si="398"/>
        <v>#DIV/0!</v>
      </c>
      <c r="AQ303" s="451">
        <f t="shared" si="414"/>
        <v>9.0000000000000002E-6</v>
      </c>
      <c r="AR303" s="451" t="e">
        <f t="shared" ca="1" si="414"/>
        <v>#DIV/0!</v>
      </c>
      <c r="AS303" s="455" t="e">
        <f ca="1">AN303*(1+AO303*AP303)*(1+(AQ303*AR303))</f>
        <v>#N/A</v>
      </c>
      <c r="AT303" s="456" t="e">
        <f t="shared" ca="1" si="399"/>
        <v>#DIV/0!</v>
      </c>
      <c r="AU303" s="451" t="e">
        <f t="shared" si="415"/>
        <v>#DIV/0!</v>
      </c>
      <c r="AV303" s="450" t="e">
        <f t="shared" ca="1" si="416"/>
        <v>#DIV/0!</v>
      </c>
      <c r="AW303" s="451">
        <f t="shared" si="417"/>
        <v>0.03</v>
      </c>
      <c r="AX303" s="446">
        <f t="shared" si="400"/>
        <v>0</v>
      </c>
      <c r="AY303" s="452" t="e">
        <f t="shared" ca="1" si="401"/>
        <v>#DIV/0!</v>
      </c>
      <c r="BA303" s="68">
        <f>Pressure_1_R4!A132</f>
        <v>0</v>
      </c>
      <c r="BB303" s="87">
        <f>Pressure_1_R4!B132</f>
        <v>0</v>
      </c>
      <c r="BC303" s="87">
        <f>Pressure_1_R4!C132</f>
        <v>0</v>
      </c>
      <c r="BD303" s="87">
        <f>Pressure_1_R4!D132</f>
        <v>0</v>
      </c>
      <c r="BE303" s="87">
        <f>Pressure_1_R4!E132</f>
        <v>0</v>
      </c>
      <c r="BF303" s="87">
        <f>Pressure_1_R4!F132</f>
        <v>0</v>
      </c>
      <c r="BG303" s="87">
        <f>Pressure_1_R4!G132</f>
        <v>0</v>
      </c>
      <c r="BH303" s="87">
        <f>Pressure_1_R4!H132</f>
        <v>0</v>
      </c>
      <c r="BI303" s="87">
        <f>Pressure_1_R4!I132</f>
        <v>0</v>
      </c>
      <c r="BJ303" s="87">
        <f>Pressure_1_R4!J132</f>
        <v>0</v>
      </c>
      <c r="BK303" s="87">
        <f>Pressure_1_R4!K132</f>
        <v>0</v>
      </c>
      <c r="BL303" s="87">
        <f>Pressure_1_R4!L132</f>
        <v>0</v>
      </c>
      <c r="BM303" s="87">
        <f>Pressure_1_R4!M132</f>
        <v>0</v>
      </c>
      <c r="BN303" s="87">
        <f>Pressure_1_R4!N132</f>
        <v>0</v>
      </c>
      <c r="BO303" s="87">
        <f>Pressure_1_R4!O132</f>
        <v>0</v>
      </c>
      <c r="BP303" s="69">
        <f>Pressure_1_R4!P132</f>
        <v>0</v>
      </c>
    </row>
    <row r="304" spans="1:68" ht="15" customHeight="1">
      <c r="B304" s="438">
        <f>Pressure_1_R4!B7</f>
        <v>0</v>
      </c>
      <c r="C304" s="439">
        <f>Pressure_1_R4!D7</f>
        <v>0</v>
      </c>
      <c r="D304" s="445" t="str">
        <f t="shared" si="389"/>
        <v/>
      </c>
      <c r="E304" s="429" t="str">
        <f t="shared" si="418"/>
        <v>기체</v>
      </c>
      <c r="F304" s="387" t="e">
        <f t="shared" si="390"/>
        <v>#N/A</v>
      </c>
      <c r="G304" s="387" t="e">
        <f t="shared" si="391"/>
        <v>#N/A</v>
      </c>
      <c r="H304" s="437" t="e">
        <f t="shared" si="392"/>
        <v>#N/A</v>
      </c>
      <c r="I304" s="429">
        <f t="shared" si="419"/>
        <v>0</v>
      </c>
      <c r="J304" s="66"/>
      <c r="K304" s="423">
        <f t="shared" si="420"/>
        <v>0</v>
      </c>
      <c r="L304" s="428" t="e">
        <f t="shared" ca="1" si="421"/>
        <v>#N/A</v>
      </c>
      <c r="M304" s="429" t="e">
        <f t="shared" ca="1" si="422"/>
        <v>#VALUE!</v>
      </c>
      <c r="N304" s="428">
        <f t="shared" ca="1" si="423"/>
        <v>0</v>
      </c>
      <c r="O304" s="429" t="e">
        <f t="shared" ca="1" si="424"/>
        <v>#N/A</v>
      </c>
      <c r="P304" s="428">
        <f t="shared" ca="1" si="425"/>
        <v>0</v>
      </c>
      <c r="Q304" s="429" t="e">
        <f t="shared" ca="1" si="426"/>
        <v>#N/A</v>
      </c>
      <c r="R304" s="430">
        <f t="shared" ca="1" si="406"/>
        <v>0</v>
      </c>
      <c r="S304" s="427" t="e">
        <f t="shared" ca="1" si="407"/>
        <v>#N/A</v>
      </c>
      <c r="T304" s="387" t="e">
        <f t="shared" ca="1" si="393"/>
        <v>#N/A</v>
      </c>
      <c r="U304" s="440" t="e">
        <f t="shared" ca="1" si="427"/>
        <v>#N/A</v>
      </c>
      <c r="V304" s="429">
        <f t="shared" si="428"/>
        <v>0</v>
      </c>
      <c r="X304" s="428" t="e">
        <f t="shared" ca="1" si="429"/>
        <v>#N/A</v>
      </c>
      <c r="Y304" s="429" t="e">
        <f t="shared" ca="1" si="430"/>
        <v>#N/A</v>
      </c>
      <c r="Z304" s="428" t="e">
        <f t="shared" ca="1" si="409"/>
        <v>#N/A</v>
      </c>
      <c r="AA304" s="431" t="e">
        <f t="shared" ca="1" si="410"/>
        <v>#N/A</v>
      </c>
      <c r="AB304" s="442">
        <f t="shared" si="394"/>
        <v>0</v>
      </c>
      <c r="AC304" s="443">
        <f t="shared" si="395"/>
        <v>0</v>
      </c>
      <c r="AD304" s="444">
        <f t="shared" si="396"/>
        <v>0</v>
      </c>
      <c r="AF304" s="387">
        <f t="shared" si="397"/>
        <v>0</v>
      </c>
      <c r="AG304" s="451">
        <f t="shared" si="411"/>
        <v>9.7989820000000005</v>
      </c>
      <c r="AH304" s="451" t="e">
        <f t="shared" si="411"/>
        <v>#DIV/0!</v>
      </c>
      <c r="AI304" s="451">
        <f t="shared" si="411"/>
        <v>8000</v>
      </c>
      <c r="AJ304" s="451">
        <f t="shared" si="411"/>
        <v>1</v>
      </c>
      <c r="AK304" s="451">
        <f t="shared" si="411"/>
        <v>0</v>
      </c>
      <c r="AL304" s="451" t="e">
        <f t="shared" ca="1" si="411"/>
        <v>#N/A</v>
      </c>
      <c r="AM304" s="454" t="e">
        <f t="shared" ca="1" si="412"/>
        <v>#DIV/0!</v>
      </c>
      <c r="AN304" s="451" t="e">
        <f t="shared" ca="1" si="413"/>
        <v>#N/A</v>
      </c>
      <c r="AO304" s="451" t="e">
        <f ca="1">AO303</f>
        <v>#N/A</v>
      </c>
      <c r="AP304" s="449" t="e">
        <f t="shared" ca="1" si="398"/>
        <v>#DIV/0!</v>
      </c>
      <c r="AQ304" s="451">
        <f t="shared" si="414"/>
        <v>9.0000000000000002E-6</v>
      </c>
      <c r="AR304" s="451" t="e">
        <f t="shared" ca="1" si="414"/>
        <v>#DIV/0!</v>
      </c>
      <c r="AS304" s="455" t="e">
        <f t="shared" ref="AS304:AS360" ca="1" si="431">AN304*(1+AO304*AP304)*(1+(AQ304*AR304))</f>
        <v>#N/A</v>
      </c>
      <c r="AT304" s="456" t="e">
        <f t="shared" ca="1" si="399"/>
        <v>#DIV/0!</v>
      </c>
      <c r="AU304" s="451" t="e">
        <f t="shared" si="415"/>
        <v>#DIV/0!</v>
      </c>
      <c r="AV304" s="450" t="e">
        <f t="shared" ca="1" si="416"/>
        <v>#DIV/0!</v>
      </c>
      <c r="AW304" s="451">
        <f t="shared" si="417"/>
        <v>0.03</v>
      </c>
      <c r="AX304" s="446">
        <f t="shared" si="400"/>
        <v>0</v>
      </c>
      <c r="AY304" s="452" t="e">
        <f t="shared" ca="1" si="401"/>
        <v>#DIV/0!</v>
      </c>
      <c r="BA304" s="70">
        <f>Pressure_1_R4!A133</f>
        <v>0</v>
      </c>
      <c r="BB304" s="86">
        <f>Pressure_1_R4!B133</f>
        <v>0</v>
      </c>
      <c r="BC304" s="86">
        <f>Pressure_1_R4!C133</f>
        <v>0</v>
      </c>
      <c r="BD304" s="86">
        <f>Pressure_1_R4!D133</f>
        <v>0</v>
      </c>
      <c r="BE304" s="86">
        <f>Pressure_1_R4!E133</f>
        <v>0</v>
      </c>
      <c r="BF304" s="86">
        <f>Pressure_1_R4!F133</f>
        <v>0</v>
      </c>
      <c r="BG304" s="86">
        <f>Pressure_1_R4!G133</f>
        <v>0</v>
      </c>
      <c r="BH304" s="86">
        <f>Pressure_1_R4!H133</f>
        <v>0</v>
      </c>
      <c r="BI304" s="86">
        <f>Pressure_1_R4!I133</f>
        <v>0</v>
      </c>
      <c r="BJ304" s="86">
        <f>Pressure_1_R4!J133</f>
        <v>0</v>
      </c>
      <c r="BK304" s="86">
        <f>Pressure_1_R4!K133</f>
        <v>0</v>
      </c>
      <c r="BL304" s="86">
        <f>Pressure_1_R4!L133</f>
        <v>0</v>
      </c>
      <c r="BM304" s="86">
        <f>Pressure_1_R4!M133</f>
        <v>0</v>
      </c>
      <c r="BN304" s="86">
        <f>Pressure_1_R4!N133</f>
        <v>0</v>
      </c>
      <c r="BO304" s="86">
        <f>Pressure_1_R4!O133</f>
        <v>0</v>
      </c>
      <c r="BP304" s="71">
        <f>Pressure_1_R4!P133</f>
        <v>0</v>
      </c>
    </row>
    <row r="305" spans="2:68" ht="15" customHeight="1">
      <c r="B305" s="438">
        <f>Pressure_1_R4!B8</f>
        <v>0</v>
      </c>
      <c r="C305" s="439">
        <f>Pressure_1_R4!D8</f>
        <v>0</v>
      </c>
      <c r="D305" s="445" t="str">
        <f t="shared" si="389"/>
        <v/>
      </c>
      <c r="E305" s="429" t="str">
        <f t="shared" si="418"/>
        <v>기체</v>
      </c>
      <c r="F305" s="387" t="e">
        <f t="shared" si="390"/>
        <v>#N/A</v>
      </c>
      <c r="G305" s="387" t="e">
        <f t="shared" si="391"/>
        <v>#N/A</v>
      </c>
      <c r="H305" s="437" t="e">
        <f t="shared" si="392"/>
        <v>#N/A</v>
      </c>
      <c r="I305" s="429">
        <f t="shared" si="419"/>
        <v>0</v>
      </c>
      <c r="J305" s="66"/>
      <c r="K305" s="423">
        <f t="shared" si="420"/>
        <v>0</v>
      </c>
      <c r="L305" s="428" t="e">
        <f t="shared" ca="1" si="421"/>
        <v>#N/A</v>
      </c>
      <c r="M305" s="429" t="e">
        <f t="shared" ca="1" si="422"/>
        <v>#VALUE!</v>
      </c>
      <c r="N305" s="428">
        <f t="shared" ca="1" si="423"/>
        <v>0</v>
      </c>
      <c r="O305" s="429" t="e">
        <f t="shared" ca="1" si="424"/>
        <v>#N/A</v>
      </c>
      <c r="P305" s="428">
        <f t="shared" ca="1" si="425"/>
        <v>0</v>
      </c>
      <c r="Q305" s="429" t="e">
        <f t="shared" ca="1" si="426"/>
        <v>#N/A</v>
      </c>
      <c r="R305" s="430">
        <f t="shared" ca="1" si="406"/>
        <v>0</v>
      </c>
      <c r="S305" s="427" t="e">
        <f t="shared" ca="1" si="407"/>
        <v>#N/A</v>
      </c>
      <c r="T305" s="387" t="e">
        <f t="shared" ca="1" si="393"/>
        <v>#N/A</v>
      </c>
      <c r="U305" s="440" t="e">
        <f t="shared" ca="1" si="427"/>
        <v>#N/A</v>
      </c>
      <c r="V305" s="429">
        <f t="shared" si="428"/>
        <v>0</v>
      </c>
      <c r="X305" s="428" t="e">
        <f t="shared" ca="1" si="429"/>
        <v>#N/A</v>
      </c>
      <c r="Y305" s="429" t="e">
        <f t="shared" ca="1" si="430"/>
        <v>#N/A</v>
      </c>
      <c r="Z305" s="428" t="e">
        <f t="shared" ca="1" si="409"/>
        <v>#N/A</v>
      </c>
      <c r="AA305" s="431" t="e">
        <f t="shared" ca="1" si="410"/>
        <v>#N/A</v>
      </c>
      <c r="AB305" s="442">
        <f t="shared" si="394"/>
        <v>0</v>
      </c>
      <c r="AC305" s="443">
        <f t="shared" si="395"/>
        <v>0</v>
      </c>
      <c r="AD305" s="444">
        <f t="shared" si="396"/>
        <v>0</v>
      </c>
      <c r="AF305" s="387">
        <f t="shared" si="397"/>
        <v>0</v>
      </c>
      <c r="AG305" s="451">
        <f t="shared" si="411"/>
        <v>9.7989820000000005</v>
      </c>
      <c r="AH305" s="451" t="e">
        <f t="shared" si="411"/>
        <v>#DIV/0!</v>
      </c>
      <c r="AI305" s="451">
        <f t="shared" si="411"/>
        <v>8000</v>
      </c>
      <c r="AJ305" s="451">
        <f t="shared" si="411"/>
        <v>1</v>
      </c>
      <c r="AK305" s="451">
        <f t="shared" si="411"/>
        <v>0</v>
      </c>
      <c r="AL305" s="451" t="e">
        <f t="shared" ca="1" si="411"/>
        <v>#N/A</v>
      </c>
      <c r="AM305" s="454" t="e">
        <f t="shared" ca="1" si="412"/>
        <v>#DIV/0!</v>
      </c>
      <c r="AN305" s="451" t="e">
        <f t="shared" ca="1" si="413"/>
        <v>#N/A</v>
      </c>
      <c r="AO305" s="451" t="e">
        <f t="shared" ca="1" si="413"/>
        <v>#N/A</v>
      </c>
      <c r="AP305" s="449" t="e">
        <f t="shared" ca="1" si="398"/>
        <v>#DIV/0!</v>
      </c>
      <c r="AQ305" s="451">
        <f t="shared" si="414"/>
        <v>9.0000000000000002E-6</v>
      </c>
      <c r="AR305" s="451" t="e">
        <f t="shared" ca="1" si="414"/>
        <v>#DIV/0!</v>
      </c>
      <c r="AS305" s="455" t="e">
        <f t="shared" ca="1" si="431"/>
        <v>#N/A</v>
      </c>
      <c r="AT305" s="456" t="e">
        <f t="shared" ca="1" si="399"/>
        <v>#DIV/0!</v>
      </c>
      <c r="AU305" s="451" t="e">
        <f t="shared" si="415"/>
        <v>#DIV/0!</v>
      </c>
      <c r="AV305" s="450" t="e">
        <f t="shared" ca="1" si="416"/>
        <v>#DIV/0!</v>
      </c>
      <c r="AW305" s="451">
        <f t="shared" si="417"/>
        <v>0.03</v>
      </c>
      <c r="AX305" s="446">
        <f t="shared" si="400"/>
        <v>0</v>
      </c>
      <c r="AY305" s="452" t="e">
        <f t="shared" ca="1" si="401"/>
        <v>#DIV/0!</v>
      </c>
      <c r="BA305" s="68">
        <f>Pressure_1_R4!A134</f>
        <v>0</v>
      </c>
      <c r="BB305" s="87">
        <f>Pressure_1_R4!B134</f>
        <v>0</v>
      </c>
      <c r="BC305" s="87">
        <f>Pressure_1_R4!C134</f>
        <v>0</v>
      </c>
      <c r="BD305" s="87">
        <f>Pressure_1_R4!D134</f>
        <v>0</v>
      </c>
      <c r="BE305" s="87">
        <f>Pressure_1_R4!E134</f>
        <v>0</v>
      </c>
      <c r="BF305" s="87">
        <f>Pressure_1_R4!F134</f>
        <v>0</v>
      </c>
      <c r="BG305" s="87">
        <f>Pressure_1_R4!G134</f>
        <v>0</v>
      </c>
      <c r="BH305" s="87">
        <f>Pressure_1_R4!H134</f>
        <v>0</v>
      </c>
      <c r="BI305" s="87">
        <f>Pressure_1_R4!I134</f>
        <v>0</v>
      </c>
      <c r="BJ305" s="87">
        <f>Pressure_1_R4!J134</f>
        <v>0</v>
      </c>
      <c r="BK305" s="87">
        <f>Pressure_1_R4!K134</f>
        <v>0</v>
      </c>
      <c r="BL305" s="87">
        <f>Pressure_1_R4!L134</f>
        <v>0</v>
      </c>
      <c r="BM305" s="87">
        <f>Pressure_1_R4!M134</f>
        <v>0</v>
      </c>
      <c r="BN305" s="87">
        <f>Pressure_1_R4!N134</f>
        <v>0</v>
      </c>
      <c r="BO305" s="87">
        <f>Pressure_1_R4!O134</f>
        <v>0</v>
      </c>
      <c r="BP305" s="69">
        <f>Pressure_1_R4!P134</f>
        <v>0</v>
      </c>
    </row>
    <row r="306" spans="2:68" ht="15" customHeight="1">
      <c r="B306" s="438">
        <f>Pressure_1_R4!B9</f>
        <v>0</v>
      </c>
      <c r="C306" s="439">
        <f>Pressure_1_R4!D9</f>
        <v>0</v>
      </c>
      <c r="D306" s="445" t="str">
        <f t="shared" si="389"/>
        <v/>
      </c>
      <c r="E306" s="429" t="str">
        <f t="shared" si="418"/>
        <v>기체</v>
      </c>
      <c r="F306" s="387" t="e">
        <f t="shared" si="390"/>
        <v>#N/A</v>
      </c>
      <c r="G306" s="387" t="e">
        <f t="shared" si="391"/>
        <v>#N/A</v>
      </c>
      <c r="H306" s="437" t="e">
        <f t="shared" si="392"/>
        <v>#N/A</v>
      </c>
      <c r="I306" s="429">
        <f t="shared" si="419"/>
        <v>0</v>
      </c>
      <c r="J306" s="66"/>
      <c r="K306" s="423">
        <f t="shared" si="420"/>
        <v>0</v>
      </c>
      <c r="L306" s="428" t="e">
        <f t="shared" ca="1" si="421"/>
        <v>#N/A</v>
      </c>
      <c r="M306" s="429" t="e">
        <f t="shared" ca="1" si="422"/>
        <v>#VALUE!</v>
      </c>
      <c r="N306" s="428">
        <f t="shared" ca="1" si="423"/>
        <v>0</v>
      </c>
      <c r="O306" s="429" t="e">
        <f t="shared" ca="1" si="424"/>
        <v>#N/A</v>
      </c>
      <c r="P306" s="428">
        <f t="shared" ca="1" si="425"/>
        <v>0</v>
      </c>
      <c r="Q306" s="429" t="e">
        <f t="shared" ca="1" si="426"/>
        <v>#N/A</v>
      </c>
      <c r="R306" s="430">
        <f t="shared" ca="1" si="406"/>
        <v>0</v>
      </c>
      <c r="S306" s="427" t="e">
        <f t="shared" ca="1" si="407"/>
        <v>#N/A</v>
      </c>
      <c r="T306" s="387" t="e">
        <f t="shared" ca="1" si="393"/>
        <v>#N/A</v>
      </c>
      <c r="U306" s="440" t="e">
        <f t="shared" ca="1" si="427"/>
        <v>#N/A</v>
      </c>
      <c r="V306" s="429">
        <f t="shared" si="428"/>
        <v>0</v>
      </c>
      <c r="X306" s="428" t="e">
        <f t="shared" ca="1" si="429"/>
        <v>#N/A</v>
      </c>
      <c r="Y306" s="429" t="e">
        <f t="shared" ca="1" si="430"/>
        <v>#N/A</v>
      </c>
      <c r="Z306" s="428" t="e">
        <f t="shared" ca="1" si="409"/>
        <v>#N/A</v>
      </c>
      <c r="AA306" s="431" t="e">
        <f t="shared" ca="1" si="410"/>
        <v>#N/A</v>
      </c>
      <c r="AB306" s="442">
        <f t="shared" si="394"/>
        <v>0</v>
      </c>
      <c r="AC306" s="443">
        <f t="shared" si="395"/>
        <v>0</v>
      </c>
      <c r="AD306" s="444">
        <f t="shared" si="396"/>
        <v>0</v>
      </c>
      <c r="AF306" s="387">
        <f t="shared" si="397"/>
        <v>0</v>
      </c>
      <c r="AG306" s="451">
        <f t="shared" si="411"/>
        <v>9.7989820000000005</v>
      </c>
      <c r="AH306" s="451" t="e">
        <f t="shared" si="411"/>
        <v>#DIV/0!</v>
      </c>
      <c r="AI306" s="451">
        <f t="shared" si="411"/>
        <v>8000</v>
      </c>
      <c r="AJ306" s="451">
        <f t="shared" si="411"/>
        <v>1</v>
      </c>
      <c r="AK306" s="451">
        <f t="shared" si="411"/>
        <v>0</v>
      </c>
      <c r="AL306" s="451" t="e">
        <f t="shared" ca="1" si="411"/>
        <v>#N/A</v>
      </c>
      <c r="AM306" s="454" t="e">
        <f t="shared" ca="1" si="412"/>
        <v>#DIV/0!</v>
      </c>
      <c r="AN306" s="451" t="e">
        <f t="shared" ca="1" si="413"/>
        <v>#N/A</v>
      </c>
      <c r="AO306" s="451" t="e">
        <f t="shared" ca="1" si="413"/>
        <v>#N/A</v>
      </c>
      <c r="AP306" s="449" t="e">
        <f t="shared" ca="1" si="398"/>
        <v>#DIV/0!</v>
      </c>
      <c r="AQ306" s="451">
        <f t="shared" si="414"/>
        <v>9.0000000000000002E-6</v>
      </c>
      <c r="AR306" s="451" t="e">
        <f t="shared" ca="1" si="414"/>
        <v>#DIV/0!</v>
      </c>
      <c r="AS306" s="455" t="e">
        <f t="shared" ca="1" si="431"/>
        <v>#N/A</v>
      </c>
      <c r="AT306" s="456" t="e">
        <f t="shared" ca="1" si="399"/>
        <v>#DIV/0!</v>
      </c>
      <c r="AU306" s="451" t="e">
        <f t="shared" si="415"/>
        <v>#DIV/0!</v>
      </c>
      <c r="AV306" s="450" t="e">
        <f t="shared" ca="1" si="416"/>
        <v>#DIV/0!</v>
      </c>
      <c r="AW306" s="451">
        <f t="shared" si="417"/>
        <v>0.03</v>
      </c>
      <c r="AX306" s="446">
        <f t="shared" si="400"/>
        <v>0</v>
      </c>
      <c r="AY306" s="452" t="e">
        <f t="shared" ca="1" si="401"/>
        <v>#DIV/0!</v>
      </c>
      <c r="BA306" s="70">
        <f>Pressure_1_R4!A135</f>
        <v>0</v>
      </c>
      <c r="BB306" s="86">
        <f>Pressure_1_R4!B135</f>
        <v>0</v>
      </c>
      <c r="BC306" s="86">
        <f>Pressure_1_R4!C135</f>
        <v>0</v>
      </c>
      <c r="BD306" s="86">
        <f>Pressure_1_R4!D135</f>
        <v>0</v>
      </c>
      <c r="BE306" s="86">
        <f>Pressure_1_R4!E135</f>
        <v>0</v>
      </c>
      <c r="BF306" s="86">
        <f>Pressure_1_R4!F135</f>
        <v>0</v>
      </c>
      <c r="BG306" s="86">
        <f>Pressure_1_R4!G135</f>
        <v>0</v>
      </c>
      <c r="BH306" s="86">
        <f>Pressure_1_R4!H135</f>
        <v>0</v>
      </c>
      <c r="BI306" s="86">
        <f>Pressure_1_R4!I135</f>
        <v>0</v>
      </c>
      <c r="BJ306" s="86">
        <f>Pressure_1_R4!J135</f>
        <v>0</v>
      </c>
      <c r="BK306" s="86">
        <f>Pressure_1_R4!K135</f>
        <v>0</v>
      </c>
      <c r="BL306" s="86">
        <f>Pressure_1_R4!L135</f>
        <v>0</v>
      </c>
      <c r="BM306" s="86">
        <f>Pressure_1_R4!M135</f>
        <v>0</v>
      </c>
      <c r="BN306" s="86">
        <f>Pressure_1_R4!N135</f>
        <v>0</v>
      </c>
      <c r="BO306" s="86">
        <f>Pressure_1_R4!O135</f>
        <v>0</v>
      </c>
      <c r="BP306" s="71">
        <f>Pressure_1_R4!P135</f>
        <v>0</v>
      </c>
    </row>
    <row r="307" spans="2:68" ht="15" customHeight="1">
      <c r="B307" s="438">
        <f>Pressure_1_R4!B10</f>
        <v>0</v>
      </c>
      <c r="C307" s="439">
        <f>Pressure_1_R4!D10</f>
        <v>0</v>
      </c>
      <c r="D307" s="445" t="str">
        <f t="shared" si="389"/>
        <v/>
      </c>
      <c r="E307" s="429" t="str">
        <f t="shared" si="418"/>
        <v>기체</v>
      </c>
      <c r="F307" s="387" t="e">
        <f t="shared" si="390"/>
        <v>#N/A</v>
      </c>
      <c r="G307" s="387" t="e">
        <f t="shared" si="391"/>
        <v>#N/A</v>
      </c>
      <c r="H307" s="437" t="e">
        <f t="shared" si="392"/>
        <v>#N/A</v>
      </c>
      <c r="I307" s="429">
        <f t="shared" si="419"/>
        <v>0</v>
      </c>
      <c r="J307" s="66"/>
      <c r="K307" s="423">
        <f t="shared" si="420"/>
        <v>0</v>
      </c>
      <c r="L307" s="428" t="e">
        <f t="shared" ca="1" si="421"/>
        <v>#N/A</v>
      </c>
      <c r="M307" s="429" t="e">
        <f t="shared" ca="1" si="422"/>
        <v>#VALUE!</v>
      </c>
      <c r="N307" s="428">
        <f t="shared" ca="1" si="423"/>
        <v>0</v>
      </c>
      <c r="O307" s="429" t="e">
        <f t="shared" ca="1" si="424"/>
        <v>#N/A</v>
      </c>
      <c r="P307" s="428">
        <f t="shared" ca="1" si="425"/>
        <v>0</v>
      </c>
      <c r="Q307" s="429" t="e">
        <f t="shared" ca="1" si="426"/>
        <v>#N/A</v>
      </c>
      <c r="R307" s="430">
        <f t="shared" ca="1" si="406"/>
        <v>0</v>
      </c>
      <c r="S307" s="427" t="e">
        <f t="shared" ca="1" si="407"/>
        <v>#N/A</v>
      </c>
      <c r="T307" s="387" t="e">
        <f t="shared" ca="1" si="393"/>
        <v>#N/A</v>
      </c>
      <c r="U307" s="440" t="e">
        <f t="shared" ca="1" si="427"/>
        <v>#N/A</v>
      </c>
      <c r="V307" s="429">
        <f t="shared" si="428"/>
        <v>0</v>
      </c>
      <c r="X307" s="428" t="e">
        <f t="shared" ca="1" si="429"/>
        <v>#N/A</v>
      </c>
      <c r="Y307" s="429" t="e">
        <f t="shared" ca="1" si="430"/>
        <v>#N/A</v>
      </c>
      <c r="Z307" s="428" t="e">
        <f t="shared" ca="1" si="409"/>
        <v>#N/A</v>
      </c>
      <c r="AA307" s="431" t="e">
        <f t="shared" ca="1" si="410"/>
        <v>#N/A</v>
      </c>
      <c r="AB307" s="442">
        <f t="shared" si="394"/>
        <v>0</v>
      </c>
      <c r="AC307" s="443">
        <f t="shared" si="395"/>
        <v>0</v>
      </c>
      <c r="AD307" s="444">
        <f t="shared" si="396"/>
        <v>0</v>
      </c>
      <c r="AF307" s="387">
        <f t="shared" si="397"/>
        <v>0</v>
      </c>
      <c r="AG307" s="451">
        <f t="shared" si="411"/>
        <v>9.7989820000000005</v>
      </c>
      <c r="AH307" s="451" t="e">
        <f t="shared" si="411"/>
        <v>#DIV/0!</v>
      </c>
      <c r="AI307" s="451">
        <f t="shared" si="411"/>
        <v>8000</v>
      </c>
      <c r="AJ307" s="451">
        <f t="shared" si="411"/>
        <v>1</v>
      </c>
      <c r="AK307" s="451">
        <f t="shared" si="411"/>
        <v>0</v>
      </c>
      <c r="AL307" s="451" t="e">
        <f t="shared" ca="1" si="411"/>
        <v>#N/A</v>
      </c>
      <c r="AM307" s="454" t="e">
        <f t="shared" ca="1" si="412"/>
        <v>#DIV/0!</v>
      </c>
      <c r="AN307" s="451" t="e">
        <f t="shared" ca="1" si="413"/>
        <v>#N/A</v>
      </c>
      <c r="AO307" s="451" t="e">
        <f t="shared" ca="1" si="413"/>
        <v>#N/A</v>
      </c>
      <c r="AP307" s="449" t="e">
        <f t="shared" ca="1" si="398"/>
        <v>#DIV/0!</v>
      </c>
      <c r="AQ307" s="451">
        <f t="shared" si="414"/>
        <v>9.0000000000000002E-6</v>
      </c>
      <c r="AR307" s="451" t="e">
        <f t="shared" ca="1" si="414"/>
        <v>#DIV/0!</v>
      </c>
      <c r="AS307" s="455" t="e">
        <f t="shared" ca="1" si="431"/>
        <v>#N/A</v>
      </c>
      <c r="AT307" s="456" t="e">
        <f t="shared" ca="1" si="399"/>
        <v>#DIV/0!</v>
      </c>
      <c r="AU307" s="451" t="e">
        <f t="shared" si="415"/>
        <v>#DIV/0!</v>
      </c>
      <c r="AV307" s="450" t="e">
        <f t="shared" ca="1" si="416"/>
        <v>#DIV/0!</v>
      </c>
      <c r="AW307" s="451">
        <f t="shared" si="417"/>
        <v>0.03</v>
      </c>
      <c r="AX307" s="446">
        <f t="shared" si="400"/>
        <v>0</v>
      </c>
      <c r="AY307" s="452" t="e">
        <f t="shared" ca="1" si="401"/>
        <v>#DIV/0!</v>
      </c>
      <c r="BA307" s="68">
        <f>Pressure_1_R4!A136</f>
        <v>0</v>
      </c>
      <c r="BB307" s="87">
        <f>Pressure_1_R4!B136</f>
        <v>0</v>
      </c>
      <c r="BC307" s="87">
        <f>Pressure_1_R4!C136</f>
        <v>0</v>
      </c>
      <c r="BD307" s="87">
        <f>Pressure_1_R4!D136</f>
        <v>0</v>
      </c>
      <c r="BE307" s="87">
        <f>Pressure_1_R4!E136</f>
        <v>0</v>
      </c>
      <c r="BF307" s="87">
        <f>Pressure_1_R4!F136</f>
        <v>0</v>
      </c>
      <c r="BG307" s="87">
        <f>Pressure_1_R4!G136</f>
        <v>0</v>
      </c>
      <c r="BH307" s="87">
        <f>Pressure_1_R4!H136</f>
        <v>0</v>
      </c>
      <c r="BI307" s="87">
        <f>Pressure_1_R4!I136</f>
        <v>0</v>
      </c>
      <c r="BJ307" s="87">
        <f>Pressure_1_R4!J136</f>
        <v>0</v>
      </c>
      <c r="BK307" s="87">
        <f>Pressure_1_R4!K136</f>
        <v>0</v>
      </c>
      <c r="BL307" s="87">
        <f>Pressure_1_R4!L136</f>
        <v>0</v>
      </c>
      <c r="BM307" s="87">
        <f>Pressure_1_R4!M136</f>
        <v>0</v>
      </c>
      <c r="BN307" s="87">
        <f>Pressure_1_R4!N136</f>
        <v>0</v>
      </c>
      <c r="BO307" s="87">
        <f>Pressure_1_R4!O136</f>
        <v>0</v>
      </c>
      <c r="BP307" s="69">
        <f>Pressure_1_R4!P136</f>
        <v>0</v>
      </c>
    </row>
    <row r="308" spans="2:68" ht="15" customHeight="1">
      <c r="B308" s="438">
        <f>Pressure_1_R4!B11</f>
        <v>0</v>
      </c>
      <c r="C308" s="439">
        <f>Pressure_1_R4!D11</f>
        <v>0</v>
      </c>
      <c r="D308" s="445" t="str">
        <f t="shared" si="389"/>
        <v/>
      </c>
      <c r="E308" s="429" t="str">
        <f t="shared" si="418"/>
        <v>기체</v>
      </c>
      <c r="F308" s="387" t="e">
        <f t="shared" si="390"/>
        <v>#N/A</v>
      </c>
      <c r="G308" s="387" t="e">
        <f t="shared" si="391"/>
        <v>#N/A</v>
      </c>
      <c r="H308" s="437" t="e">
        <f t="shared" si="392"/>
        <v>#N/A</v>
      </c>
      <c r="I308" s="429">
        <f t="shared" si="419"/>
        <v>0</v>
      </c>
      <c r="J308" s="66"/>
      <c r="K308" s="423">
        <f t="shared" si="420"/>
        <v>0</v>
      </c>
      <c r="L308" s="428" t="e">
        <f t="shared" ca="1" si="421"/>
        <v>#N/A</v>
      </c>
      <c r="M308" s="429" t="e">
        <f t="shared" ca="1" si="422"/>
        <v>#VALUE!</v>
      </c>
      <c r="N308" s="428">
        <f t="shared" ca="1" si="423"/>
        <v>0</v>
      </c>
      <c r="O308" s="429" t="e">
        <f t="shared" ca="1" si="424"/>
        <v>#N/A</v>
      </c>
      <c r="P308" s="428">
        <f t="shared" ca="1" si="425"/>
        <v>0</v>
      </c>
      <c r="Q308" s="429" t="e">
        <f t="shared" ca="1" si="426"/>
        <v>#N/A</v>
      </c>
      <c r="R308" s="430">
        <f t="shared" ca="1" si="406"/>
        <v>0</v>
      </c>
      <c r="S308" s="427" t="e">
        <f t="shared" ca="1" si="407"/>
        <v>#N/A</v>
      </c>
      <c r="T308" s="387" t="e">
        <f t="shared" ca="1" si="393"/>
        <v>#N/A</v>
      </c>
      <c r="U308" s="440" t="e">
        <f t="shared" ca="1" si="427"/>
        <v>#N/A</v>
      </c>
      <c r="V308" s="429">
        <f t="shared" si="428"/>
        <v>0</v>
      </c>
      <c r="X308" s="428" t="e">
        <f t="shared" ca="1" si="429"/>
        <v>#N/A</v>
      </c>
      <c r="Y308" s="429" t="e">
        <f t="shared" ca="1" si="430"/>
        <v>#N/A</v>
      </c>
      <c r="Z308" s="428" t="e">
        <f t="shared" ca="1" si="409"/>
        <v>#N/A</v>
      </c>
      <c r="AA308" s="431" t="e">
        <f t="shared" ca="1" si="410"/>
        <v>#N/A</v>
      </c>
      <c r="AB308" s="442">
        <f t="shared" si="394"/>
        <v>0</v>
      </c>
      <c r="AC308" s="443">
        <f t="shared" si="395"/>
        <v>0</v>
      </c>
      <c r="AD308" s="444">
        <f t="shared" si="396"/>
        <v>0</v>
      </c>
      <c r="AF308" s="387">
        <f t="shared" si="397"/>
        <v>0</v>
      </c>
      <c r="AG308" s="451">
        <f t="shared" si="411"/>
        <v>9.7989820000000005</v>
      </c>
      <c r="AH308" s="451" t="e">
        <f t="shared" si="411"/>
        <v>#DIV/0!</v>
      </c>
      <c r="AI308" s="451">
        <f t="shared" si="411"/>
        <v>8000</v>
      </c>
      <c r="AJ308" s="451">
        <f t="shared" si="411"/>
        <v>1</v>
      </c>
      <c r="AK308" s="451">
        <f t="shared" si="411"/>
        <v>0</v>
      </c>
      <c r="AL308" s="451" t="e">
        <f t="shared" ca="1" si="411"/>
        <v>#N/A</v>
      </c>
      <c r="AM308" s="454" t="e">
        <f t="shared" ca="1" si="412"/>
        <v>#DIV/0!</v>
      </c>
      <c r="AN308" s="451" t="e">
        <f t="shared" ca="1" si="413"/>
        <v>#N/A</v>
      </c>
      <c r="AO308" s="451" t="e">
        <f t="shared" ca="1" si="413"/>
        <v>#N/A</v>
      </c>
      <c r="AP308" s="449" t="e">
        <f t="shared" ca="1" si="398"/>
        <v>#DIV/0!</v>
      </c>
      <c r="AQ308" s="451">
        <f t="shared" si="414"/>
        <v>9.0000000000000002E-6</v>
      </c>
      <c r="AR308" s="451" t="e">
        <f t="shared" ca="1" si="414"/>
        <v>#DIV/0!</v>
      </c>
      <c r="AS308" s="455" t="e">
        <f t="shared" ca="1" si="431"/>
        <v>#N/A</v>
      </c>
      <c r="AT308" s="456" t="e">
        <f t="shared" ca="1" si="399"/>
        <v>#DIV/0!</v>
      </c>
      <c r="AU308" s="451" t="e">
        <f t="shared" si="415"/>
        <v>#DIV/0!</v>
      </c>
      <c r="AV308" s="450" t="e">
        <f t="shared" ca="1" si="416"/>
        <v>#DIV/0!</v>
      </c>
      <c r="AW308" s="451">
        <f t="shared" si="417"/>
        <v>0.03</v>
      </c>
      <c r="AX308" s="446">
        <f t="shared" si="400"/>
        <v>0</v>
      </c>
      <c r="AY308" s="452" t="e">
        <f t="shared" ca="1" si="401"/>
        <v>#DIV/0!</v>
      </c>
      <c r="BA308" s="70">
        <f>Pressure_1_R4!A137</f>
        <v>0</v>
      </c>
      <c r="BB308" s="86">
        <f>Pressure_1_R4!B137</f>
        <v>0</v>
      </c>
      <c r="BC308" s="86">
        <f>Pressure_1_R4!C137</f>
        <v>0</v>
      </c>
      <c r="BD308" s="86">
        <f>Pressure_1_R4!D137</f>
        <v>0</v>
      </c>
      <c r="BE308" s="86">
        <f>Pressure_1_R4!E137</f>
        <v>0</v>
      </c>
      <c r="BF308" s="86">
        <f>Pressure_1_R4!F137</f>
        <v>0</v>
      </c>
      <c r="BG308" s="86">
        <f>Pressure_1_R4!G137</f>
        <v>0</v>
      </c>
      <c r="BH308" s="86">
        <f>Pressure_1_R4!H137</f>
        <v>0</v>
      </c>
      <c r="BI308" s="86">
        <f>Pressure_1_R4!I137</f>
        <v>0</v>
      </c>
      <c r="BJ308" s="86">
        <f>Pressure_1_R4!J137</f>
        <v>0</v>
      </c>
      <c r="BK308" s="86">
        <f>Pressure_1_R4!K137</f>
        <v>0</v>
      </c>
      <c r="BL308" s="86">
        <f>Pressure_1_R4!L137</f>
        <v>0</v>
      </c>
      <c r="BM308" s="86">
        <f>Pressure_1_R4!M137</f>
        <v>0</v>
      </c>
      <c r="BN308" s="86">
        <f>Pressure_1_R4!N137</f>
        <v>0</v>
      </c>
      <c r="BO308" s="86">
        <f>Pressure_1_R4!O137</f>
        <v>0</v>
      </c>
      <c r="BP308" s="71">
        <f>Pressure_1_R4!P137</f>
        <v>0</v>
      </c>
    </row>
    <row r="309" spans="2:68" ht="15" customHeight="1">
      <c r="B309" s="438">
        <f>Pressure_1_R4!B12</f>
        <v>0</v>
      </c>
      <c r="C309" s="439">
        <f>Pressure_1_R4!D12</f>
        <v>0</v>
      </c>
      <c r="D309" s="445" t="str">
        <f t="shared" si="389"/>
        <v/>
      </c>
      <c r="E309" s="429" t="str">
        <f t="shared" si="418"/>
        <v>기체</v>
      </c>
      <c r="F309" s="387" t="e">
        <f t="shared" si="390"/>
        <v>#N/A</v>
      </c>
      <c r="G309" s="387" t="e">
        <f t="shared" si="391"/>
        <v>#N/A</v>
      </c>
      <c r="H309" s="437" t="e">
        <f t="shared" si="392"/>
        <v>#N/A</v>
      </c>
      <c r="I309" s="429">
        <f t="shared" si="419"/>
        <v>0</v>
      </c>
      <c r="J309" s="66"/>
      <c r="K309" s="423">
        <f t="shared" si="420"/>
        <v>0</v>
      </c>
      <c r="L309" s="428" t="e">
        <f t="shared" ca="1" si="421"/>
        <v>#N/A</v>
      </c>
      <c r="M309" s="429" t="e">
        <f t="shared" ca="1" si="422"/>
        <v>#VALUE!</v>
      </c>
      <c r="N309" s="428">
        <f t="shared" ca="1" si="423"/>
        <v>0</v>
      </c>
      <c r="O309" s="429" t="e">
        <f t="shared" ca="1" si="424"/>
        <v>#N/A</v>
      </c>
      <c r="P309" s="428">
        <f t="shared" ca="1" si="425"/>
        <v>0</v>
      </c>
      <c r="Q309" s="429" t="e">
        <f t="shared" ca="1" si="426"/>
        <v>#N/A</v>
      </c>
      <c r="R309" s="430">
        <f t="shared" ca="1" si="406"/>
        <v>0</v>
      </c>
      <c r="S309" s="427" t="e">
        <f t="shared" ca="1" si="407"/>
        <v>#N/A</v>
      </c>
      <c r="T309" s="387" t="e">
        <f t="shared" ca="1" si="393"/>
        <v>#N/A</v>
      </c>
      <c r="U309" s="440" t="e">
        <f t="shared" ca="1" si="427"/>
        <v>#N/A</v>
      </c>
      <c r="V309" s="429">
        <f t="shared" si="428"/>
        <v>0</v>
      </c>
      <c r="X309" s="428" t="e">
        <f t="shared" ca="1" si="429"/>
        <v>#N/A</v>
      </c>
      <c r="Y309" s="429" t="e">
        <f t="shared" ca="1" si="430"/>
        <v>#N/A</v>
      </c>
      <c r="Z309" s="428" t="e">
        <f t="shared" ca="1" si="409"/>
        <v>#N/A</v>
      </c>
      <c r="AA309" s="431" t="e">
        <f t="shared" ca="1" si="410"/>
        <v>#N/A</v>
      </c>
      <c r="AB309" s="442">
        <f t="shared" si="394"/>
        <v>0</v>
      </c>
      <c r="AC309" s="443">
        <f t="shared" si="395"/>
        <v>0</v>
      </c>
      <c r="AD309" s="444">
        <f t="shared" si="396"/>
        <v>0</v>
      </c>
      <c r="AF309" s="387">
        <f t="shared" si="397"/>
        <v>0</v>
      </c>
      <c r="AG309" s="451">
        <f t="shared" si="411"/>
        <v>9.7989820000000005</v>
      </c>
      <c r="AH309" s="451" t="e">
        <f t="shared" si="411"/>
        <v>#DIV/0!</v>
      </c>
      <c r="AI309" s="451">
        <f t="shared" si="411"/>
        <v>8000</v>
      </c>
      <c r="AJ309" s="451">
        <f t="shared" si="411"/>
        <v>1</v>
      </c>
      <c r="AK309" s="451">
        <f t="shared" si="411"/>
        <v>0</v>
      </c>
      <c r="AL309" s="451" t="e">
        <f t="shared" ca="1" si="411"/>
        <v>#N/A</v>
      </c>
      <c r="AM309" s="454" t="e">
        <f t="shared" ca="1" si="412"/>
        <v>#DIV/0!</v>
      </c>
      <c r="AN309" s="451" t="e">
        <f t="shared" ca="1" si="413"/>
        <v>#N/A</v>
      </c>
      <c r="AO309" s="451" t="e">
        <f t="shared" ca="1" si="413"/>
        <v>#N/A</v>
      </c>
      <c r="AP309" s="449" t="e">
        <f t="shared" ca="1" si="398"/>
        <v>#DIV/0!</v>
      </c>
      <c r="AQ309" s="451">
        <f t="shared" si="414"/>
        <v>9.0000000000000002E-6</v>
      </c>
      <c r="AR309" s="451" t="e">
        <f t="shared" ca="1" si="414"/>
        <v>#DIV/0!</v>
      </c>
      <c r="AS309" s="455" t="e">
        <f t="shared" ca="1" si="431"/>
        <v>#N/A</v>
      </c>
      <c r="AT309" s="456" t="e">
        <f t="shared" ca="1" si="399"/>
        <v>#DIV/0!</v>
      </c>
      <c r="AU309" s="451" t="e">
        <f t="shared" si="415"/>
        <v>#DIV/0!</v>
      </c>
      <c r="AV309" s="450" t="e">
        <f t="shared" ca="1" si="416"/>
        <v>#DIV/0!</v>
      </c>
      <c r="AW309" s="451">
        <f t="shared" si="417"/>
        <v>0.03</v>
      </c>
      <c r="AX309" s="446">
        <f t="shared" si="400"/>
        <v>0</v>
      </c>
      <c r="AY309" s="452" t="e">
        <f t="shared" ca="1" si="401"/>
        <v>#DIV/0!</v>
      </c>
      <c r="BA309" s="68">
        <f>Pressure_1_R4!A138</f>
        <v>0</v>
      </c>
      <c r="BB309" s="87">
        <f>Pressure_1_R4!B138</f>
        <v>0</v>
      </c>
      <c r="BC309" s="87">
        <f>Pressure_1_R4!C138</f>
        <v>0</v>
      </c>
      <c r="BD309" s="87">
        <f>Pressure_1_R4!D138</f>
        <v>0</v>
      </c>
      <c r="BE309" s="87">
        <f>Pressure_1_R4!E138</f>
        <v>0</v>
      </c>
      <c r="BF309" s="87">
        <f>Pressure_1_R4!F138</f>
        <v>0</v>
      </c>
      <c r="BG309" s="87">
        <f>Pressure_1_R4!G138</f>
        <v>0</v>
      </c>
      <c r="BH309" s="87">
        <f>Pressure_1_R4!H138</f>
        <v>0</v>
      </c>
      <c r="BI309" s="87">
        <f>Pressure_1_R4!I138</f>
        <v>0</v>
      </c>
      <c r="BJ309" s="87">
        <f>Pressure_1_R4!J138</f>
        <v>0</v>
      </c>
      <c r="BK309" s="87">
        <f>Pressure_1_R4!K138</f>
        <v>0</v>
      </c>
      <c r="BL309" s="87">
        <f>Pressure_1_R4!L138</f>
        <v>0</v>
      </c>
      <c r="BM309" s="87">
        <f>Pressure_1_R4!M138</f>
        <v>0</v>
      </c>
      <c r="BN309" s="87">
        <f>Pressure_1_R4!N138</f>
        <v>0</v>
      </c>
      <c r="BO309" s="87">
        <f>Pressure_1_R4!O138</f>
        <v>0</v>
      </c>
      <c r="BP309" s="69">
        <f>Pressure_1_R4!P138</f>
        <v>0</v>
      </c>
    </row>
    <row r="310" spans="2:68" ht="15" customHeight="1">
      <c r="B310" s="438">
        <f>Pressure_1_R4!B13</f>
        <v>0</v>
      </c>
      <c r="C310" s="439">
        <f>Pressure_1_R4!D13</f>
        <v>0</v>
      </c>
      <c r="D310" s="445" t="str">
        <f t="shared" si="389"/>
        <v/>
      </c>
      <c r="E310" s="429" t="str">
        <f t="shared" si="418"/>
        <v>기체</v>
      </c>
      <c r="F310" s="387" t="e">
        <f t="shared" si="390"/>
        <v>#N/A</v>
      </c>
      <c r="G310" s="387" t="e">
        <f t="shared" si="391"/>
        <v>#N/A</v>
      </c>
      <c r="H310" s="437" t="e">
        <f t="shared" si="392"/>
        <v>#N/A</v>
      </c>
      <c r="I310" s="429">
        <f t="shared" si="419"/>
        <v>0</v>
      </c>
      <c r="J310" s="66"/>
      <c r="K310" s="423">
        <f t="shared" si="420"/>
        <v>0</v>
      </c>
      <c r="L310" s="428" t="e">
        <f t="shared" ca="1" si="421"/>
        <v>#N/A</v>
      </c>
      <c r="M310" s="429" t="e">
        <f t="shared" ca="1" si="422"/>
        <v>#VALUE!</v>
      </c>
      <c r="N310" s="428">
        <f t="shared" ca="1" si="423"/>
        <v>0</v>
      </c>
      <c r="O310" s="429" t="e">
        <f t="shared" ca="1" si="424"/>
        <v>#N/A</v>
      </c>
      <c r="P310" s="428">
        <f t="shared" ca="1" si="425"/>
        <v>0</v>
      </c>
      <c r="Q310" s="429" t="e">
        <f t="shared" ca="1" si="426"/>
        <v>#N/A</v>
      </c>
      <c r="R310" s="430">
        <f t="shared" ca="1" si="406"/>
        <v>0</v>
      </c>
      <c r="S310" s="427" t="e">
        <f t="shared" ca="1" si="407"/>
        <v>#N/A</v>
      </c>
      <c r="T310" s="387" t="e">
        <f t="shared" ca="1" si="393"/>
        <v>#N/A</v>
      </c>
      <c r="U310" s="440" t="e">
        <f t="shared" ca="1" si="427"/>
        <v>#N/A</v>
      </c>
      <c r="V310" s="429">
        <f t="shared" si="428"/>
        <v>0</v>
      </c>
      <c r="X310" s="428" t="e">
        <f t="shared" ca="1" si="429"/>
        <v>#N/A</v>
      </c>
      <c r="Y310" s="429" t="e">
        <f t="shared" ca="1" si="430"/>
        <v>#N/A</v>
      </c>
      <c r="Z310" s="428" t="e">
        <f t="shared" ca="1" si="409"/>
        <v>#N/A</v>
      </c>
      <c r="AA310" s="431" t="e">
        <f t="shared" ca="1" si="410"/>
        <v>#N/A</v>
      </c>
      <c r="AB310" s="442">
        <f t="shared" si="394"/>
        <v>0</v>
      </c>
      <c r="AC310" s="443">
        <f t="shared" si="395"/>
        <v>0</v>
      </c>
      <c r="AD310" s="444">
        <f t="shared" si="396"/>
        <v>0</v>
      </c>
      <c r="AF310" s="387">
        <f t="shared" si="397"/>
        <v>0</v>
      </c>
      <c r="AG310" s="451">
        <f t="shared" si="411"/>
        <v>9.7989820000000005</v>
      </c>
      <c r="AH310" s="451" t="e">
        <f t="shared" si="411"/>
        <v>#DIV/0!</v>
      </c>
      <c r="AI310" s="451">
        <f t="shared" si="411"/>
        <v>8000</v>
      </c>
      <c r="AJ310" s="451">
        <f t="shared" si="411"/>
        <v>1</v>
      </c>
      <c r="AK310" s="451">
        <f t="shared" si="411"/>
        <v>0</v>
      </c>
      <c r="AL310" s="451" t="e">
        <f t="shared" ca="1" si="411"/>
        <v>#N/A</v>
      </c>
      <c r="AM310" s="454" t="e">
        <f t="shared" ca="1" si="412"/>
        <v>#DIV/0!</v>
      </c>
      <c r="AN310" s="451" t="e">
        <f t="shared" ca="1" si="413"/>
        <v>#N/A</v>
      </c>
      <c r="AO310" s="451" t="e">
        <f t="shared" ca="1" si="413"/>
        <v>#N/A</v>
      </c>
      <c r="AP310" s="449" t="e">
        <f t="shared" ca="1" si="398"/>
        <v>#DIV/0!</v>
      </c>
      <c r="AQ310" s="451">
        <f t="shared" si="414"/>
        <v>9.0000000000000002E-6</v>
      </c>
      <c r="AR310" s="451" t="e">
        <f t="shared" ca="1" si="414"/>
        <v>#DIV/0!</v>
      </c>
      <c r="AS310" s="455" t="e">
        <f t="shared" ca="1" si="431"/>
        <v>#N/A</v>
      </c>
      <c r="AT310" s="456" t="e">
        <f t="shared" ca="1" si="399"/>
        <v>#DIV/0!</v>
      </c>
      <c r="AU310" s="451" t="e">
        <f t="shared" si="415"/>
        <v>#DIV/0!</v>
      </c>
      <c r="AV310" s="450" t="e">
        <f t="shared" ca="1" si="416"/>
        <v>#DIV/0!</v>
      </c>
      <c r="AW310" s="451">
        <f t="shared" si="417"/>
        <v>0.03</v>
      </c>
      <c r="AX310" s="446">
        <f t="shared" si="400"/>
        <v>0</v>
      </c>
      <c r="AY310" s="452" t="e">
        <f t="shared" ca="1" si="401"/>
        <v>#DIV/0!</v>
      </c>
      <c r="BA310" s="70">
        <f>Pressure_1_R4!A139</f>
        <v>0</v>
      </c>
      <c r="BB310" s="86">
        <f>Pressure_1_R4!B139</f>
        <v>0</v>
      </c>
      <c r="BC310" s="86">
        <f>Pressure_1_R4!C139</f>
        <v>0</v>
      </c>
      <c r="BD310" s="86">
        <f>Pressure_1_R4!D139</f>
        <v>0</v>
      </c>
      <c r="BE310" s="86">
        <f>Pressure_1_R4!E139</f>
        <v>0</v>
      </c>
      <c r="BF310" s="86">
        <f>Pressure_1_R4!F139</f>
        <v>0</v>
      </c>
      <c r="BG310" s="86">
        <f>Pressure_1_R4!G139</f>
        <v>0</v>
      </c>
      <c r="BH310" s="86">
        <f>Pressure_1_R4!H139</f>
        <v>0</v>
      </c>
      <c r="BI310" s="86">
        <f>Pressure_1_R4!I139</f>
        <v>0</v>
      </c>
      <c r="BJ310" s="86">
        <f>Pressure_1_R4!J139</f>
        <v>0</v>
      </c>
      <c r="BK310" s="86">
        <f>Pressure_1_R4!K139</f>
        <v>0</v>
      </c>
      <c r="BL310" s="86">
        <f>Pressure_1_R4!L139</f>
        <v>0</v>
      </c>
      <c r="BM310" s="86">
        <f>Pressure_1_R4!M139</f>
        <v>0</v>
      </c>
      <c r="BN310" s="86">
        <f>Pressure_1_R4!N139</f>
        <v>0</v>
      </c>
      <c r="BO310" s="86">
        <f>Pressure_1_R4!O139</f>
        <v>0</v>
      </c>
      <c r="BP310" s="71">
        <f>Pressure_1_R4!P139</f>
        <v>0</v>
      </c>
    </row>
    <row r="311" spans="2:68" ht="15" customHeight="1">
      <c r="B311" s="438">
        <f>Pressure_1_R4!B14</f>
        <v>0</v>
      </c>
      <c r="C311" s="439">
        <f>Pressure_1_R4!D14</f>
        <v>0</v>
      </c>
      <c r="D311" s="445" t="str">
        <f t="shared" si="389"/>
        <v/>
      </c>
      <c r="E311" s="429" t="str">
        <f t="shared" si="418"/>
        <v>기체</v>
      </c>
      <c r="F311" s="387" t="e">
        <f t="shared" si="390"/>
        <v>#N/A</v>
      </c>
      <c r="G311" s="387" t="e">
        <f t="shared" si="391"/>
        <v>#N/A</v>
      </c>
      <c r="H311" s="437" t="e">
        <f t="shared" si="392"/>
        <v>#N/A</v>
      </c>
      <c r="I311" s="429">
        <f t="shared" si="419"/>
        <v>0</v>
      </c>
      <c r="J311" s="66"/>
      <c r="K311" s="423">
        <f t="shared" si="420"/>
        <v>0</v>
      </c>
      <c r="L311" s="428" t="e">
        <f t="shared" ca="1" si="421"/>
        <v>#N/A</v>
      </c>
      <c r="M311" s="429" t="e">
        <f t="shared" ca="1" si="422"/>
        <v>#VALUE!</v>
      </c>
      <c r="N311" s="428">
        <f t="shared" ca="1" si="423"/>
        <v>0</v>
      </c>
      <c r="O311" s="429" t="e">
        <f t="shared" ca="1" si="424"/>
        <v>#N/A</v>
      </c>
      <c r="P311" s="428">
        <f t="shared" ca="1" si="425"/>
        <v>0</v>
      </c>
      <c r="Q311" s="429" t="e">
        <f t="shared" ca="1" si="426"/>
        <v>#N/A</v>
      </c>
      <c r="R311" s="430">
        <f t="shared" ca="1" si="406"/>
        <v>0</v>
      </c>
      <c r="S311" s="427" t="e">
        <f t="shared" ca="1" si="407"/>
        <v>#N/A</v>
      </c>
      <c r="T311" s="387" t="e">
        <f t="shared" ca="1" si="393"/>
        <v>#N/A</v>
      </c>
      <c r="U311" s="440" t="e">
        <f t="shared" ca="1" si="427"/>
        <v>#N/A</v>
      </c>
      <c r="V311" s="429">
        <f t="shared" si="428"/>
        <v>0</v>
      </c>
      <c r="X311" s="428" t="e">
        <f t="shared" ca="1" si="429"/>
        <v>#N/A</v>
      </c>
      <c r="Y311" s="429" t="e">
        <f t="shared" ca="1" si="430"/>
        <v>#N/A</v>
      </c>
      <c r="Z311" s="428" t="e">
        <f t="shared" ca="1" si="409"/>
        <v>#N/A</v>
      </c>
      <c r="AA311" s="431" t="e">
        <f t="shared" ca="1" si="410"/>
        <v>#N/A</v>
      </c>
      <c r="AB311" s="442">
        <f t="shared" si="394"/>
        <v>0</v>
      </c>
      <c r="AC311" s="443">
        <f t="shared" si="395"/>
        <v>0</v>
      </c>
      <c r="AD311" s="444">
        <f t="shared" si="396"/>
        <v>0</v>
      </c>
      <c r="AF311" s="387">
        <f t="shared" si="397"/>
        <v>0</v>
      </c>
      <c r="AG311" s="451">
        <f t="shared" si="411"/>
        <v>9.7989820000000005</v>
      </c>
      <c r="AH311" s="451" t="e">
        <f t="shared" si="411"/>
        <v>#DIV/0!</v>
      </c>
      <c r="AI311" s="451">
        <f t="shared" si="411"/>
        <v>8000</v>
      </c>
      <c r="AJ311" s="451">
        <f t="shared" si="411"/>
        <v>1</v>
      </c>
      <c r="AK311" s="451">
        <f t="shared" si="411"/>
        <v>0</v>
      </c>
      <c r="AL311" s="451" t="e">
        <f t="shared" ca="1" si="411"/>
        <v>#N/A</v>
      </c>
      <c r="AM311" s="454" t="e">
        <f t="shared" ca="1" si="412"/>
        <v>#DIV/0!</v>
      </c>
      <c r="AN311" s="451" t="e">
        <f t="shared" ca="1" si="413"/>
        <v>#N/A</v>
      </c>
      <c r="AO311" s="451" t="e">
        <f t="shared" ca="1" si="413"/>
        <v>#N/A</v>
      </c>
      <c r="AP311" s="449" t="e">
        <f t="shared" ca="1" si="398"/>
        <v>#DIV/0!</v>
      </c>
      <c r="AQ311" s="451">
        <f t="shared" si="414"/>
        <v>9.0000000000000002E-6</v>
      </c>
      <c r="AR311" s="451" t="e">
        <f t="shared" ca="1" si="414"/>
        <v>#DIV/0!</v>
      </c>
      <c r="AS311" s="455" t="e">
        <f t="shared" ca="1" si="431"/>
        <v>#N/A</v>
      </c>
      <c r="AT311" s="456" t="e">
        <f t="shared" ca="1" si="399"/>
        <v>#DIV/0!</v>
      </c>
      <c r="AU311" s="451" t="e">
        <f t="shared" si="415"/>
        <v>#DIV/0!</v>
      </c>
      <c r="AV311" s="450" t="e">
        <f t="shared" ca="1" si="416"/>
        <v>#DIV/0!</v>
      </c>
      <c r="AW311" s="451">
        <f t="shared" si="417"/>
        <v>0.03</v>
      </c>
      <c r="AX311" s="446">
        <f t="shared" si="400"/>
        <v>0</v>
      </c>
      <c r="AY311" s="452" t="e">
        <f t="shared" ca="1" si="401"/>
        <v>#DIV/0!</v>
      </c>
      <c r="BA311" s="68">
        <f>Pressure_1_R4!A140</f>
        <v>0</v>
      </c>
      <c r="BB311" s="87">
        <f>Pressure_1_R4!B140</f>
        <v>0</v>
      </c>
      <c r="BC311" s="87">
        <f>Pressure_1_R4!C140</f>
        <v>0</v>
      </c>
      <c r="BD311" s="87">
        <f>Pressure_1_R4!D140</f>
        <v>0</v>
      </c>
      <c r="BE311" s="87">
        <f>Pressure_1_R4!E140</f>
        <v>0</v>
      </c>
      <c r="BF311" s="87">
        <f>Pressure_1_R4!F140</f>
        <v>0</v>
      </c>
      <c r="BG311" s="87">
        <f>Pressure_1_R4!G140</f>
        <v>0</v>
      </c>
      <c r="BH311" s="87">
        <f>Pressure_1_R4!H140</f>
        <v>0</v>
      </c>
      <c r="BI311" s="87">
        <f>Pressure_1_R4!I140</f>
        <v>0</v>
      </c>
      <c r="BJ311" s="87">
        <f>Pressure_1_R4!J140</f>
        <v>0</v>
      </c>
      <c r="BK311" s="87">
        <f>Pressure_1_R4!K140</f>
        <v>0</v>
      </c>
      <c r="BL311" s="87">
        <f>Pressure_1_R4!L140</f>
        <v>0</v>
      </c>
      <c r="BM311" s="87">
        <f>Pressure_1_R4!M140</f>
        <v>0</v>
      </c>
      <c r="BN311" s="87">
        <f>Pressure_1_R4!N140</f>
        <v>0</v>
      </c>
      <c r="BO311" s="87">
        <f>Pressure_1_R4!O140</f>
        <v>0</v>
      </c>
      <c r="BP311" s="69">
        <f>Pressure_1_R4!P140</f>
        <v>0</v>
      </c>
    </row>
    <row r="312" spans="2:68" ht="15" customHeight="1">
      <c r="B312" s="438">
        <f>Pressure_1_R4!B15</f>
        <v>0</v>
      </c>
      <c r="C312" s="439">
        <f>Pressure_1_R4!D15</f>
        <v>0</v>
      </c>
      <c r="D312" s="445" t="str">
        <f t="shared" si="389"/>
        <v/>
      </c>
      <c r="E312" s="429" t="str">
        <f t="shared" si="418"/>
        <v>기체</v>
      </c>
      <c r="F312" s="387" t="e">
        <f t="shared" si="390"/>
        <v>#N/A</v>
      </c>
      <c r="G312" s="387" t="e">
        <f t="shared" si="391"/>
        <v>#N/A</v>
      </c>
      <c r="H312" s="437" t="e">
        <f t="shared" si="392"/>
        <v>#N/A</v>
      </c>
      <c r="I312" s="429">
        <f t="shared" si="419"/>
        <v>0</v>
      </c>
      <c r="J312" s="66"/>
      <c r="K312" s="423">
        <f t="shared" si="420"/>
        <v>0</v>
      </c>
      <c r="L312" s="428" t="e">
        <f t="shared" ca="1" si="421"/>
        <v>#N/A</v>
      </c>
      <c r="M312" s="429" t="e">
        <f t="shared" ca="1" si="422"/>
        <v>#VALUE!</v>
      </c>
      <c r="N312" s="428">
        <f t="shared" ca="1" si="423"/>
        <v>0</v>
      </c>
      <c r="O312" s="429" t="e">
        <f t="shared" ca="1" si="424"/>
        <v>#N/A</v>
      </c>
      <c r="P312" s="428">
        <f t="shared" ca="1" si="425"/>
        <v>0</v>
      </c>
      <c r="Q312" s="429" t="e">
        <f t="shared" ca="1" si="426"/>
        <v>#N/A</v>
      </c>
      <c r="R312" s="430">
        <f t="shared" ca="1" si="406"/>
        <v>0</v>
      </c>
      <c r="S312" s="427" t="e">
        <f t="shared" ca="1" si="407"/>
        <v>#N/A</v>
      </c>
      <c r="T312" s="387" t="e">
        <f t="shared" ca="1" si="393"/>
        <v>#N/A</v>
      </c>
      <c r="U312" s="440" t="e">
        <f t="shared" ca="1" si="427"/>
        <v>#N/A</v>
      </c>
      <c r="V312" s="429">
        <f t="shared" si="428"/>
        <v>0</v>
      </c>
      <c r="X312" s="428" t="e">
        <f t="shared" ca="1" si="429"/>
        <v>#N/A</v>
      </c>
      <c r="Y312" s="429" t="e">
        <f t="shared" ca="1" si="430"/>
        <v>#N/A</v>
      </c>
      <c r="Z312" s="428" t="e">
        <f t="shared" ca="1" si="409"/>
        <v>#N/A</v>
      </c>
      <c r="AA312" s="431" t="e">
        <f t="shared" ca="1" si="410"/>
        <v>#N/A</v>
      </c>
      <c r="AB312" s="442">
        <f t="shared" si="394"/>
        <v>0</v>
      </c>
      <c r="AC312" s="443">
        <f t="shared" si="395"/>
        <v>0</v>
      </c>
      <c r="AD312" s="444">
        <f t="shared" si="396"/>
        <v>0</v>
      </c>
      <c r="AF312" s="387">
        <f t="shared" si="397"/>
        <v>0</v>
      </c>
      <c r="AG312" s="451">
        <f t="shared" si="411"/>
        <v>9.7989820000000005</v>
      </c>
      <c r="AH312" s="451" t="e">
        <f t="shared" si="411"/>
        <v>#DIV/0!</v>
      </c>
      <c r="AI312" s="451">
        <f t="shared" si="411"/>
        <v>8000</v>
      </c>
      <c r="AJ312" s="451">
        <f t="shared" si="411"/>
        <v>1</v>
      </c>
      <c r="AK312" s="451">
        <f t="shared" si="411"/>
        <v>0</v>
      </c>
      <c r="AL312" s="451" t="e">
        <f t="shared" ca="1" si="411"/>
        <v>#N/A</v>
      </c>
      <c r="AM312" s="454" t="e">
        <f t="shared" ca="1" si="412"/>
        <v>#DIV/0!</v>
      </c>
      <c r="AN312" s="451" t="e">
        <f t="shared" ca="1" si="413"/>
        <v>#N/A</v>
      </c>
      <c r="AO312" s="451" t="e">
        <f t="shared" ca="1" si="413"/>
        <v>#N/A</v>
      </c>
      <c r="AP312" s="449" t="e">
        <f t="shared" ca="1" si="398"/>
        <v>#DIV/0!</v>
      </c>
      <c r="AQ312" s="451">
        <f t="shared" si="414"/>
        <v>9.0000000000000002E-6</v>
      </c>
      <c r="AR312" s="451" t="e">
        <f t="shared" ca="1" si="414"/>
        <v>#DIV/0!</v>
      </c>
      <c r="AS312" s="455" t="e">
        <f t="shared" ca="1" si="431"/>
        <v>#N/A</v>
      </c>
      <c r="AT312" s="456" t="e">
        <f t="shared" ca="1" si="399"/>
        <v>#DIV/0!</v>
      </c>
      <c r="AU312" s="451" t="e">
        <f t="shared" si="415"/>
        <v>#DIV/0!</v>
      </c>
      <c r="AV312" s="450" t="e">
        <f t="shared" ca="1" si="416"/>
        <v>#DIV/0!</v>
      </c>
      <c r="AW312" s="451">
        <f t="shared" si="417"/>
        <v>0.03</v>
      </c>
      <c r="AX312" s="446">
        <f t="shared" si="400"/>
        <v>0</v>
      </c>
      <c r="AY312" s="452" t="e">
        <f t="shared" ca="1" si="401"/>
        <v>#DIV/0!</v>
      </c>
      <c r="BA312" s="70">
        <f>Pressure_1_R4!A141</f>
        <v>0</v>
      </c>
      <c r="BB312" s="86">
        <f>Pressure_1_R4!B141</f>
        <v>0</v>
      </c>
      <c r="BC312" s="86">
        <f>Pressure_1_R4!C141</f>
        <v>0</v>
      </c>
      <c r="BD312" s="86">
        <f>Pressure_1_R4!D141</f>
        <v>0</v>
      </c>
      <c r="BE312" s="86">
        <f>Pressure_1_R4!E141</f>
        <v>0</v>
      </c>
      <c r="BF312" s="86">
        <f>Pressure_1_R4!F141</f>
        <v>0</v>
      </c>
      <c r="BG312" s="86">
        <f>Pressure_1_R4!G141</f>
        <v>0</v>
      </c>
      <c r="BH312" s="86">
        <f>Pressure_1_R4!H141</f>
        <v>0</v>
      </c>
      <c r="BI312" s="86">
        <f>Pressure_1_R4!I141</f>
        <v>0</v>
      </c>
      <c r="BJ312" s="86">
        <f>Pressure_1_R4!J141</f>
        <v>0</v>
      </c>
      <c r="BK312" s="86">
        <f>Pressure_1_R4!K141</f>
        <v>0</v>
      </c>
      <c r="BL312" s="86">
        <f>Pressure_1_R4!L141</f>
        <v>0</v>
      </c>
      <c r="BM312" s="86">
        <f>Pressure_1_R4!M141</f>
        <v>0</v>
      </c>
      <c r="BN312" s="86">
        <f>Pressure_1_R4!N141</f>
        <v>0</v>
      </c>
      <c r="BO312" s="86">
        <f>Pressure_1_R4!O141</f>
        <v>0</v>
      </c>
      <c r="BP312" s="71">
        <f>Pressure_1_R4!P141</f>
        <v>0</v>
      </c>
    </row>
    <row r="313" spans="2:68" ht="15" customHeight="1">
      <c r="B313" s="438">
        <f>Pressure_1_R4!B16</f>
        <v>0</v>
      </c>
      <c r="C313" s="439">
        <f>Pressure_1_R4!D16</f>
        <v>0</v>
      </c>
      <c r="D313" s="445" t="str">
        <f t="shared" si="389"/>
        <v/>
      </c>
      <c r="E313" s="429" t="str">
        <f t="shared" si="418"/>
        <v>기체</v>
      </c>
      <c r="F313" s="387" t="e">
        <f t="shared" si="390"/>
        <v>#N/A</v>
      </c>
      <c r="G313" s="387" t="e">
        <f t="shared" si="391"/>
        <v>#N/A</v>
      </c>
      <c r="H313" s="437" t="e">
        <f t="shared" si="392"/>
        <v>#N/A</v>
      </c>
      <c r="I313" s="429">
        <f t="shared" si="419"/>
        <v>0</v>
      </c>
      <c r="J313" s="66"/>
      <c r="K313" s="423">
        <f t="shared" si="420"/>
        <v>0</v>
      </c>
      <c r="L313" s="428" t="e">
        <f t="shared" ca="1" si="421"/>
        <v>#N/A</v>
      </c>
      <c r="M313" s="429" t="e">
        <f t="shared" ca="1" si="422"/>
        <v>#VALUE!</v>
      </c>
      <c r="N313" s="428">
        <f t="shared" ca="1" si="423"/>
        <v>0</v>
      </c>
      <c r="O313" s="429" t="e">
        <f t="shared" ca="1" si="424"/>
        <v>#N/A</v>
      </c>
      <c r="P313" s="428">
        <f t="shared" ca="1" si="425"/>
        <v>0</v>
      </c>
      <c r="Q313" s="429" t="e">
        <f t="shared" ca="1" si="426"/>
        <v>#N/A</v>
      </c>
      <c r="R313" s="430">
        <f t="shared" ca="1" si="406"/>
        <v>0</v>
      </c>
      <c r="S313" s="427" t="e">
        <f t="shared" ca="1" si="407"/>
        <v>#N/A</v>
      </c>
      <c r="T313" s="387" t="e">
        <f t="shared" ca="1" si="393"/>
        <v>#N/A</v>
      </c>
      <c r="U313" s="440" t="e">
        <f t="shared" ca="1" si="427"/>
        <v>#N/A</v>
      </c>
      <c r="V313" s="429">
        <f t="shared" si="428"/>
        <v>0</v>
      </c>
      <c r="X313" s="428" t="e">
        <f t="shared" ca="1" si="429"/>
        <v>#N/A</v>
      </c>
      <c r="Y313" s="429" t="e">
        <f t="shared" ca="1" si="430"/>
        <v>#N/A</v>
      </c>
      <c r="Z313" s="428" t="e">
        <f t="shared" ca="1" si="409"/>
        <v>#N/A</v>
      </c>
      <c r="AA313" s="431" t="e">
        <f t="shared" ca="1" si="410"/>
        <v>#N/A</v>
      </c>
      <c r="AB313" s="442">
        <f t="shared" si="394"/>
        <v>0</v>
      </c>
      <c r="AC313" s="443">
        <f t="shared" si="395"/>
        <v>0</v>
      </c>
      <c r="AD313" s="444">
        <f t="shared" si="396"/>
        <v>0</v>
      </c>
      <c r="AF313" s="387">
        <f t="shared" si="397"/>
        <v>0</v>
      </c>
      <c r="AG313" s="451">
        <f t="shared" si="411"/>
        <v>9.7989820000000005</v>
      </c>
      <c r="AH313" s="451" t="e">
        <f t="shared" si="411"/>
        <v>#DIV/0!</v>
      </c>
      <c r="AI313" s="451">
        <f t="shared" si="411"/>
        <v>8000</v>
      </c>
      <c r="AJ313" s="451">
        <f t="shared" si="411"/>
        <v>1</v>
      </c>
      <c r="AK313" s="451">
        <f t="shared" si="411"/>
        <v>0</v>
      </c>
      <c r="AL313" s="451" t="e">
        <f t="shared" ca="1" si="411"/>
        <v>#N/A</v>
      </c>
      <c r="AM313" s="454" t="e">
        <f t="shared" ca="1" si="412"/>
        <v>#DIV/0!</v>
      </c>
      <c r="AN313" s="451" t="e">
        <f t="shared" ca="1" si="413"/>
        <v>#N/A</v>
      </c>
      <c r="AO313" s="451" t="e">
        <f t="shared" ca="1" si="413"/>
        <v>#N/A</v>
      </c>
      <c r="AP313" s="449" t="e">
        <f t="shared" ca="1" si="398"/>
        <v>#DIV/0!</v>
      </c>
      <c r="AQ313" s="451">
        <f t="shared" si="414"/>
        <v>9.0000000000000002E-6</v>
      </c>
      <c r="AR313" s="451" t="e">
        <f t="shared" ca="1" si="414"/>
        <v>#DIV/0!</v>
      </c>
      <c r="AS313" s="455" t="e">
        <f t="shared" ca="1" si="431"/>
        <v>#N/A</v>
      </c>
      <c r="AT313" s="456" t="e">
        <f t="shared" ca="1" si="399"/>
        <v>#DIV/0!</v>
      </c>
      <c r="AU313" s="451" t="e">
        <f t="shared" si="415"/>
        <v>#DIV/0!</v>
      </c>
      <c r="AV313" s="450" t="e">
        <f t="shared" ca="1" si="416"/>
        <v>#DIV/0!</v>
      </c>
      <c r="AW313" s="451">
        <f t="shared" si="417"/>
        <v>0.03</v>
      </c>
      <c r="AX313" s="446">
        <f t="shared" si="400"/>
        <v>0</v>
      </c>
      <c r="AY313" s="452" t="e">
        <f t="shared" ca="1" si="401"/>
        <v>#DIV/0!</v>
      </c>
      <c r="BA313" s="68">
        <f>Pressure_1_R4!A142</f>
        <v>0</v>
      </c>
      <c r="BB313" s="87">
        <f>Pressure_1_R4!B142</f>
        <v>0</v>
      </c>
      <c r="BC313" s="87">
        <f>Pressure_1_R4!C142</f>
        <v>0</v>
      </c>
      <c r="BD313" s="87">
        <f>Pressure_1_R4!D142</f>
        <v>0</v>
      </c>
      <c r="BE313" s="87">
        <f>Pressure_1_R4!E142</f>
        <v>0</v>
      </c>
      <c r="BF313" s="87">
        <f>Pressure_1_R4!F142</f>
        <v>0</v>
      </c>
      <c r="BG313" s="87">
        <f>Pressure_1_R4!G142</f>
        <v>0</v>
      </c>
      <c r="BH313" s="87">
        <f>Pressure_1_R4!H142</f>
        <v>0</v>
      </c>
      <c r="BI313" s="87">
        <f>Pressure_1_R4!I142</f>
        <v>0</v>
      </c>
      <c r="BJ313" s="87">
        <f>Pressure_1_R4!J142</f>
        <v>0</v>
      </c>
      <c r="BK313" s="87">
        <f>Pressure_1_R4!K142</f>
        <v>0</v>
      </c>
      <c r="BL313" s="87">
        <f>Pressure_1_R4!L142</f>
        <v>0</v>
      </c>
      <c r="BM313" s="87">
        <f>Pressure_1_R4!M142</f>
        <v>0</v>
      </c>
      <c r="BN313" s="87">
        <f>Pressure_1_R4!N142</f>
        <v>0</v>
      </c>
      <c r="BO313" s="87">
        <f>Pressure_1_R4!O142</f>
        <v>0</v>
      </c>
      <c r="BP313" s="69">
        <f>Pressure_1_R4!P142</f>
        <v>0</v>
      </c>
    </row>
    <row r="314" spans="2:68" ht="15" customHeight="1">
      <c r="B314" s="438">
        <f>Pressure_1_R4!B17</f>
        <v>0</v>
      </c>
      <c r="C314" s="439">
        <f>Pressure_1_R4!D17</f>
        <v>0</v>
      </c>
      <c r="D314" s="445" t="str">
        <f t="shared" si="389"/>
        <v/>
      </c>
      <c r="E314" s="429" t="str">
        <f t="shared" si="418"/>
        <v>기체</v>
      </c>
      <c r="F314" s="387" t="e">
        <f t="shared" si="390"/>
        <v>#N/A</v>
      </c>
      <c r="G314" s="387" t="e">
        <f t="shared" si="391"/>
        <v>#N/A</v>
      </c>
      <c r="H314" s="437" t="e">
        <f t="shared" si="392"/>
        <v>#N/A</v>
      </c>
      <c r="I314" s="429">
        <f t="shared" si="419"/>
        <v>0</v>
      </c>
      <c r="J314" s="66"/>
      <c r="K314" s="423">
        <f t="shared" si="420"/>
        <v>0</v>
      </c>
      <c r="L314" s="428" t="e">
        <f t="shared" ca="1" si="421"/>
        <v>#N/A</v>
      </c>
      <c r="M314" s="429" t="e">
        <f t="shared" ca="1" si="422"/>
        <v>#VALUE!</v>
      </c>
      <c r="N314" s="428">
        <f t="shared" ca="1" si="423"/>
        <v>0</v>
      </c>
      <c r="O314" s="429" t="e">
        <f t="shared" ca="1" si="424"/>
        <v>#N/A</v>
      </c>
      <c r="P314" s="428">
        <f t="shared" ca="1" si="425"/>
        <v>0</v>
      </c>
      <c r="Q314" s="429" t="e">
        <f t="shared" ca="1" si="426"/>
        <v>#N/A</v>
      </c>
      <c r="R314" s="430">
        <f t="shared" ca="1" si="406"/>
        <v>0</v>
      </c>
      <c r="S314" s="427" t="e">
        <f t="shared" ca="1" si="407"/>
        <v>#N/A</v>
      </c>
      <c r="T314" s="387" t="e">
        <f t="shared" ca="1" si="393"/>
        <v>#N/A</v>
      </c>
      <c r="U314" s="440" t="e">
        <f t="shared" ca="1" si="427"/>
        <v>#N/A</v>
      </c>
      <c r="V314" s="429">
        <f t="shared" si="428"/>
        <v>0</v>
      </c>
      <c r="X314" s="428" t="e">
        <f t="shared" ca="1" si="429"/>
        <v>#N/A</v>
      </c>
      <c r="Y314" s="429" t="e">
        <f t="shared" ca="1" si="430"/>
        <v>#N/A</v>
      </c>
      <c r="Z314" s="428" t="e">
        <f t="shared" ca="1" si="409"/>
        <v>#N/A</v>
      </c>
      <c r="AA314" s="431" t="e">
        <f t="shared" ca="1" si="410"/>
        <v>#N/A</v>
      </c>
      <c r="AB314" s="442">
        <f t="shared" si="394"/>
        <v>0</v>
      </c>
      <c r="AC314" s="443">
        <f t="shared" si="395"/>
        <v>0</v>
      </c>
      <c r="AD314" s="444">
        <f t="shared" si="396"/>
        <v>0</v>
      </c>
      <c r="AF314" s="387">
        <f t="shared" si="397"/>
        <v>0</v>
      </c>
      <c r="AG314" s="451">
        <f t="shared" si="411"/>
        <v>9.7989820000000005</v>
      </c>
      <c r="AH314" s="451" t="e">
        <f t="shared" si="411"/>
        <v>#DIV/0!</v>
      </c>
      <c r="AI314" s="451">
        <f t="shared" si="411"/>
        <v>8000</v>
      </c>
      <c r="AJ314" s="451">
        <f t="shared" si="411"/>
        <v>1</v>
      </c>
      <c r="AK314" s="451">
        <f t="shared" si="411"/>
        <v>0</v>
      </c>
      <c r="AL314" s="451" t="e">
        <f t="shared" ca="1" si="411"/>
        <v>#N/A</v>
      </c>
      <c r="AM314" s="454" t="e">
        <f t="shared" ca="1" si="412"/>
        <v>#DIV/0!</v>
      </c>
      <c r="AN314" s="451" t="e">
        <f t="shared" ca="1" si="413"/>
        <v>#N/A</v>
      </c>
      <c r="AO314" s="451" t="e">
        <f t="shared" ca="1" si="413"/>
        <v>#N/A</v>
      </c>
      <c r="AP314" s="449" t="e">
        <f t="shared" ca="1" si="398"/>
        <v>#DIV/0!</v>
      </c>
      <c r="AQ314" s="451">
        <f t="shared" si="414"/>
        <v>9.0000000000000002E-6</v>
      </c>
      <c r="AR314" s="451" t="e">
        <f t="shared" ca="1" si="414"/>
        <v>#DIV/0!</v>
      </c>
      <c r="AS314" s="455" t="e">
        <f t="shared" ca="1" si="431"/>
        <v>#N/A</v>
      </c>
      <c r="AT314" s="456" t="e">
        <f t="shared" ca="1" si="399"/>
        <v>#DIV/0!</v>
      </c>
      <c r="AU314" s="451" t="e">
        <f t="shared" si="415"/>
        <v>#DIV/0!</v>
      </c>
      <c r="AV314" s="450" t="e">
        <f t="shared" ca="1" si="416"/>
        <v>#DIV/0!</v>
      </c>
      <c r="AW314" s="451">
        <f t="shared" si="417"/>
        <v>0.03</v>
      </c>
      <c r="AX314" s="446">
        <f t="shared" si="400"/>
        <v>0</v>
      </c>
      <c r="AY314" s="452" t="e">
        <f t="shared" ca="1" si="401"/>
        <v>#DIV/0!</v>
      </c>
      <c r="BA314" s="70">
        <f>Pressure_1_R4!A143</f>
        <v>0</v>
      </c>
      <c r="BB314" s="86">
        <f>Pressure_1_R4!B143</f>
        <v>0</v>
      </c>
      <c r="BC314" s="86">
        <f>Pressure_1_R4!C143</f>
        <v>0</v>
      </c>
      <c r="BD314" s="86">
        <f>Pressure_1_R4!D143</f>
        <v>0</v>
      </c>
      <c r="BE314" s="86">
        <f>Pressure_1_R4!E143</f>
        <v>0</v>
      </c>
      <c r="BF314" s="86">
        <f>Pressure_1_R4!F143</f>
        <v>0</v>
      </c>
      <c r="BG314" s="86">
        <f>Pressure_1_R4!G143</f>
        <v>0</v>
      </c>
      <c r="BH314" s="86">
        <f>Pressure_1_R4!H143</f>
        <v>0</v>
      </c>
      <c r="BI314" s="86">
        <f>Pressure_1_R4!I143</f>
        <v>0</v>
      </c>
      <c r="BJ314" s="86">
        <f>Pressure_1_R4!J143</f>
        <v>0</v>
      </c>
      <c r="BK314" s="86">
        <f>Pressure_1_R4!K143</f>
        <v>0</v>
      </c>
      <c r="BL314" s="86">
        <f>Pressure_1_R4!L143</f>
        <v>0</v>
      </c>
      <c r="BM314" s="86">
        <f>Pressure_1_R4!M143</f>
        <v>0</v>
      </c>
      <c r="BN314" s="86">
        <f>Pressure_1_R4!N143</f>
        <v>0</v>
      </c>
      <c r="BO314" s="86">
        <f>Pressure_1_R4!O143</f>
        <v>0</v>
      </c>
      <c r="BP314" s="71">
        <f>Pressure_1_R4!P143</f>
        <v>0</v>
      </c>
    </row>
    <row r="315" spans="2:68" ht="15" customHeight="1">
      <c r="B315" s="438">
        <f>Pressure_1_R4!B18</f>
        <v>0</v>
      </c>
      <c r="C315" s="439">
        <f>Pressure_1_R4!D18</f>
        <v>0</v>
      </c>
      <c r="D315" s="445" t="str">
        <f t="shared" si="389"/>
        <v/>
      </c>
      <c r="E315" s="429" t="str">
        <f t="shared" si="418"/>
        <v>기체</v>
      </c>
      <c r="F315" s="387" t="e">
        <f t="shared" si="390"/>
        <v>#N/A</v>
      </c>
      <c r="G315" s="387" t="e">
        <f t="shared" si="391"/>
        <v>#N/A</v>
      </c>
      <c r="H315" s="437" t="e">
        <f t="shared" si="392"/>
        <v>#N/A</v>
      </c>
      <c r="I315" s="429">
        <f t="shared" si="419"/>
        <v>0</v>
      </c>
      <c r="J315" s="66"/>
      <c r="K315" s="423">
        <f t="shared" si="420"/>
        <v>0</v>
      </c>
      <c r="L315" s="428" t="e">
        <f t="shared" ca="1" si="421"/>
        <v>#N/A</v>
      </c>
      <c r="M315" s="429" t="e">
        <f t="shared" ca="1" si="422"/>
        <v>#VALUE!</v>
      </c>
      <c r="N315" s="428">
        <f t="shared" ca="1" si="423"/>
        <v>0</v>
      </c>
      <c r="O315" s="429" t="e">
        <f t="shared" ca="1" si="424"/>
        <v>#N/A</v>
      </c>
      <c r="P315" s="428">
        <f t="shared" ca="1" si="425"/>
        <v>0</v>
      </c>
      <c r="Q315" s="429" t="e">
        <f t="shared" ca="1" si="426"/>
        <v>#N/A</v>
      </c>
      <c r="R315" s="430">
        <f t="shared" ca="1" si="406"/>
        <v>0</v>
      </c>
      <c r="S315" s="427" t="e">
        <f t="shared" ca="1" si="407"/>
        <v>#N/A</v>
      </c>
      <c r="T315" s="387" t="e">
        <f t="shared" ca="1" si="393"/>
        <v>#N/A</v>
      </c>
      <c r="U315" s="440" t="e">
        <f t="shared" ca="1" si="427"/>
        <v>#N/A</v>
      </c>
      <c r="V315" s="429">
        <f t="shared" si="428"/>
        <v>0</v>
      </c>
      <c r="X315" s="428" t="e">
        <f t="shared" ca="1" si="429"/>
        <v>#N/A</v>
      </c>
      <c r="Y315" s="429" t="e">
        <f t="shared" ca="1" si="430"/>
        <v>#N/A</v>
      </c>
      <c r="Z315" s="428" t="e">
        <f t="shared" ca="1" si="409"/>
        <v>#N/A</v>
      </c>
      <c r="AA315" s="431" t="e">
        <f t="shared" ca="1" si="410"/>
        <v>#N/A</v>
      </c>
      <c r="AB315" s="442">
        <f t="shared" si="394"/>
        <v>0</v>
      </c>
      <c r="AC315" s="443">
        <f t="shared" si="395"/>
        <v>0</v>
      </c>
      <c r="AD315" s="444">
        <f t="shared" si="396"/>
        <v>0</v>
      </c>
      <c r="AF315" s="387">
        <f t="shared" si="397"/>
        <v>0</v>
      </c>
      <c r="AG315" s="451">
        <f t="shared" si="411"/>
        <v>9.7989820000000005</v>
      </c>
      <c r="AH315" s="451" t="e">
        <f t="shared" si="411"/>
        <v>#DIV/0!</v>
      </c>
      <c r="AI315" s="451">
        <f t="shared" si="411"/>
        <v>8000</v>
      </c>
      <c r="AJ315" s="451">
        <f t="shared" si="411"/>
        <v>1</v>
      </c>
      <c r="AK315" s="451">
        <f t="shared" si="411"/>
        <v>0</v>
      </c>
      <c r="AL315" s="451" t="e">
        <f t="shared" ca="1" si="411"/>
        <v>#N/A</v>
      </c>
      <c r="AM315" s="454" t="e">
        <f t="shared" ca="1" si="412"/>
        <v>#DIV/0!</v>
      </c>
      <c r="AN315" s="451" t="e">
        <f t="shared" ca="1" si="413"/>
        <v>#N/A</v>
      </c>
      <c r="AO315" s="451" t="e">
        <f t="shared" ca="1" si="413"/>
        <v>#N/A</v>
      </c>
      <c r="AP315" s="449" t="e">
        <f t="shared" ca="1" si="398"/>
        <v>#DIV/0!</v>
      </c>
      <c r="AQ315" s="451">
        <f t="shared" si="414"/>
        <v>9.0000000000000002E-6</v>
      </c>
      <c r="AR315" s="451" t="e">
        <f t="shared" ca="1" si="414"/>
        <v>#DIV/0!</v>
      </c>
      <c r="AS315" s="455" t="e">
        <f t="shared" ca="1" si="431"/>
        <v>#N/A</v>
      </c>
      <c r="AT315" s="456" t="e">
        <f t="shared" ca="1" si="399"/>
        <v>#DIV/0!</v>
      </c>
      <c r="AU315" s="451" t="e">
        <f t="shared" si="415"/>
        <v>#DIV/0!</v>
      </c>
      <c r="AV315" s="450" t="e">
        <f t="shared" ca="1" si="416"/>
        <v>#DIV/0!</v>
      </c>
      <c r="AW315" s="451">
        <f t="shared" si="417"/>
        <v>0.03</v>
      </c>
      <c r="AX315" s="446">
        <f t="shared" si="400"/>
        <v>0</v>
      </c>
      <c r="AY315" s="452" t="e">
        <f t="shared" ca="1" si="401"/>
        <v>#DIV/0!</v>
      </c>
      <c r="BA315" s="68">
        <f>Pressure_1_R4!A144</f>
        <v>0</v>
      </c>
      <c r="BB315" s="87">
        <f>Pressure_1_R4!B144</f>
        <v>0</v>
      </c>
      <c r="BC315" s="87">
        <f>Pressure_1_R4!C144</f>
        <v>0</v>
      </c>
      <c r="BD315" s="87">
        <f>Pressure_1_R4!D144</f>
        <v>0</v>
      </c>
      <c r="BE315" s="87">
        <f>Pressure_1_R4!E144</f>
        <v>0</v>
      </c>
      <c r="BF315" s="87">
        <f>Pressure_1_R4!F144</f>
        <v>0</v>
      </c>
      <c r="BG315" s="87">
        <f>Pressure_1_R4!G144</f>
        <v>0</v>
      </c>
      <c r="BH315" s="87">
        <f>Pressure_1_R4!H144</f>
        <v>0</v>
      </c>
      <c r="BI315" s="87">
        <f>Pressure_1_R4!I144</f>
        <v>0</v>
      </c>
      <c r="BJ315" s="87">
        <f>Pressure_1_R4!J144</f>
        <v>0</v>
      </c>
      <c r="BK315" s="87">
        <f>Pressure_1_R4!K144</f>
        <v>0</v>
      </c>
      <c r="BL315" s="87">
        <f>Pressure_1_R4!L144</f>
        <v>0</v>
      </c>
      <c r="BM315" s="87">
        <f>Pressure_1_R4!M144</f>
        <v>0</v>
      </c>
      <c r="BN315" s="87">
        <f>Pressure_1_R4!N144</f>
        <v>0</v>
      </c>
      <c r="BO315" s="87">
        <f>Pressure_1_R4!O144</f>
        <v>0</v>
      </c>
      <c r="BP315" s="69">
        <f>Pressure_1_R4!P144</f>
        <v>0</v>
      </c>
    </row>
    <row r="316" spans="2:68" ht="15" customHeight="1">
      <c r="B316" s="438">
        <f>Pressure_1_R4!B19</f>
        <v>0</v>
      </c>
      <c r="C316" s="439">
        <f>Pressure_1_R4!D19</f>
        <v>0</v>
      </c>
      <c r="D316" s="445" t="str">
        <f t="shared" si="389"/>
        <v/>
      </c>
      <c r="E316" s="429" t="str">
        <f t="shared" si="418"/>
        <v>기체</v>
      </c>
      <c r="F316" s="387" t="e">
        <f t="shared" si="390"/>
        <v>#N/A</v>
      </c>
      <c r="G316" s="387" t="e">
        <f t="shared" si="391"/>
        <v>#N/A</v>
      </c>
      <c r="H316" s="437" t="e">
        <f t="shared" si="392"/>
        <v>#N/A</v>
      </c>
      <c r="I316" s="429">
        <f t="shared" si="419"/>
        <v>0</v>
      </c>
      <c r="J316" s="66"/>
      <c r="K316" s="423">
        <f t="shared" si="420"/>
        <v>0</v>
      </c>
      <c r="L316" s="428" t="e">
        <f t="shared" ca="1" si="421"/>
        <v>#N/A</v>
      </c>
      <c r="M316" s="429" t="e">
        <f t="shared" ca="1" si="422"/>
        <v>#VALUE!</v>
      </c>
      <c r="N316" s="428">
        <f t="shared" ca="1" si="423"/>
        <v>0</v>
      </c>
      <c r="O316" s="429" t="e">
        <f t="shared" ca="1" si="424"/>
        <v>#N/A</v>
      </c>
      <c r="P316" s="428">
        <f t="shared" ca="1" si="425"/>
        <v>0</v>
      </c>
      <c r="Q316" s="429" t="e">
        <f t="shared" ca="1" si="426"/>
        <v>#N/A</v>
      </c>
      <c r="R316" s="430">
        <f t="shared" ca="1" si="406"/>
        <v>0</v>
      </c>
      <c r="S316" s="427" t="e">
        <f t="shared" ca="1" si="407"/>
        <v>#N/A</v>
      </c>
      <c r="T316" s="387" t="e">
        <f t="shared" ca="1" si="393"/>
        <v>#N/A</v>
      </c>
      <c r="U316" s="440" t="e">
        <f t="shared" ca="1" si="427"/>
        <v>#N/A</v>
      </c>
      <c r="V316" s="429">
        <f t="shared" si="428"/>
        <v>0</v>
      </c>
      <c r="X316" s="428" t="e">
        <f t="shared" ca="1" si="429"/>
        <v>#N/A</v>
      </c>
      <c r="Y316" s="429" t="e">
        <f t="shared" ca="1" si="430"/>
        <v>#N/A</v>
      </c>
      <c r="Z316" s="428" t="e">
        <f t="shared" ca="1" si="409"/>
        <v>#N/A</v>
      </c>
      <c r="AA316" s="431" t="e">
        <f t="shared" ca="1" si="410"/>
        <v>#N/A</v>
      </c>
      <c r="AB316" s="442">
        <f t="shared" si="394"/>
        <v>0</v>
      </c>
      <c r="AC316" s="443">
        <f t="shared" si="395"/>
        <v>0</v>
      </c>
      <c r="AD316" s="444">
        <f t="shared" si="396"/>
        <v>0</v>
      </c>
      <c r="AF316" s="387">
        <f t="shared" si="397"/>
        <v>0</v>
      </c>
      <c r="AG316" s="451">
        <f t="shared" si="411"/>
        <v>9.7989820000000005</v>
      </c>
      <c r="AH316" s="451" t="e">
        <f t="shared" si="411"/>
        <v>#DIV/0!</v>
      </c>
      <c r="AI316" s="451">
        <f t="shared" si="411"/>
        <v>8000</v>
      </c>
      <c r="AJ316" s="451">
        <f t="shared" si="411"/>
        <v>1</v>
      </c>
      <c r="AK316" s="451">
        <f t="shared" si="411"/>
        <v>0</v>
      </c>
      <c r="AL316" s="451" t="e">
        <f t="shared" ca="1" si="411"/>
        <v>#N/A</v>
      </c>
      <c r="AM316" s="454" t="e">
        <f t="shared" ca="1" si="412"/>
        <v>#DIV/0!</v>
      </c>
      <c r="AN316" s="451" t="e">
        <f t="shared" ca="1" si="413"/>
        <v>#N/A</v>
      </c>
      <c r="AO316" s="451" t="e">
        <f t="shared" ca="1" si="413"/>
        <v>#N/A</v>
      </c>
      <c r="AP316" s="449" t="e">
        <f t="shared" ca="1" si="398"/>
        <v>#DIV/0!</v>
      </c>
      <c r="AQ316" s="451">
        <f t="shared" si="414"/>
        <v>9.0000000000000002E-6</v>
      </c>
      <c r="AR316" s="451" t="e">
        <f t="shared" ca="1" si="414"/>
        <v>#DIV/0!</v>
      </c>
      <c r="AS316" s="455" t="e">
        <f t="shared" ca="1" si="431"/>
        <v>#N/A</v>
      </c>
      <c r="AT316" s="456" t="e">
        <f t="shared" ca="1" si="399"/>
        <v>#DIV/0!</v>
      </c>
      <c r="AU316" s="451" t="e">
        <f t="shared" si="415"/>
        <v>#DIV/0!</v>
      </c>
      <c r="AV316" s="450" t="e">
        <f t="shared" ca="1" si="416"/>
        <v>#DIV/0!</v>
      </c>
      <c r="AW316" s="451">
        <f t="shared" si="417"/>
        <v>0.03</v>
      </c>
      <c r="AX316" s="446">
        <f t="shared" si="400"/>
        <v>0</v>
      </c>
      <c r="AY316" s="452" t="e">
        <f t="shared" ca="1" si="401"/>
        <v>#DIV/0!</v>
      </c>
      <c r="BA316" s="70">
        <f>Pressure_1_R4!A145</f>
        <v>0</v>
      </c>
      <c r="BB316" s="86">
        <f>Pressure_1_R4!B145</f>
        <v>0</v>
      </c>
      <c r="BC316" s="86">
        <f>Pressure_1_R4!C145</f>
        <v>0</v>
      </c>
      <c r="BD316" s="86">
        <f>Pressure_1_R4!D145</f>
        <v>0</v>
      </c>
      <c r="BE316" s="86">
        <f>Pressure_1_R4!E145</f>
        <v>0</v>
      </c>
      <c r="BF316" s="86">
        <f>Pressure_1_R4!F145</f>
        <v>0</v>
      </c>
      <c r="BG316" s="86">
        <f>Pressure_1_R4!G145</f>
        <v>0</v>
      </c>
      <c r="BH316" s="86">
        <f>Pressure_1_R4!H145</f>
        <v>0</v>
      </c>
      <c r="BI316" s="86">
        <f>Pressure_1_R4!I145</f>
        <v>0</v>
      </c>
      <c r="BJ316" s="86">
        <f>Pressure_1_R4!J145</f>
        <v>0</v>
      </c>
      <c r="BK316" s="86">
        <f>Pressure_1_R4!K145</f>
        <v>0</v>
      </c>
      <c r="BL316" s="86">
        <f>Pressure_1_R4!L145</f>
        <v>0</v>
      </c>
      <c r="BM316" s="86">
        <f>Pressure_1_R4!M145</f>
        <v>0</v>
      </c>
      <c r="BN316" s="86">
        <f>Pressure_1_R4!N145</f>
        <v>0</v>
      </c>
      <c r="BO316" s="86">
        <f>Pressure_1_R4!O145</f>
        <v>0</v>
      </c>
      <c r="BP316" s="71">
        <f>Pressure_1_R4!P145</f>
        <v>0</v>
      </c>
    </row>
    <row r="317" spans="2:68" ht="15" customHeight="1">
      <c r="B317" s="438">
        <f>Pressure_1_R4!B20</f>
        <v>0</v>
      </c>
      <c r="C317" s="439">
        <f>Pressure_1_R4!D20</f>
        <v>0</v>
      </c>
      <c r="D317" s="445" t="str">
        <f t="shared" si="389"/>
        <v/>
      </c>
      <c r="E317" s="429" t="str">
        <f t="shared" si="418"/>
        <v>기체</v>
      </c>
      <c r="F317" s="387" t="e">
        <f t="shared" si="390"/>
        <v>#N/A</v>
      </c>
      <c r="G317" s="387" t="e">
        <f t="shared" si="391"/>
        <v>#N/A</v>
      </c>
      <c r="H317" s="437" t="e">
        <f t="shared" si="392"/>
        <v>#N/A</v>
      </c>
      <c r="I317" s="429">
        <f t="shared" si="419"/>
        <v>0</v>
      </c>
      <c r="J317" s="66"/>
      <c r="K317" s="423">
        <f t="shared" si="420"/>
        <v>0</v>
      </c>
      <c r="L317" s="428" t="e">
        <f t="shared" ca="1" si="421"/>
        <v>#N/A</v>
      </c>
      <c r="M317" s="429" t="e">
        <f t="shared" ca="1" si="422"/>
        <v>#VALUE!</v>
      </c>
      <c r="N317" s="428">
        <f t="shared" ca="1" si="423"/>
        <v>0</v>
      </c>
      <c r="O317" s="429" t="e">
        <f t="shared" ca="1" si="424"/>
        <v>#N/A</v>
      </c>
      <c r="P317" s="428">
        <f t="shared" ca="1" si="425"/>
        <v>0</v>
      </c>
      <c r="Q317" s="429" t="e">
        <f t="shared" ca="1" si="426"/>
        <v>#N/A</v>
      </c>
      <c r="R317" s="430">
        <f t="shared" ca="1" si="406"/>
        <v>0</v>
      </c>
      <c r="S317" s="427" t="e">
        <f t="shared" ca="1" si="407"/>
        <v>#N/A</v>
      </c>
      <c r="T317" s="387" t="e">
        <f t="shared" ca="1" si="393"/>
        <v>#N/A</v>
      </c>
      <c r="U317" s="440" t="e">
        <f t="shared" ca="1" si="427"/>
        <v>#N/A</v>
      </c>
      <c r="V317" s="429">
        <f t="shared" si="428"/>
        <v>0</v>
      </c>
      <c r="X317" s="428" t="e">
        <f t="shared" ca="1" si="429"/>
        <v>#N/A</v>
      </c>
      <c r="Y317" s="429" t="e">
        <f t="shared" ca="1" si="430"/>
        <v>#N/A</v>
      </c>
      <c r="Z317" s="428" t="e">
        <f t="shared" ca="1" si="409"/>
        <v>#N/A</v>
      </c>
      <c r="AA317" s="431" t="e">
        <f t="shared" ca="1" si="410"/>
        <v>#N/A</v>
      </c>
      <c r="AB317" s="442">
        <f t="shared" si="394"/>
        <v>0</v>
      </c>
      <c r="AC317" s="443">
        <f t="shared" si="395"/>
        <v>0</v>
      </c>
      <c r="AD317" s="444">
        <f t="shared" si="396"/>
        <v>0</v>
      </c>
      <c r="AF317" s="387">
        <f t="shared" si="397"/>
        <v>0</v>
      </c>
      <c r="AG317" s="451">
        <f t="shared" si="411"/>
        <v>9.7989820000000005</v>
      </c>
      <c r="AH317" s="451" t="e">
        <f t="shared" si="411"/>
        <v>#DIV/0!</v>
      </c>
      <c r="AI317" s="451">
        <f t="shared" si="411"/>
        <v>8000</v>
      </c>
      <c r="AJ317" s="451">
        <f t="shared" si="411"/>
        <v>1</v>
      </c>
      <c r="AK317" s="451">
        <f t="shared" si="411"/>
        <v>0</v>
      </c>
      <c r="AL317" s="451" t="e">
        <f t="shared" ca="1" si="411"/>
        <v>#N/A</v>
      </c>
      <c r="AM317" s="454" t="e">
        <f t="shared" ca="1" si="412"/>
        <v>#DIV/0!</v>
      </c>
      <c r="AN317" s="451" t="e">
        <f t="shared" ca="1" si="413"/>
        <v>#N/A</v>
      </c>
      <c r="AO317" s="451" t="e">
        <f t="shared" ca="1" si="413"/>
        <v>#N/A</v>
      </c>
      <c r="AP317" s="449" t="e">
        <f t="shared" ca="1" si="398"/>
        <v>#DIV/0!</v>
      </c>
      <c r="AQ317" s="451">
        <f t="shared" si="414"/>
        <v>9.0000000000000002E-6</v>
      </c>
      <c r="AR317" s="451" t="e">
        <f t="shared" ca="1" si="414"/>
        <v>#DIV/0!</v>
      </c>
      <c r="AS317" s="455" t="e">
        <f t="shared" ca="1" si="431"/>
        <v>#N/A</v>
      </c>
      <c r="AT317" s="456" t="e">
        <f t="shared" ca="1" si="399"/>
        <v>#DIV/0!</v>
      </c>
      <c r="AU317" s="451" t="e">
        <f t="shared" si="415"/>
        <v>#DIV/0!</v>
      </c>
      <c r="AV317" s="450" t="e">
        <f t="shared" ca="1" si="416"/>
        <v>#DIV/0!</v>
      </c>
      <c r="AW317" s="451">
        <f t="shared" si="417"/>
        <v>0.03</v>
      </c>
      <c r="AX317" s="446">
        <f t="shared" si="400"/>
        <v>0</v>
      </c>
      <c r="AY317" s="452" t="e">
        <f t="shared" ca="1" si="401"/>
        <v>#DIV/0!</v>
      </c>
      <c r="BA317" s="68">
        <f>Pressure_1_R4!A146</f>
        <v>0</v>
      </c>
      <c r="BB317" s="87">
        <f>Pressure_1_R4!B146</f>
        <v>0</v>
      </c>
      <c r="BC317" s="87">
        <f>Pressure_1_R4!C146</f>
        <v>0</v>
      </c>
      <c r="BD317" s="87">
        <f>Pressure_1_R4!D146</f>
        <v>0</v>
      </c>
      <c r="BE317" s="87">
        <f>Pressure_1_R4!E146</f>
        <v>0</v>
      </c>
      <c r="BF317" s="87">
        <f>Pressure_1_R4!F146</f>
        <v>0</v>
      </c>
      <c r="BG317" s="87">
        <f>Pressure_1_R4!G146</f>
        <v>0</v>
      </c>
      <c r="BH317" s="87">
        <f>Pressure_1_R4!H146</f>
        <v>0</v>
      </c>
      <c r="BI317" s="87">
        <f>Pressure_1_R4!I146</f>
        <v>0</v>
      </c>
      <c r="BJ317" s="87">
        <f>Pressure_1_R4!J146</f>
        <v>0</v>
      </c>
      <c r="BK317" s="87">
        <f>Pressure_1_R4!K146</f>
        <v>0</v>
      </c>
      <c r="BL317" s="87">
        <f>Pressure_1_R4!L146</f>
        <v>0</v>
      </c>
      <c r="BM317" s="87">
        <f>Pressure_1_R4!M146</f>
        <v>0</v>
      </c>
      <c r="BN317" s="87">
        <f>Pressure_1_R4!N146</f>
        <v>0</v>
      </c>
      <c r="BO317" s="87">
        <f>Pressure_1_R4!O146</f>
        <v>0</v>
      </c>
      <c r="BP317" s="69">
        <f>Pressure_1_R4!P146</f>
        <v>0</v>
      </c>
    </row>
    <row r="318" spans="2:68" ht="15" customHeight="1">
      <c r="B318" s="438">
        <f>Pressure_1_R4!B21</f>
        <v>0</v>
      </c>
      <c r="C318" s="439">
        <f>Pressure_1_R4!D21</f>
        <v>0</v>
      </c>
      <c r="D318" s="445" t="str">
        <f t="shared" si="389"/>
        <v/>
      </c>
      <c r="E318" s="429" t="str">
        <f t="shared" si="418"/>
        <v>기체</v>
      </c>
      <c r="F318" s="387" t="e">
        <f t="shared" si="390"/>
        <v>#N/A</v>
      </c>
      <c r="G318" s="387" t="e">
        <f t="shared" si="391"/>
        <v>#N/A</v>
      </c>
      <c r="H318" s="437" t="e">
        <f t="shared" si="392"/>
        <v>#N/A</v>
      </c>
      <c r="I318" s="429">
        <f t="shared" si="419"/>
        <v>0</v>
      </c>
      <c r="J318" s="66"/>
      <c r="K318" s="423">
        <f t="shared" si="420"/>
        <v>0</v>
      </c>
      <c r="L318" s="428" t="e">
        <f t="shared" ca="1" si="421"/>
        <v>#N/A</v>
      </c>
      <c r="M318" s="429" t="e">
        <f t="shared" ca="1" si="422"/>
        <v>#VALUE!</v>
      </c>
      <c r="N318" s="428">
        <f t="shared" ca="1" si="423"/>
        <v>0</v>
      </c>
      <c r="O318" s="429" t="e">
        <f t="shared" ca="1" si="424"/>
        <v>#N/A</v>
      </c>
      <c r="P318" s="428">
        <f t="shared" ca="1" si="425"/>
        <v>0</v>
      </c>
      <c r="Q318" s="429" t="e">
        <f t="shared" ca="1" si="426"/>
        <v>#N/A</v>
      </c>
      <c r="R318" s="430">
        <f t="shared" ca="1" si="406"/>
        <v>0</v>
      </c>
      <c r="S318" s="427" t="e">
        <f t="shared" ca="1" si="407"/>
        <v>#N/A</v>
      </c>
      <c r="T318" s="387" t="e">
        <f t="shared" ca="1" si="393"/>
        <v>#N/A</v>
      </c>
      <c r="U318" s="440" t="e">
        <f t="shared" ca="1" si="427"/>
        <v>#N/A</v>
      </c>
      <c r="V318" s="429">
        <f t="shared" si="428"/>
        <v>0</v>
      </c>
      <c r="X318" s="428" t="e">
        <f t="shared" ca="1" si="429"/>
        <v>#N/A</v>
      </c>
      <c r="Y318" s="429" t="e">
        <f t="shared" ca="1" si="430"/>
        <v>#N/A</v>
      </c>
      <c r="Z318" s="428" t="e">
        <f t="shared" ca="1" si="409"/>
        <v>#N/A</v>
      </c>
      <c r="AA318" s="431" t="e">
        <f t="shared" ca="1" si="410"/>
        <v>#N/A</v>
      </c>
      <c r="AB318" s="442">
        <f t="shared" si="394"/>
        <v>0</v>
      </c>
      <c r="AC318" s="443">
        <f t="shared" si="395"/>
        <v>0</v>
      </c>
      <c r="AD318" s="444">
        <f t="shared" si="396"/>
        <v>0</v>
      </c>
      <c r="AF318" s="387">
        <f t="shared" si="397"/>
        <v>0</v>
      </c>
      <c r="AG318" s="451">
        <f t="shared" ref="AG318:AL329" si="432">AG317</f>
        <v>9.7989820000000005</v>
      </c>
      <c r="AH318" s="451" t="e">
        <f t="shared" si="432"/>
        <v>#DIV/0!</v>
      </c>
      <c r="AI318" s="451">
        <f t="shared" si="432"/>
        <v>8000</v>
      </c>
      <c r="AJ318" s="451">
        <f t="shared" si="432"/>
        <v>1</v>
      </c>
      <c r="AK318" s="451">
        <f t="shared" si="432"/>
        <v>0</v>
      </c>
      <c r="AL318" s="451" t="e">
        <f t="shared" ca="1" si="432"/>
        <v>#N/A</v>
      </c>
      <c r="AM318" s="454" t="e">
        <f t="shared" ca="1" si="412"/>
        <v>#DIV/0!</v>
      </c>
      <c r="AN318" s="451" t="e">
        <f t="shared" ref="AN318:AO329" ca="1" si="433">AN317</f>
        <v>#N/A</v>
      </c>
      <c r="AO318" s="451" t="e">
        <f t="shared" ca="1" si="433"/>
        <v>#N/A</v>
      </c>
      <c r="AP318" s="449" t="e">
        <f t="shared" ca="1" si="398"/>
        <v>#DIV/0!</v>
      </c>
      <c r="AQ318" s="451">
        <f t="shared" ref="AQ318:AR359" si="434">AQ317</f>
        <v>9.0000000000000002E-6</v>
      </c>
      <c r="AR318" s="451" t="e">
        <f t="shared" ca="1" si="434"/>
        <v>#DIV/0!</v>
      </c>
      <c r="AS318" s="455" t="e">
        <f t="shared" ca="1" si="431"/>
        <v>#N/A</v>
      </c>
      <c r="AT318" s="456" t="e">
        <f t="shared" ca="1" si="399"/>
        <v>#DIV/0!</v>
      </c>
      <c r="AU318" s="451" t="e">
        <f t="shared" si="415"/>
        <v>#DIV/0!</v>
      </c>
      <c r="AV318" s="450" t="e">
        <f t="shared" ca="1" si="416"/>
        <v>#DIV/0!</v>
      </c>
      <c r="AW318" s="451">
        <f t="shared" si="417"/>
        <v>0.03</v>
      </c>
      <c r="AX318" s="446">
        <f t="shared" si="400"/>
        <v>0</v>
      </c>
      <c r="AY318" s="452" t="e">
        <f t="shared" ca="1" si="401"/>
        <v>#DIV/0!</v>
      </c>
      <c r="BA318" s="70">
        <f>Pressure_1_R4!A147</f>
        <v>0</v>
      </c>
      <c r="BB318" s="86">
        <f>Pressure_1_R4!B147</f>
        <v>0</v>
      </c>
      <c r="BC318" s="86">
        <f>Pressure_1_R4!C147</f>
        <v>0</v>
      </c>
      <c r="BD318" s="86">
        <f>Pressure_1_R4!D147</f>
        <v>0</v>
      </c>
      <c r="BE318" s="86">
        <f>Pressure_1_R4!E147</f>
        <v>0</v>
      </c>
      <c r="BF318" s="86">
        <f>Pressure_1_R4!F147</f>
        <v>0</v>
      </c>
      <c r="BG318" s="86">
        <f>Pressure_1_R4!G147</f>
        <v>0</v>
      </c>
      <c r="BH318" s="86">
        <f>Pressure_1_R4!H147</f>
        <v>0</v>
      </c>
      <c r="BI318" s="86">
        <f>Pressure_1_R4!I147</f>
        <v>0</v>
      </c>
      <c r="BJ318" s="86">
        <f>Pressure_1_R4!J147</f>
        <v>0</v>
      </c>
      <c r="BK318" s="86">
        <f>Pressure_1_R4!K147</f>
        <v>0</v>
      </c>
      <c r="BL318" s="86">
        <f>Pressure_1_R4!L147</f>
        <v>0</v>
      </c>
      <c r="BM318" s="86">
        <f>Pressure_1_R4!M147</f>
        <v>0</v>
      </c>
      <c r="BN318" s="86">
        <f>Pressure_1_R4!N147</f>
        <v>0</v>
      </c>
      <c r="BO318" s="86">
        <f>Pressure_1_R4!O147</f>
        <v>0</v>
      </c>
      <c r="BP318" s="71">
        <f>Pressure_1_R4!P147</f>
        <v>0</v>
      </c>
    </row>
    <row r="319" spans="2:68" ht="15" customHeight="1">
      <c r="B319" s="438">
        <f>Pressure_1_R4!B22</f>
        <v>0</v>
      </c>
      <c r="C319" s="439">
        <f>Pressure_1_R4!D22</f>
        <v>0</v>
      </c>
      <c r="D319" s="445" t="str">
        <f t="shared" si="389"/>
        <v/>
      </c>
      <c r="E319" s="429" t="str">
        <f t="shared" si="418"/>
        <v>기체</v>
      </c>
      <c r="F319" s="387" t="e">
        <f t="shared" si="390"/>
        <v>#N/A</v>
      </c>
      <c r="G319" s="387" t="e">
        <f t="shared" si="391"/>
        <v>#N/A</v>
      </c>
      <c r="H319" s="437" t="e">
        <f t="shared" si="392"/>
        <v>#N/A</v>
      </c>
      <c r="I319" s="429">
        <f t="shared" si="419"/>
        <v>0</v>
      </c>
      <c r="J319" s="66"/>
      <c r="K319" s="423">
        <f t="shared" si="420"/>
        <v>0</v>
      </c>
      <c r="L319" s="428" t="e">
        <f t="shared" ca="1" si="421"/>
        <v>#N/A</v>
      </c>
      <c r="M319" s="429" t="e">
        <f t="shared" ca="1" si="422"/>
        <v>#VALUE!</v>
      </c>
      <c r="N319" s="428">
        <f t="shared" ca="1" si="423"/>
        <v>0</v>
      </c>
      <c r="O319" s="429" t="e">
        <f t="shared" ca="1" si="424"/>
        <v>#N/A</v>
      </c>
      <c r="P319" s="428">
        <f t="shared" ca="1" si="425"/>
        <v>0</v>
      </c>
      <c r="Q319" s="429" t="e">
        <f t="shared" ca="1" si="426"/>
        <v>#N/A</v>
      </c>
      <c r="R319" s="430">
        <f t="shared" ca="1" si="406"/>
        <v>0</v>
      </c>
      <c r="S319" s="427" t="e">
        <f t="shared" ca="1" si="407"/>
        <v>#N/A</v>
      </c>
      <c r="T319" s="387" t="e">
        <f t="shared" ca="1" si="393"/>
        <v>#N/A</v>
      </c>
      <c r="U319" s="440" t="e">
        <f t="shared" ca="1" si="427"/>
        <v>#N/A</v>
      </c>
      <c r="V319" s="429">
        <f t="shared" si="428"/>
        <v>0</v>
      </c>
      <c r="X319" s="428" t="e">
        <f t="shared" ca="1" si="429"/>
        <v>#N/A</v>
      </c>
      <c r="Y319" s="429" t="e">
        <f t="shared" ca="1" si="430"/>
        <v>#N/A</v>
      </c>
      <c r="Z319" s="428" t="e">
        <f t="shared" ca="1" si="409"/>
        <v>#N/A</v>
      </c>
      <c r="AA319" s="431" t="e">
        <f t="shared" ca="1" si="410"/>
        <v>#N/A</v>
      </c>
      <c r="AB319" s="442">
        <f t="shared" si="394"/>
        <v>0</v>
      </c>
      <c r="AC319" s="443">
        <f t="shared" si="395"/>
        <v>0</v>
      </c>
      <c r="AD319" s="444">
        <f t="shared" si="396"/>
        <v>0</v>
      </c>
      <c r="AF319" s="387">
        <f t="shared" si="397"/>
        <v>0</v>
      </c>
      <c r="AG319" s="451">
        <f t="shared" si="432"/>
        <v>9.7989820000000005</v>
      </c>
      <c r="AH319" s="451" t="e">
        <f t="shared" si="432"/>
        <v>#DIV/0!</v>
      </c>
      <c r="AI319" s="451">
        <f t="shared" si="432"/>
        <v>8000</v>
      </c>
      <c r="AJ319" s="451">
        <f t="shared" si="432"/>
        <v>1</v>
      </c>
      <c r="AK319" s="451">
        <f t="shared" si="432"/>
        <v>0</v>
      </c>
      <c r="AL319" s="451" t="e">
        <f t="shared" ca="1" si="432"/>
        <v>#N/A</v>
      </c>
      <c r="AM319" s="454" t="e">
        <f t="shared" ca="1" si="412"/>
        <v>#DIV/0!</v>
      </c>
      <c r="AN319" s="451" t="e">
        <f t="shared" ca="1" si="433"/>
        <v>#N/A</v>
      </c>
      <c r="AO319" s="451" t="e">
        <f t="shared" ca="1" si="433"/>
        <v>#N/A</v>
      </c>
      <c r="AP319" s="449" t="e">
        <f t="shared" ca="1" si="398"/>
        <v>#DIV/0!</v>
      </c>
      <c r="AQ319" s="451">
        <f t="shared" si="434"/>
        <v>9.0000000000000002E-6</v>
      </c>
      <c r="AR319" s="451" t="e">
        <f t="shared" ca="1" si="434"/>
        <v>#DIV/0!</v>
      </c>
      <c r="AS319" s="455" t="e">
        <f t="shared" ca="1" si="431"/>
        <v>#N/A</v>
      </c>
      <c r="AT319" s="456" t="e">
        <f t="shared" ca="1" si="399"/>
        <v>#DIV/0!</v>
      </c>
      <c r="AU319" s="451" t="e">
        <f t="shared" si="415"/>
        <v>#DIV/0!</v>
      </c>
      <c r="AV319" s="450" t="e">
        <f t="shared" ca="1" si="416"/>
        <v>#DIV/0!</v>
      </c>
      <c r="AW319" s="451">
        <f t="shared" si="417"/>
        <v>0.03</v>
      </c>
      <c r="AX319" s="446">
        <f t="shared" si="400"/>
        <v>0</v>
      </c>
      <c r="AY319" s="452" t="e">
        <f t="shared" ca="1" si="401"/>
        <v>#DIV/0!</v>
      </c>
      <c r="BA319" s="68">
        <f>Pressure_1_R4!A148</f>
        <v>0</v>
      </c>
      <c r="BB319" s="87">
        <f>Pressure_1_R4!B148</f>
        <v>0</v>
      </c>
      <c r="BC319" s="87">
        <f>Pressure_1_R4!C148</f>
        <v>0</v>
      </c>
      <c r="BD319" s="87">
        <f>Pressure_1_R4!D148</f>
        <v>0</v>
      </c>
      <c r="BE319" s="87">
        <f>Pressure_1_R4!E148</f>
        <v>0</v>
      </c>
      <c r="BF319" s="87">
        <f>Pressure_1_R4!F148</f>
        <v>0</v>
      </c>
      <c r="BG319" s="87">
        <f>Pressure_1_R4!G148</f>
        <v>0</v>
      </c>
      <c r="BH319" s="87">
        <f>Pressure_1_R4!H148</f>
        <v>0</v>
      </c>
      <c r="BI319" s="87">
        <f>Pressure_1_R4!I148</f>
        <v>0</v>
      </c>
      <c r="BJ319" s="87">
        <f>Pressure_1_R4!J148</f>
        <v>0</v>
      </c>
      <c r="BK319" s="87">
        <f>Pressure_1_R4!K148</f>
        <v>0</v>
      </c>
      <c r="BL319" s="87">
        <f>Pressure_1_R4!L148</f>
        <v>0</v>
      </c>
      <c r="BM319" s="87">
        <f>Pressure_1_R4!M148</f>
        <v>0</v>
      </c>
      <c r="BN319" s="87">
        <f>Pressure_1_R4!N148</f>
        <v>0</v>
      </c>
      <c r="BO319" s="87">
        <f>Pressure_1_R4!O148</f>
        <v>0</v>
      </c>
      <c r="BP319" s="69">
        <f>Pressure_1_R4!P148</f>
        <v>0</v>
      </c>
    </row>
    <row r="320" spans="2:68" ht="15" customHeight="1">
      <c r="B320" s="438">
        <f>Pressure_1_R4!B23</f>
        <v>0</v>
      </c>
      <c r="C320" s="439">
        <f>Pressure_1_R4!D23</f>
        <v>0</v>
      </c>
      <c r="D320" s="445" t="str">
        <f t="shared" si="389"/>
        <v/>
      </c>
      <c r="E320" s="429" t="str">
        <f t="shared" si="418"/>
        <v>기체</v>
      </c>
      <c r="F320" s="387" t="e">
        <f t="shared" si="390"/>
        <v>#N/A</v>
      </c>
      <c r="G320" s="387" t="e">
        <f t="shared" si="391"/>
        <v>#N/A</v>
      </c>
      <c r="H320" s="437" t="e">
        <f t="shared" si="392"/>
        <v>#N/A</v>
      </c>
      <c r="I320" s="429">
        <f t="shared" si="419"/>
        <v>0</v>
      </c>
      <c r="J320" s="66"/>
      <c r="K320" s="423">
        <f t="shared" si="420"/>
        <v>0</v>
      </c>
      <c r="L320" s="428" t="e">
        <f t="shared" ca="1" si="421"/>
        <v>#N/A</v>
      </c>
      <c r="M320" s="429" t="e">
        <f t="shared" ca="1" si="422"/>
        <v>#VALUE!</v>
      </c>
      <c r="N320" s="428">
        <f t="shared" ca="1" si="423"/>
        <v>0</v>
      </c>
      <c r="O320" s="429" t="e">
        <f t="shared" ca="1" si="424"/>
        <v>#N/A</v>
      </c>
      <c r="P320" s="428">
        <f t="shared" ca="1" si="425"/>
        <v>0</v>
      </c>
      <c r="Q320" s="429" t="e">
        <f t="shared" ca="1" si="426"/>
        <v>#N/A</v>
      </c>
      <c r="R320" s="430">
        <f t="shared" ca="1" si="406"/>
        <v>0</v>
      </c>
      <c r="S320" s="427" t="e">
        <f t="shared" ca="1" si="407"/>
        <v>#N/A</v>
      </c>
      <c r="T320" s="387" t="e">
        <f t="shared" ca="1" si="393"/>
        <v>#N/A</v>
      </c>
      <c r="U320" s="440" t="e">
        <f t="shared" ca="1" si="427"/>
        <v>#N/A</v>
      </c>
      <c r="V320" s="429">
        <f t="shared" si="428"/>
        <v>0</v>
      </c>
      <c r="X320" s="428" t="e">
        <f t="shared" ca="1" si="429"/>
        <v>#N/A</v>
      </c>
      <c r="Y320" s="429" t="e">
        <f t="shared" ca="1" si="430"/>
        <v>#N/A</v>
      </c>
      <c r="Z320" s="428" t="e">
        <f t="shared" ca="1" si="409"/>
        <v>#N/A</v>
      </c>
      <c r="AA320" s="431" t="e">
        <f t="shared" ca="1" si="410"/>
        <v>#N/A</v>
      </c>
      <c r="AB320" s="442">
        <f t="shared" si="394"/>
        <v>0</v>
      </c>
      <c r="AC320" s="443">
        <f t="shared" si="395"/>
        <v>0</v>
      </c>
      <c r="AD320" s="444">
        <f t="shared" si="396"/>
        <v>0</v>
      </c>
      <c r="AF320" s="387">
        <f t="shared" si="397"/>
        <v>0</v>
      </c>
      <c r="AG320" s="451">
        <f t="shared" si="432"/>
        <v>9.7989820000000005</v>
      </c>
      <c r="AH320" s="451" t="e">
        <f t="shared" si="432"/>
        <v>#DIV/0!</v>
      </c>
      <c r="AI320" s="451">
        <f t="shared" si="432"/>
        <v>8000</v>
      </c>
      <c r="AJ320" s="451">
        <f t="shared" si="432"/>
        <v>1</v>
      </c>
      <c r="AK320" s="451">
        <f t="shared" si="432"/>
        <v>0</v>
      </c>
      <c r="AL320" s="451" t="e">
        <f t="shared" ca="1" si="432"/>
        <v>#N/A</v>
      </c>
      <c r="AM320" s="454" t="e">
        <f t="shared" ca="1" si="412"/>
        <v>#DIV/0!</v>
      </c>
      <c r="AN320" s="451" t="e">
        <f t="shared" ca="1" si="433"/>
        <v>#N/A</v>
      </c>
      <c r="AO320" s="451" t="e">
        <f t="shared" ca="1" si="433"/>
        <v>#N/A</v>
      </c>
      <c r="AP320" s="449" t="e">
        <f t="shared" ca="1" si="398"/>
        <v>#DIV/0!</v>
      </c>
      <c r="AQ320" s="451">
        <f t="shared" si="434"/>
        <v>9.0000000000000002E-6</v>
      </c>
      <c r="AR320" s="451" t="e">
        <f t="shared" ca="1" si="434"/>
        <v>#DIV/0!</v>
      </c>
      <c r="AS320" s="455" t="e">
        <f t="shared" ca="1" si="431"/>
        <v>#N/A</v>
      </c>
      <c r="AT320" s="456" t="e">
        <f t="shared" ca="1" si="399"/>
        <v>#DIV/0!</v>
      </c>
      <c r="AU320" s="451" t="e">
        <f t="shared" si="415"/>
        <v>#DIV/0!</v>
      </c>
      <c r="AV320" s="450" t="e">
        <f t="shared" ca="1" si="416"/>
        <v>#DIV/0!</v>
      </c>
      <c r="AW320" s="451">
        <f t="shared" si="417"/>
        <v>0.03</v>
      </c>
      <c r="AX320" s="446">
        <f t="shared" si="400"/>
        <v>0</v>
      </c>
      <c r="AY320" s="452" t="e">
        <f t="shared" ca="1" si="401"/>
        <v>#DIV/0!</v>
      </c>
      <c r="BA320" s="70">
        <f>Pressure_1_R4!A149</f>
        <v>0</v>
      </c>
      <c r="BB320" s="86">
        <f>Pressure_1_R4!B149</f>
        <v>0</v>
      </c>
      <c r="BC320" s="86">
        <f>Pressure_1_R4!C149</f>
        <v>0</v>
      </c>
      <c r="BD320" s="86">
        <f>Pressure_1_R4!D149</f>
        <v>0</v>
      </c>
      <c r="BE320" s="86">
        <f>Pressure_1_R4!E149</f>
        <v>0</v>
      </c>
      <c r="BF320" s="86">
        <f>Pressure_1_R4!F149</f>
        <v>0</v>
      </c>
      <c r="BG320" s="86">
        <f>Pressure_1_R4!G149</f>
        <v>0</v>
      </c>
      <c r="BH320" s="86">
        <f>Pressure_1_R4!H149</f>
        <v>0</v>
      </c>
      <c r="BI320" s="86">
        <f>Pressure_1_R4!I149</f>
        <v>0</v>
      </c>
      <c r="BJ320" s="86">
        <f>Pressure_1_R4!J149</f>
        <v>0</v>
      </c>
      <c r="BK320" s="86">
        <f>Pressure_1_R4!K149</f>
        <v>0</v>
      </c>
      <c r="BL320" s="86">
        <f>Pressure_1_R4!L149</f>
        <v>0</v>
      </c>
      <c r="BM320" s="86">
        <f>Pressure_1_R4!M149</f>
        <v>0</v>
      </c>
      <c r="BN320" s="86">
        <f>Pressure_1_R4!N149</f>
        <v>0</v>
      </c>
      <c r="BO320" s="86">
        <f>Pressure_1_R4!O149</f>
        <v>0</v>
      </c>
      <c r="BP320" s="71">
        <f>Pressure_1_R4!P149</f>
        <v>0</v>
      </c>
    </row>
    <row r="321" spans="2:68" ht="15" customHeight="1">
      <c r="B321" s="438">
        <f>Pressure_1_R4!B24</f>
        <v>0</v>
      </c>
      <c r="C321" s="439">
        <f>Pressure_1_R4!D24</f>
        <v>0</v>
      </c>
      <c r="D321" s="445" t="str">
        <f t="shared" si="389"/>
        <v/>
      </c>
      <c r="E321" s="429" t="str">
        <f t="shared" si="418"/>
        <v>기체</v>
      </c>
      <c r="F321" s="387" t="e">
        <f t="shared" si="390"/>
        <v>#N/A</v>
      </c>
      <c r="G321" s="387" t="e">
        <f t="shared" si="391"/>
        <v>#N/A</v>
      </c>
      <c r="H321" s="437" t="e">
        <f t="shared" si="392"/>
        <v>#N/A</v>
      </c>
      <c r="I321" s="429">
        <f t="shared" si="419"/>
        <v>0</v>
      </c>
      <c r="J321" s="66"/>
      <c r="K321" s="423">
        <f t="shared" si="420"/>
        <v>0</v>
      </c>
      <c r="L321" s="428" t="e">
        <f t="shared" ca="1" si="421"/>
        <v>#N/A</v>
      </c>
      <c r="M321" s="429" t="e">
        <f t="shared" ca="1" si="422"/>
        <v>#VALUE!</v>
      </c>
      <c r="N321" s="428">
        <f t="shared" ca="1" si="423"/>
        <v>0</v>
      </c>
      <c r="O321" s="429" t="e">
        <f t="shared" ca="1" si="424"/>
        <v>#N/A</v>
      </c>
      <c r="P321" s="428">
        <f t="shared" ca="1" si="425"/>
        <v>0</v>
      </c>
      <c r="Q321" s="429" t="e">
        <f t="shared" ca="1" si="426"/>
        <v>#N/A</v>
      </c>
      <c r="R321" s="430">
        <f t="shared" ca="1" si="406"/>
        <v>0</v>
      </c>
      <c r="S321" s="427" t="e">
        <f t="shared" ca="1" si="407"/>
        <v>#N/A</v>
      </c>
      <c r="T321" s="387" t="e">
        <f t="shared" ca="1" si="393"/>
        <v>#N/A</v>
      </c>
      <c r="U321" s="440" t="e">
        <f t="shared" ca="1" si="427"/>
        <v>#N/A</v>
      </c>
      <c r="V321" s="429">
        <f t="shared" si="428"/>
        <v>0</v>
      </c>
      <c r="X321" s="428" t="e">
        <f t="shared" ca="1" si="429"/>
        <v>#N/A</v>
      </c>
      <c r="Y321" s="429" t="e">
        <f t="shared" ca="1" si="430"/>
        <v>#N/A</v>
      </c>
      <c r="Z321" s="428" t="e">
        <f t="shared" ca="1" si="409"/>
        <v>#N/A</v>
      </c>
      <c r="AA321" s="431" t="e">
        <f t="shared" ca="1" si="410"/>
        <v>#N/A</v>
      </c>
      <c r="AB321" s="442">
        <f t="shared" si="394"/>
        <v>0</v>
      </c>
      <c r="AC321" s="443">
        <f t="shared" si="395"/>
        <v>0</v>
      </c>
      <c r="AD321" s="444">
        <f t="shared" si="396"/>
        <v>0</v>
      </c>
      <c r="AF321" s="387">
        <f t="shared" si="397"/>
        <v>0</v>
      </c>
      <c r="AG321" s="451">
        <f t="shared" si="432"/>
        <v>9.7989820000000005</v>
      </c>
      <c r="AH321" s="451" t="e">
        <f t="shared" si="432"/>
        <v>#DIV/0!</v>
      </c>
      <c r="AI321" s="451">
        <f t="shared" si="432"/>
        <v>8000</v>
      </c>
      <c r="AJ321" s="451">
        <f t="shared" si="432"/>
        <v>1</v>
      </c>
      <c r="AK321" s="451">
        <f t="shared" si="432"/>
        <v>0</v>
      </c>
      <c r="AL321" s="451" t="e">
        <f t="shared" ca="1" si="432"/>
        <v>#N/A</v>
      </c>
      <c r="AM321" s="454" t="e">
        <f t="shared" ca="1" si="412"/>
        <v>#DIV/0!</v>
      </c>
      <c r="AN321" s="451" t="e">
        <f t="shared" ca="1" si="433"/>
        <v>#N/A</v>
      </c>
      <c r="AO321" s="451" t="e">
        <f t="shared" ca="1" si="433"/>
        <v>#N/A</v>
      </c>
      <c r="AP321" s="449" t="e">
        <f t="shared" ca="1" si="398"/>
        <v>#DIV/0!</v>
      </c>
      <c r="AQ321" s="451">
        <f t="shared" si="434"/>
        <v>9.0000000000000002E-6</v>
      </c>
      <c r="AR321" s="451" t="e">
        <f t="shared" ca="1" si="434"/>
        <v>#DIV/0!</v>
      </c>
      <c r="AS321" s="455" t="e">
        <f t="shared" ca="1" si="431"/>
        <v>#N/A</v>
      </c>
      <c r="AT321" s="456" t="e">
        <f t="shared" ca="1" si="399"/>
        <v>#DIV/0!</v>
      </c>
      <c r="AU321" s="451" t="e">
        <f t="shared" si="415"/>
        <v>#DIV/0!</v>
      </c>
      <c r="AV321" s="450" t="e">
        <f t="shared" ca="1" si="416"/>
        <v>#DIV/0!</v>
      </c>
      <c r="AW321" s="451">
        <f t="shared" si="417"/>
        <v>0.03</v>
      </c>
      <c r="AX321" s="446">
        <f t="shared" si="400"/>
        <v>0</v>
      </c>
      <c r="AY321" s="452" t="e">
        <f t="shared" ca="1" si="401"/>
        <v>#DIV/0!</v>
      </c>
      <c r="BA321" s="68">
        <f>Pressure_1_R4!A150</f>
        <v>0</v>
      </c>
      <c r="BB321" s="87">
        <f>Pressure_1_R4!B150</f>
        <v>0</v>
      </c>
      <c r="BC321" s="87">
        <f>Pressure_1_R4!C150</f>
        <v>0</v>
      </c>
      <c r="BD321" s="87">
        <f>Pressure_1_R4!D150</f>
        <v>0</v>
      </c>
      <c r="BE321" s="87">
        <f>Pressure_1_R4!E150</f>
        <v>0</v>
      </c>
      <c r="BF321" s="87">
        <f>Pressure_1_R4!F150</f>
        <v>0</v>
      </c>
      <c r="BG321" s="87">
        <f>Pressure_1_R4!G150</f>
        <v>0</v>
      </c>
      <c r="BH321" s="87">
        <f>Pressure_1_R4!H150</f>
        <v>0</v>
      </c>
      <c r="BI321" s="87">
        <f>Pressure_1_R4!I150</f>
        <v>0</v>
      </c>
      <c r="BJ321" s="87">
        <f>Pressure_1_R4!J150</f>
        <v>0</v>
      </c>
      <c r="BK321" s="87">
        <f>Pressure_1_R4!K150</f>
        <v>0</v>
      </c>
      <c r="BL321" s="87">
        <f>Pressure_1_R4!L150</f>
        <v>0</v>
      </c>
      <c r="BM321" s="87">
        <f>Pressure_1_R4!M150</f>
        <v>0</v>
      </c>
      <c r="BN321" s="87">
        <f>Pressure_1_R4!N150</f>
        <v>0</v>
      </c>
      <c r="BO321" s="87">
        <f>Pressure_1_R4!O150</f>
        <v>0</v>
      </c>
      <c r="BP321" s="69">
        <f>Pressure_1_R4!P150</f>
        <v>0</v>
      </c>
    </row>
    <row r="322" spans="2:68" ht="15" customHeight="1">
      <c r="B322" s="438">
        <f>Pressure_1_R4!B25</f>
        <v>0</v>
      </c>
      <c r="C322" s="439">
        <f>Pressure_1_R4!D25</f>
        <v>0</v>
      </c>
      <c r="D322" s="445" t="str">
        <f t="shared" si="389"/>
        <v/>
      </c>
      <c r="E322" s="429" t="str">
        <f t="shared" si="418"/>
        <v>기체</v>
      </c>
      <c r="F322" s="387" t="e">
        <f t="shared" si="390"/>
        <v>#N/A</v>
      </c>
      <c r="G322" s="387" t="e">
        <f t="shared" si="391"/>
        <v>#N/A</v>
      </c>
      <c r="H322" s="437" t="e">
        <f t="shared" si="392"/>
        <v>#N/A</v>
      </c>
      <c r="I322" s="429">
        <f t="shared" si="419"/>
        <v>0</v>
      </c>
      <c r="J322" s="66"/>
      <c r="K322" s="423">
        <f t="shared" si="420"/>
        <v>0</v>
      </c>
      <c r="L322" s="428" t="e">
        <f t="shared" ca="1" si="421"/>
        <v>#N/A</v>
      </c>
      <c r="M322" s="429" t="e">
        <f t="shared" ca="1" si="422"/>
        <v>#VALUE!</v>
      </c>
      <c r="N322" s="428">
        <f t="shared" ca="1" si="423"/>
        <v>0</v>
      </c>
      <c r="O322" s="429" t="e">
        <f t="shared" ca="1" si="424"/>
        <v>#N/A</v>
      </c>
      <c r="P322" s="428">
        <f t="shared" ca="1" si="425"/>
        <v>0</v>
      </c>
      <c r="Q322" s="429" t="e">
        <f t="shared" ca="1" si="426"/>
        <v>#N/A</v>
      </c>
      <c r="R322" s="430">
        <f t="shared" ca="1" si="406"/>
        <v>0</v>
      </c>
      <c r="S322" s="427" t="e">
        <f t="shared" ca="1" si="407"/>
        <v>#N/A</v>
      </c>
      <c r="T322" s="387" t="e">
        <f t="shared" ca="1" si="393"/>
        <v>#N/A</v>
      </c>
      <c r="U322" s="440" t="e">
        <f t="shared" ca="1" si="427"/>
        <v>#N/A</v>
      </c>
      <c r="V322" s="429">
        <f t="shared" si="428"/>
        <v>0</v>
      </c>
      <c r="X322" s="428" t="e">
        <f t="shared" ca="1" si="429"/>
        <v>#N/A</v>
      </c>
      <c r="Y322" s="429" t="e">
        <f t="shared" ca="1" si="430"/>
        <v>#N/A</v>
      </c>
      <c r="Z322" s="428" t="e">
        <f t="shared" ca="1" si="409"/>
        <v>#N/A</v>
      </c>
      <c r="AA322" s="431" t="e">
        <f t="shared" ca="1" si="410"/>
        <v>#N/A</v>
      </c>
      <c r="AB322" s="442">
        <f t="shared" si="394"/>
        <v>0</v>
      </c>
      <c r="AC322" s="443">
        <f t="shared" si="395"/>
        <v>0</v>
      </c>
      <c r="AD322" s="444">
        <f t="shared" si="396"/>
        <v>0</v>
      </c>
      <c r="AF322" s="387">
        <f t="shared" si="397"/>
        <v>0</v>
      </c>
      <c r="AG322" s="451">
        <f t="shared" si="432"/>
        <v>9.7989820000000005</v>
      </c>
      <c r="AH322" s="451" t="e">
        <f t="shared" si="432"/>
        <v>#DIV/0!</v>
      </c>
      <c r="AI322" s="451">
        <f t="shared" si="432"/>
        <v>8000</v>
      </c>
      <c r="AJ322" s="451">
        <f t="shared" si="432"/>
        <v>1</v>
      </c>
      <c r="AK322" s="451">
        <f t="shared" si="432"/>
        <v>0</v>
      </c>
      <c r="AL322" s="451" t="e">
        <f t="shared" ca="1" si="432"/>
        <v>#N/A</v>
      </c>
      <c r="AM322" s="454" t="e">
        <f t="shared" ca="1" si="412"/>
        <v>#DIV/0!</v>
      </c>
      <c r="AN322" s="451" t="e">
        <f t="shared" ca="1" si="433"/>
        <v>#N/A</v>
      </c>
      <c r="AO322" s="451" t="e">
        <f t="shared" ca="1" si="433"/>
        <v>#N/A</v>
      </c>
      <c r="AP322" s="449" t="e">
        <f t="shared" ca="1" si="398"/>
        <v>#DIV/0!</v>
      </c>
      <c r="AQ322" s="451">
        <f t="shared" si="434"/>
        <v>9.0000000000000002E-6</v>
      </c>
      <c r="AR322" s="451" t="e">
        <f t="shared" ca="1" si="434"/>
        <v>#DIV/0!</v>
      </c>
      <c r="AS322" s="455" t="e">
        <f t="shared" ca="1" si="431"/>
        <v>#N/A</v>
      </c>
      <c r="AT322" s="456" t="e">
        <f t="shared" ca="1" si="399"/>
        <v>#DIV/0!</v>
      </c>
      <c r="AU322" s="451" t="e">
        <f t="shared" si="415"/>
        <v>#DIV/0!</v>
      </c>
      <c r="AV322" s="450" t="e">
        <f t="shared" ca="1" si="416"/>
        <v>#DIV/0!</v>
      </c>
      <c r="AW322" s="451">
        <f t="shared" si="417"/>
        <v>0.03</v>
      </c>
      <c r="AX322" s="446">
        <f t="shared" si="400"/>
        <v>0</v>
      </c>
      <c r="AY322" s="452" t="e">
        <f t="shared" ca="1" si="401"/>
        <v>#DIV/0!</v>
      </c>
      <c r="BA322" s="70">
        <f>Pressure_1_R4!A151</f>
        <v>0</v>
      </c>
      <c r="BB322" s="86">
        <f>Pressure_1_R4!B151</f>
        <v>0</v>
      </c>
      <c r="BC322" s="86">
        <f>Pressure_1_R4!C151</f>
        <v>0</v>
      </c>
      <c r="BD322" s="86">
        <f>Pressure_1_R4!D151</f>
        <v>0</v>
      </c>
      <c r="BE322" s="86">
        <f>Pressure_1_R4!E151</f>
        <v>0</v>
      </c>
      <c r="BF322" s="86">
        <f>Pressure_1_R4!F151</f>
        <v>0</v>
      </c>
      <c r="BG322" s="86">
        <f>Pressure_1_R4!G151</f>
        <v>0</v>
      </c>
      <c r="BH322" s="86">
        <f>Pressure_1_R4!H151</f>
        <v>0</v>
      </c>
      <c r="BI322" s="86">
        <f>Pressure_1_R4!I151</f>
        <v>0</v>
      </c>
      <c r="BJ322" s="86">
        <f>Pressure_1_R4!J151</f>
        <v>0</v>
      </c>
      <c r="BK322" s="86">
        <f>Pressure_1_R4!K151</f>
        <v>0</v>
      </c>
      <c r="BL322" s="86">
        <f>Pressure_1_R4!L151</f>
        <v>0</v>
      </c>
      <c r="BM322" s="86">
        <f>Pressure_1_R4!M151</f>
        <v>0</v>
      </c>
      <c r="BN322" s="86">
        <f>Pressure_1_R4!N151</f>
        <v>0</v>
      </c>
      <c r="BO322" s="86">
        <f>Pressure_1_R4!O151</f>
        <v>0</v>
      </c>
      <c r="BP322" s="71">
        <f>Pressure_1_R4!P151</f>
        <v>0</v>
      </c>
    </row>
    <row r="323" spans="2:68" ht="15" customHeight="1">
      <c r="B323" s="438">
        <f>Pressure_1_R4!B26</f>
        <v>0</v>
      </c>
      <c r="C323" s="439">
        <f>Pressure_1_R4!D26</f>
        <v>0</v>
      </c>
      <c r="D323" s="445" t="str">
        <f t="shared" si="389"/>
        <v/>
      </c>
      <c r="E323" s="429" t="str">
        <f t="shared" si="418"/>
        <v>기체</v>
      </c>
      <c r="F323" s="387" t="e">
        <f t="shared" si="390"/>
        <v>#N/A</v>
      </c>
      <c r="G323" s="387" t="e">
        <f t="shared" si="391"/>
        <v>#N/A</v>
      </c>
      <c r="H323" s="437" t="e">
        <f t="shared" si="392"/>
        <v>#N/A</v>
      </c>
      <c r="I323" s="429">
        <f t="shared" si="419"/>
        <v>0</v>
      </c>
      <c r="J323" s="66"/>
      <c r="K323" s="423">
        <f t="shared" si="420"/>
        <v>0</v>
      </c>
      <c r="L323" s="428" t="e">
        <f t="shared" ca="1" si="421"/>
        <v>#N/A</v>
      </c>
      <c r="M323" s="429" t="e">
        <f t="shared" ca="1" si="422"/>
        <v>#VALUE!</v>
      </c>
      <c r="N323" s="428">
        <f t="shared" ca="1" si="423"/>
        <v>0</v>
      </c>
      <c r="O323" s="429" t="e">
        <f t="shared" ca="1" si="424"/>
        <v>#N/A</v>
      </c>
      <c r="P323" s="428">
        <f t="shared" ca="1" si="425"/>
        <v>0</v>
      </c>
      <c r="Q323" s="429" t="e">
        <f t="shared" ca="1" si="426"/>
        <v>#N/A</v>
      </c>
      <c r="R323" s="430">
        <f t="shared" ca="1" si="406"/>
        <v>0</v>
      </c>
      <c r="S323" s="427" t="e">
        <f t="shared" ca="1" si="407"/>
        <v>#N/A</v>
      </c>
      <c r="T323" s="387" t="e">
        <f t="shared" ca="1" si="393"/>
        <v>#N/A</v>
      </c>
      <c r="U323" s="440" t="e">
        <f t="shared" ca="1" si="427"/>
        <v>#N/A</v>
      </c>
      <c r="V323" s="429">
        <f t="shared" si="428"/>
        <v>0</v>
      </c>
      <c r="X323" s="428" t="e">
        <f t="shared" ca="1" si="429"/>
        <v>#N/A</v>
      </c>
      <c r="Y323" s="429" t="e">
        <f t="shared" ca="1" si="430"/>
        <v>#N/A</v>
      </c>
      <c r="Z323" s="428" t="e">
        <f t="shared" ca="1" si="409"/>
        <v>#N/A</v>
      </c>
      <c r="AA323" s="431" t="e">
        <f t="shared" ca="1" si="410"/>
        <v>#N/A</v>
      </c>
      <c r="AB323" s="442">
        <f t="shared" si="394"/>
        <v>0</v>
      </c>
      <c r="AC323" s="443">
        <f t="shared" si="395"/>
        <v>0</v>
      </c>
      <c r="AD323" s="444">
        <f t="shared" si="396"/>
        <v>0</v>
      </c>
      <c r="AF323" s="387">
        <f t="shared" si="397"/>
        <v>0</v>
      </c>
      <c r="AG323" s="451">
        <f t="shared" si="432"/>
        <v>9.7989820000000005</v>
      </c>
      <c r="AH323" s="451" t="e">
        <f t="shared" si="432"/>
        <v>#DIV/0!</v>
      </c>
      <c r="AI323" s="451">
        <f t="shared" si="432"/>
        <v>8000</v>
      </c>
      <c r="AJ323" s="451">
        <f t="shared" si="432"/>
        <v>1</v>
      </c>
      <c r="AK323" s="451">
        <f t="shared" si="432"/>
        <v>0</v>
      </c>
      <c r="AL323" s="451" t="e">
        <f t="shared" ca="1" si="432"/>
        <v>#N/A</v>
      </c>
      <c r="AM323" s="454" t="e">
        <f t="shared" ca="1" si="412"/>
        <v>#DIV/0!</v>
      </c>
      <c r="AN323" s="451" t="e">
        <f t="shared" ca="1" si="433"/>
        <v>#N/A</v>
      </c>
      <c r="AO323" s="451" t="e">
        <f t="shared" ca="1" si="433"/>
        <v>#N/A</v>
      </c>
      <c r="AP323" s="449" t="e">
        <f t="shared" ca="1" si="398"/>
        <v>#DIV/0!</v>
      </c>
      <c r="AQ323" s="451">
        <f t="shared" si="434"/>
        <v>9.0000000000000002E-6</v>
      </c>
      <c r="AR323" s="451" t="e">
        <f t="shared" ca="1" si="434"/>
        <v>#DIV/0!</v>
      </c>
      <c r="AS323" s="455" t="e">
        <f t="shared" ca="1" si="431"/>
        <v>#N/A</v>
      </c>
      <c r="AT323" s="456" t="e">
        <f t="shared" ca="1" si="399"/>
        <v>#DIV/0!</v>
      </c>
      <c r="AU323" s="451" t="e">
        <f t="shared" si="415"/>
        <v>#DIV/0!</v>
      </c>
      <c r="AV323" s="450" t="e">
        <f t="shared" ca="1" si="416"/>
        <v>#DIV/0!</v>
      </c>
      <c r="AW323" s="451">
        <f t="shared" si="417"/>
        <v>0.03</v>
      </c>
      <c r="AX323" s="446">
        <f t="shared" si="400"/>
        <v>0</v>
      </c>
      <c r="AY323" s="452" t="e">
        <f t="shared" ca="1" si="401"/>
        <v>#DIV/0!</v>
      </c>
      <c r="BA323" s="68">
        <f>Pressure_1_R4!A152</f>
        <v>0</v>
      </c>
      <c r="BB323" s="87">
        <f>Pressure_1_R4!B152</f>
        <v>0</v>
      </c>
      <c r="BC323" s="87">
        <f>Pressure_1_R4!C152</f>
        <v>0</v>
      </c>
      <c r="BD323" s="87">
        <f>Pressure_1_R4!D152</f>
        <v>0</v>
      </c>
      <c r="BE323" s="87">
        <f>Pressure_1_R4!E152</f>
        <v>0</v>
      </c>
      <c r="BF323" s="87">
        <f>Pressure_1_R4!F152</f>
        <v>0</v>
      </c>
      <c r="BG323" s="87">
        <f>Pressure_1_R4!G152</f>
        <v>0</v>
      </c>
      <c r="BH323" s="87">
        <f>Pressure_1_R4!H152</f>
        <v>0</v>
      </c>
      <c r="BI323" s="87">
        <f>Pressure_1_R4!I152</f>
        <v>0</v>
      </c>
      <c r="BJ323" s="87">
        <f>Pressure_1_R4!J152</f>
        <v>0</v>
      </c>
      <c r="BK323" s="87">
        <f>Pressure_1_R4!K152</f>
        <v>0</v>
      </c>
      <c r="BL323" s="87">
        <f>Pressure_1_R4!L152</f>
        <v>0</v>
      </c>
      <c r="BM323" s="87">
        <f>Pressure_1_R4!M152</f>
        <v>0</v>
      </c>
      <c r="BN323" s="87">
        <f>Pressure_1_R4!N152</f>
        <v>0</v>
      </c>
      <c r="BO323" s="87">
        <f>Pressure_1_R4!O152</f>
        <v>0</v>
      </c>
      <c r="BP323" s="69">
        <f>Pressure_1_R4!P152</f>
        <v>0</v>
      </c>
    </row>
    <row r="324" spans="2:68" ht="15" customHeight="1">
      <c r="B324" s="438">
        <f>Pressure_1_R4!B27</f>
        <v>0</v>
      </c>
      <c r="C324" s="439">
        <f>Pressure_1_R4!D27</f>
        <v>0</v>
      </c>
      <c r="D324" s="445" t="str">
        <f t="shared" si="389"/>
        <v/>
      </c>
      <c r="E324" s="429" t="str">
        <f t="shared" si="418"/>
        <v>기체</v>
      </c>
      <c r="F324" s="387" t="e">
        <f t="shared" si="390"/>
        <v>#N/A</v>
      </c>
      <c r="G324" s="387" t="e">
        <f t="shared" si="391"/>
        <v>#N/A</v>
      </c>
      <c r="H324" s="437" t="e">
        <f t="shared" si="392"/>
        <v>#N/A</v>
      </c>
      <c r="I324" s="429">
        <f t="shared" si="419"/>
        <v>0</v>
      </c>
      <c r="J324" s="66"/>
      <c r="K324" s="423">
        <f t="shared" si="420"/>
        <v>0</v>
      </c>
      <c r="L324" s="428" t="e">
        <f t="shared" ca="1" si="421"/>
        <v>#N/A</v>
      </c>
      <c r="M324" s="429" t="e">
        <f t="shared" ca="1" si="422"/>
        <v>#VALUE!</v>
      </c>
      <c r="N324" s="428">
        <f t="shared" ca="1" si="423"/>
        <v>0</v>
      </c>
      <c r="O324" s="429" t="e">
        <f t="shared" ca="1" si="424"/>
        <v>#N/A</v>
      </c>
      <c r="P324" s="428">
        <f t="shared" ca="1" si="425"/>
        <v>0</v>
      </c>
      <c r="Q324" s="429" t="e">
        <f t="shared" ca="1" si="426"/>
        <v>#N/A</v>
      </c>
      <c r="R324" s="430">
        <f t="shared" ca="1" si="406"/>
        <v>0</v>
      </c>
      <c r="S324" s="427" t="e">
        <f t="shared" ca="1" si="407"/>
        <v>#N/A</v>
      </c>
      <c r="T324" s="387" t="e">
        <f t="shared" ca="1" si="393"/>
        <v>#N/A</v>
      </c>
      <c r="U324" s="440" t="e">
        <f t="shared" ca="1" si="427"/>
        <v>#N/A</v>
      </c>
      <c r="V324" s="429">
        <f t="shared" si="428"/>
        <v>0</v>
      </c>
      <c r="X324" s="428" t="e">
        <f t="shared" ca="1" si="429"/>
        <v>#N/A</v>
      </c>
      <c r="Y324" s="429" t="e">
        <f t="shared" ca="1" si="430"/>
        <v>#N/A</v>
      </c>
      <c r="Z324" s="428" t="e">
        <f t="shared" ca="1" si="409"/>
        <v>#N/A</v>
      </c>
      <c r="AA324" s="431" t="e">
        <f t="shared" ca="1" si="410"/>
        <v>#N/A</v>
      </c>
      <c r="AB324" s="442">
        <f t="shared" si="394"/>
        <v>0</v>
      </c>
      <c r="AC324" s="443">
        <f t="shared" si="395"/>
        <v>0</v>
      </c>
      <c r="AD324" s="444">
        <f t="shared" si="396"/>
        <v>0</v>
      </c>
      <c r="AF324" s="387">
        <f t="shared" si="397"/>
        <v>0</v>
      </c>
      <c r="AG324" s="451">
        <f t="shared" si="432"/>
        <v>9.7989820000000005</v>
      </c>
      <c r="AH324" s="451" t="e">
        <f t="shared" si="432"/>
        <v>#DIV/0!</v>
      </c>
      <c r="AI324" s="451">
        <f t="shared" si="432"/>
        <v>8000</v>
      </c>
      <c r="AJ324" s="451">
        <f t="shared" si="432"/>
        <v>1</v>
      </c>
      <c r="AK324" s="451">
        <f t="shared" si="432"/>
        <v>0</v>
      </c>
      <c r="AL324" s="451" t="e">
        <f t="shared" ca="1" si="432"/>
        <v>#N/A</v>
      </c>
      <c r="AM324" s="454" t="e">
        <f t="shared" ca="1" si="412"/>
        <v>#DIV/0!</v>
      </c>
      <c r="AN324" s="451" t="e">
        <f t="shared" ca="1" si="433"/>
        <v>#N/A</v>
      </c>
      <c r="AO324" s="451" t="e">
        <f t="shared" ca="1" si="433"/>
        <v>#N/A</v>
      </c>
      <c r="AP324" s="449" t="e">
        <f t="shared" ca="1" si="398"/>
        <v>#DIV/0!</v>
      </c>
      <c r="AQ324" s="451">
        <f t="shared" si="434"/>
        <v>9.0000000000000002E-6</v>
      </c>
      <c r="AR324" s="451" t="e">
        <f t="shared" ca="1" si="434"/>
        <v>#DIV/0!</v>
      </c>
      <c r="AS324" s="455" t="e">
        <f t="shared" ca="1" si="431"/>
        <v>#N/A</v>
      </c>
      <c r="AT324" s="456" t="e">
        <f t="shared" ca="1" si="399"/>
        <v>#DIV/0!</v>
      </c>
      <c r="AU324" s="451" t="e">
        <f t="shared" si="415"/>
        <v>#DIV/0!</v>
      </c>
      <c r="AV324" s="450" t="e">
        <f t="shared" ca="1" si="416"/>
        <v>#DIV/0!</v>
      </c>
      <c r="AW324" s="451">
        <f t="shared" si="417"/>
        <v>0.03</v>
      </c>
      <c r="AX324" s="446">
        <f t="shared" si="400"/>
        <v>0</v>
      </c>
      <c r="AY324" s="452" t="e">
        <f t="shared" ca="1" si="401"/>
        <v>#DIV/0!</v>
      </c>
      <c r="BA324" s="70">
        <f>Pressure_1_R4!A153</f>
        <v>0</v>
      </c>
      <c r="BB324" s="86">
        <f>Pressure_1_R4!B153</f>
        <v>0</v>
      </c>
      <c r="BC324" s="86">
        <f>Pressure_1_R4!C153</f>
        <v>0</v>
      </c>
      <c r="BD324" s="86">
        <f>Pressure_1_R4!D153</f>
        <v>0</v>
      </c>
      <c r="BE324" s="86">
        <f>Pressure_1_R4!E153</f>
        <v>0</v>
      </c>
      <c r="BF324" s="86">
        <f>Pressure_1_R4!F153</f>
        <v>0</v>
      </c>
      <c r="BG324" s="86">
        <f>Pressure_1_R4!G153</f>
        <v>0</v>
      </c>
      <c r="BH324" s="86">
        <f>Pressure_1_R4!H153</f>
        <v>0</v>
      </c>
      <c r="BI324" s="86">
        <f>Pressure_1_R4!I153</f>
        <v>0</v>
      </c>
      <c r="BJ324" s="86">
        <f>Pressure_1_R4!J153</f>
        <v>0</v>
      </c>
      <c r="BK324" s="86">
        <f>Pressure_1_R4!K153</f>
        <v>0</v>
      </c>
      <c r="BL324" s="86">
        <f>Pressure_1_R4!L153</f>
        <v>0</v>
      </c>
      <c r="BM324" s="86">
        <f>Pressure_1_R4!M153</f>
        <v>0</v>
      </c>
      <c r="BN324" s="86">
        <f>Pressure_1_R4!N153</f>
        <v>0</v>
      </c>
      <c r="BO324" s="86">
        <f>Pressure_1_R4!O153</f>
        <v>0</v>
      </c>
      <c r="BP324" s="71">
        <f>Pressure_1_R4!P153</f>
        <v>0</v>
      </c>
    </row>
    <row r="325" spans="2:68" ht="15" customHeight="1">
      <c r="B325" s="438">
        <f>Pressure_1_R4!B28</f>
        <v>0</v>
      </c>
      <c r="C325" s="439">
        <f>Pressure_1_R4!D28</f>
        <v>0</v>
      </c>
      <c r="D325" s="445" t="str">
        <f t="shared" si="389"/>
        <v/>
      </c>
      <c r="E325" s="429" t="str">
        <f t="shared" si="418"/>
        <v>기체</v>
      </c>
      <c r="F325" s="387" t="e">
        <f t="shared" si="390"/>
        <v>#N/A</v>
      </c>
      <c r="G325" s="387" t="e">
        <f t="shared" si="391"/>
        <v>#N/A</v>
      </c>
      <c r="H325" s="437" t="e">
        <f t="shared" si="392"/>
        <v>#N/A</v>
      </c>
      <c r="I325" s="429">
        <f t="shared" si="419"/>
        <v>0</v>
      </c>
      <c r="J325" s="66"/>
      <c r="K325" s="423">
        <f t="shared" si="420"/>
        <v>0</v>
      </c>
      <c r="L325" s="428" t="e">
        <f t="shared" ca="1" si="421"/>
        <v>#N/A</v>
      </c>
      <c r="M325" s="429" t="e">
        <f t="shared" ca="1" si="422"/>
        <v>#VALUE!</v>
      </c>
      <c r="N325" s="428">
        <f t="shared" ca="1" si="423"/>
        <v>0</v>
      </c>
      <c r="O325" s="429" t="e">
        <f t="shared" ca="1" si="424"/>
        <v>#N/A</v>
      </c>
      <c r="P325" s="428">
        <f t="shared" ca="1" si="425"/>
        <v>0</v>
      </c>
      <c r="Q325" s="429" t="e">
        <f t="shared" ca="1" si="426"/>
        <v>#N/A</v>
      </c>
      <c r="R325" s="430">
        <f t="shared" ca="1" si="406"/>
        <v>0</v>
      </c>
      <c r="S325" s="427" t="e">
        <f t="shared" ca="1" si="407"/>
        <v>#N/A</v>
      </c>
      <c r="T325" s="387" t="e">
        <f t="shared" ca="1" si="393"/>
        <v>#N/A</v>
      </c>
      <c r="U325" s="440" t="e">
        <f t="shared" ca="1" si="427"/>
        <v>#N/A</v>
      </c>
      <c r="V325" s="429">
        <f t="shared" si="428"/>
        <v>0</v>
      </c>
      <c r="X325" s="428" t="e">
        <f t="shared" ca="1" si="429"/>
        <v>#N/A</v>
      </c>
      <c r="Y325" s="429" t="e">
        <f t="shared" ca="1" si="430"/>
        <v>#N/A</v>
      </c>
      <c r="Z325" s="428" t="e">
        <f t="shared" ca="1" si="409"/>
        <v>#N/A</v>
      </c>
      <c r="AA325" s="431" t="e">
        <f t="shared" ca="1" si="410"/>
        <v>#N/A</v>
      </c>
      <c r="AB325" s="442">
        <f t="shared" si="394"/>
        <v>0</v>
      </c>
      <c r="AC325" s="443">
        <f t="shared" si="395"/>
        <v>0</v>
      </c>
      <c r="AD325" s="444">
        <f t="shared" si="396"/>
        <v>0</v>
      </c>
      <c r="AF325" s="387">
        <f t="shared" si="397"/>
        <v>0</v>
      </c>
      <c r="AG325" s="451">
        <f t="shared" si="432"/>
        <v>9.7989820000000005</v>
      </c>
      <c r="AH325" s="451" t="e">
        <f t="shared" si="432"/>
        <v>#DIV/0!</v>
      </c>
      <c r="AI325" s="451">
        <f t="shared" si="432"/>
        <v>8000</v>
      </c>
      <c r="AJ325" s="451">
        <f t="shared" si="432"/>
        <v>1</v>
      </c>
      <c r="AK325" s="451">
        <f t="shared" si="432"/>
        <v>0</v>
      </c>
      <c r="AL325" s="451" t="e">
        <f t="shared" ca="1" si="432"/>
        <v>#N/A</v>
      </c>
      <c r="AM325" s="454" t="e">
        <f t="shared" ca="1" si="412"/>
        <v>#DIV/0!</v>
      </c>
      <c r="AN325" s="451" t="e">
        <f t="shared" ca="1" si="433"/>
        <v>#N/A</v>
      </c>
      <c r="AO325" s="451" t="e">
        <f t="shared" ca="1" si="433"/>
        <v>#N/A</v>
      </c>
      <c r="AP325" s="449" t="e">
        <f t="shared" ca="1" si="398"/>
        <v>#DIV/0!</v>
      </c>
      <c r="AQ325" s="451">
        <f t="shared" si="434"/>
        <v>9.0000000000000002E-6</v>
      </c>
      <c r="AR325" s="451" t="e">
        <f t="shared" ca="1" si="434"/>
        <v>#DIV/0!</v>
      </c>
      <c r="AS325" s="455" t="e">
        <f t="shared" ca="1" si="431"/>
        <v>#N/A</v>
      </c>
      <c r="AT325" s="456" t="e">
        <f t="shared" ca="1" si="399"/>
        <v>#DIV/0!</v>
      </c>
      <c r="AU325" s="451" t="e">
        <f t="shared" si="415"/>
        <v>#DIV/0!</v>
      </c>
      <c r="AV325" s="450" t="e">
        <f t="shared" ca="1" si="416"/>
        <v>#DIV/0!</v>
      </c>
      <c r="AW325" s="451">
        <f t="shared" si="417"/>
        <v>0.03</v>
      </c>
      <c r="AX325" s="446">
        <f t="shared" si="400"/>
        <v>0</v>
      </c>
      <c r="AY325" s="452" t="e">
        <f t="shared" ca="1" si="401"/>
        <v>#DIV/0!</v>
      </c>
      <c r="BA325" s="68">
        <f>Pressure_1_R4!A154</f>
        <v>0</v>
      </c>
      <c r="BB325" s="87">
        <f>Pressure_1_R4!B154</f>
        <v>0</v>
      </c>
      <c r="BC325" s="87">
        <f>Pressure_1_R4!C154</f>
        <v>0</v>
      </c>
      <c r="BD325" s="87">
        <f>Pressure_1_R4!D154</f>
        <v>0</v>
      </c>
      <c r="BE325" s="87">
        <f>Pressure_1_R4!E154</f>
        <v>0</v>
      </c>
      <c r="BF325" s="87">
        <f>Pressure_1_R4!F154</f>
        <v>0</v>
      </c>
      <c r="BG325" s="87">
        <f>Pressure_1_R4!G154</f>
        <v>0</v>
      </c>
      <c r="BH325" s="87">
        <f>Pressure_1_R4!H154</f>
        <v>0</v>
      </c>
      <c r="BI325" s="87">
        <f>Pressure_1_R4!I154</f>
        <v>0</v>
      </c>
      <c r="BJ325" s="87">
        <f>Pressure_1_R4!J154</f>
        <v>0</v>
      </c>
      <c r="BK325" s="87">
        <f>Pressure_1_R4!K154</f>
        <v>0</v>
      </c>
      <c r="BL325" s="87">
        <f>Pressure_1_R4!L154</f>
        <v>0</v>
      </c>
      <c r="BM325" s="87">
        <f>Pressure_1_R4!M154</f>
        <v>0</v>
      </c>
      <c r="BN325" s="87">
        <f>Pressure_1_R4!N154</f>
        <v>0</v>
      </c>
      <c r="BO325" s="87">
        <f>Pressure_1_R4!O154</f>
        <v>0</v>
      </c>
      <c r="BP325" s="69">
        <f>Pressure_1_R4!P154</f>
        <v>0</v>
      </c>
    </row>
    <row r="326" spans="2:68" ht="15" customHeight="1">
      <c r="B326" s="438">
        <f>Pressure_1_R4!B29</f>
        <v>0</v>
      </c>
      <c r="C326" s="439">
        <f>Pressure_1_R4!D29</f>
        <v>0</v>
      </c>
      <c r="D326" s="445" t="str">
        <f t="shared" si="389"/>
        <v/>
      </c>
      <c r="E326" s="429" t="str">
        <f t="shared" si="418"/>
        <v>기체</v>
      </c>
      <c r="F326" s="387" t="e">
        <f t="shared" si="390"/>
        <v>#N/A</v>
      </c>
      <c r="G326" s="387" t="e">
        <f t="shared" si="391"/>
        <v>#N/A</v>
      </c>
      <c r="H326" s="437" t="e">
        <f t="shared" si="392"/>
        <v>#N/A</v>
      </c>
      <c r="I326" s="429">
        <f t="shared" si="419"/>
        <v>0</v>
      </c>
      <c r="J326" s="66"/>
      <c r="K326" s="423">
        <f t="shared" si="420"/>
        <v>0</v>
      </c>
      <c r="L326" s="428" t="e">
        <f t="shared" ca="1" si="421"/>
        <v>#N/A</v>
      </c>
      <c r="M326" s="429" t="e">
        <f t="shared" ca="1" si="422"/>
        <v>#VALUE!</v>
      </c>
      <c r="N326" s="428">
        <f t="shared" ca="1" si="423"/>
        <v>0</v>
      </c>
      <c r="O326" s="429" t="e">
        <f t="shared" ca="1" si="424"/>
        <v>#N/A</v>
      </c>
      <c r="P326" s="428">
        <f t="shared" ca="1" si="425"/>
        <v>0</v>
      </c>
      <c r="Q326" s="429" t="e">
        <f t="shared" ca="1" si="426"/>
        <v>#N/A</v>
      </c>
      <c r="R326" s="430">
        <f t="shared" ca="1" si="406"/>
        <v>0</v>
      </c>
      <c r="S326" s="427" t="e">
        <f t="shared" ca="1" si="407"/>
        <v>#N/A</v>
      </c>
      <c r="T326" s="387" t="e">
        <f t="shared" ca="1" si="393"/>
        <v>#N/A</v>
      </c>
      <c r="U326" s="440" t="e">
        <f t="shared" ca="1" si="427"/>
        <v>#N/A</v>
      </c>
      <c r="V326" s="429">
        <f t="shared" si="428"/>
        <v>0</v>
      </c>
      <c r="X326" s="428" t="e">
        <f t="shared" ca="1" si="429"/>
        <v>#N/A</v>
      </c>
      <c r="Y326" s="429" t="e">
        <f t="shared" ca="1" si="430"/>
        <v>#N/A</v>
      </c>
      <c r="Z326" s="428" t="e">
        <f t="shared" ca="1" si="409"/>
        <v>#N/A</v>
      </c>
      <c r="AA326" s="431" t="e">
        <f t="shared" ca="1" si="410"/>
        <v>#N/A</v>
      </c>
      <c r="AB326" s="442">
        <f t="shared" si="394"/>
        <v>0</v>
      </c>
      <c r="AC326" s="443">
        <f t="shared" si="395"/>
        <v>0</v>
      </c>
      <c r="AD326" s="444">
        <f t="shared" si="396"/>
        <v>0</v>
      </c>
      <c r="AF326" s="387">
        <f t="shared" si="397"/>
        <v>0</v>
      </c>
      <c r="AG326" s="451">
        <f t="shared" si="432"/>
        <v>9.7989820000000005</v>
      </c>
      <c r="AH326" s="451" t="e">
        <f t="shared" si="432"/>
        <v>#DIV/0!</v>
      </c>
      <c r="AI326" s="451">
        <f t="shared" si="432"/>
        <v>8000</v>
      </c>
      <c r="AJ326" s="451">
        <f t="shared" si="432"/>
        <v>1</v>
      </c>
      <c r="AK326" s="451">
        <f t="shared" si="432"/>
        <v>0</v>
      </c>
      <c r="AL326" s="451" t="e">
        <f t="shared" ca="1" si="432"/>
        <v>#N/A</v>
      </c>
      <c r="AM326" s="454" t="e">
        <f t="shared" ca="1" si="412"/>
        <v>#DIV/0!</v>
      </c>
      <c r="AN326" s="451" t="e">
        <f t="shared" ca="1" si="433"/>
        <v>#N/A</v>
      </c>
      <c r="AO326" s="451" t="e">
        <f t="shared" ca="1" si="433"/>
        <v>#N/A</v>
      </c>
      <c r="AP326" s="449" t="e">
        <f t="shared" ca="1" si="398"/>
        <v>#DIV/0!</v>
      </c>
      <c r="AQ326" s="451">
        <f t="shared" si="434"/>
        <v>9.0000000000000002E-6</v>
      </c>
      <c r="AR326" s="451" t="e">
        <f t="shared" ca="1" si="434"/>
        <v>#DIV/0!</v>
      </c>
      <c r="AS326" s="455" t="e">
        <f t="shared" ca="1" si="431"/>
        <v>#N/A</v>
      </c>
      <c r="AT326" s="456" t="e">
        <f t="shared" ca="1" si="399"/>
        <v>#DIV/0!</v>
      </c>
      <c r="AU326" s="451" t="e">
        <f t="shared" si="415"/>
        <v>#DIV/0!</v>
      </c>
      <c r="AV326" s="450" t="e">
        <f t="shared" ca="1" si="416"/>
        <v>#DIV/0!</v>
      </c>
      <c r="AW326" s="451">
        <f t="shared" si="417"/>
        <v>0.03</v>
      </c>
      <c r="AX326" s="446">
        <f t="shared" si="400"/>
        <v>0</v>
      </c>
      <c r="AY326" s="452" t="e">
        <f t="shared" ca="1" si="401"/>
        <v>#DIV/0!</v>
      </c>
      <c r="BA326" s="70">
        <f>Pressure_1_R4!A155</f>
        <v>0</v>
      </c>
      <c r="BB326" s="86">
        <f>Pressure_1_R4!B155</f>
        <v>0</v>
      </c>
      <c r="BC326" s="86">
        <f>Pressure_1_R4!C155</f>
        <v>0</v>
      </c>
      <c r="BD326" s="86">
        <f>Pressure_1_R4!D155</f>
        <v>0</v>
      </c>
      <c r="BE326" s="86">
        <f>Pressure_1_R4!E155</f>
        <v>0</v>
      </c>
      <c r="BF326" s="86">
        <f>Pressure_1_R4!F155</f>
        <v>0</v>
      </c>
      <c r="BG326" s="86">
        <f>Pressure_1_R4!G155</f>
        <v>0</v>
      </c>
      <c r="BH326" s="86">
        <f>Pressure_1_R4!H155</f>
        <v>0</v>
      </c>
      <c r="BI326" s="86">
        <f>Pressure_1_R4!I155</f>
        <v>0</v>
      </c>
      <c r="BJ326" s="86">
        <f>Pressure_1_R4!J155</f>
        <v>0</v>
      </c>
      <c r="BK326" s="86">
        <f>Pressure_1_R4!K155</f>
        <v>0</v>
      </c>
      <c r="BL326" s="86">
        <f>Pressure_1_R4!L155</f>
        <v>0</v>
      </c>
      <c r="BM326" s="86">
        <f>Pressure_1_R4!M155</f>
        <v>0</v>
      </c>
      <c r="BN326" s="86">
        <f>Pressure_1_R4!N155</f>
        <v>0</v>
      </c>
      <c r="BO326" s="86">
        <f>Pressure_1_R4!O155</f>
        <v>0</v>
      </c>
      <c r="BP326" s="71">
        <f>Pressure_1_R4!P155</f>
        <v>0</v>
      </c>
    </row>
    <row r="327" spans="2:68" ht="15" customHeight="1">
      <c r="B327" s="438">
        <f>Pressure_1_R4!B30</f>
        <v>0</v>
      </c>
      <c r="C327" s="439">
        <f>Pressure_1_R4!D30</f>
        <v>0</v>
      </c>
      <c r="D327" s="445" t="str">
        <f t="shared" si="389"/>
        <v/>
      </c>
      <c r="E327" s="429" t="str">
        <f t="shared" si="418"/>
        <v>기체</v>
      </c>
      <c r="F327" s="387" t="e">
        <f t="shared" si="390"/>
        <v>#N/A</v>
      </c>
      <c r="G327" s="387" t="e">
        <f t="shared" si="391"/>
        <v>#N/A</v>
      </c>
      <c r="H327" s="437" t="e">
        <f t="shared" si="392"/>
        <v>#N/A</v>
      </c>
      <c r="I327" s="429">
        <f t="shared" si="419"/>
        <v>0</v>
      </c>
      <c r="J327" s="66"/>
      <c r="K327" s="423">
        <f t="shared" si="420"/>
        <v>0</v>
      </c>
      <c r="L327" s="428" t="e">
        <f t="shared" ca="1" si="421"/>
        <v>#N/A</v>
      </c>
      <c r="M327" s="429" t="e">
        <f t="shared" ca="1" si="422"/>
        <v>#VALUE!</v>
      </c>
      <c r="N327" s="428">
        <f t="shared" ca="1" si="423"/>
        <v>0</v>
      </c>
      <c r="O327" s="429" t="e">
        <f t="shared" ca="1" si="424"/>
        <v>#N/A</v>
      </c>
      <c r="P327" s="428">
        <f t="shared" ca="1" si="425"/>
        <v>0</v>
      </c>
      <c r="Q327" s="429" t="e">
        <f t="shared" ca="1" si="426"/>
        <v>#N/A</v>
      </c>
      <c r="R327" s="430">
        <f t="shared" ca="1" si="406"/>
        <v>0</v>
      </c>
      <c r="S327" s="427" t="e">
        <f t="shared" ca="1" si="407"/>
        <v>#N/A</v>
      </c>
      <c r="T327" s="387" t="e">
        <f t="shared" ca="1" si="393"/>
        <v>#N/A</v>
      </c>
      <c r="U327" s="440" t="e">
        <f t="shared" ca="1" si="427"/>
        <v>#N/A</v>
      </c>
      <c r="V327" s="429">
        <f t="shared" si="428"/>
        <v>0</v>
      </c>
      <c r="X327" s="428" t="e">
        <f t="shared" ca="1" si="429"/>
        <v>#N/A</v>
      </c>
      <c r="Y327" s="429" t="e">
        <f t="shared" ca="1" si="430"/>
        <v>#N/A</v>
      </c>
      <c r="Z327" s="428" t="e">
        <f t="shared" ca="1" si="409"/>
        <v>#N/A</v>
      </c>
      <c r="AA327" s="431" t="e">
        <f t="shared" ca="1" si="410"/>
        <v>#N/A</v>
      </c>
      <c r="AB327" s="442">
        <f t="shared" si="394"/>
        <v>0</v>
      </c>
      <c r="AC327" s="443">
        <f t="shared" si="395"/>
        <v>0</v>
      </c>
      <c r="AD327" s="444">
        <f t="shared" si="396"/>
        <v>0</v>
      </c>
      <c r="AF327" s="387">
        <f t="shared" si="397"/>
        <v>0</v>
      </c>
      <c r="AG327" s="451">
        <f t="shared" si="432"/>
        <v>9.7989820000000005</v>
      </c>
      <c r="AH327" s="451" t="e">
        <f t="shared" si="432"/>
        <v>#DIV/0!</v>
      </c>
      <c r="AI327" s="451">
        <f t="shared" si="432"/>
        <v>8000</v>
      </c>
      <c r="AJ327" s="451">
        <f t="shared" si="432"/>
        <v>1</v>
      </c>
      <c r="AK327" s="451">
        <f t="shared" si="432"/>
        <v>0</v>
      </c>
      <c r="AL327" s="451" t="e">
        <f t="shared" ca="1" si="432"/>
        <v>#N/A</v>
      </c>
      <c r="AM327" s="454" t="e">
        <f t="shared" ca="1" si="412"/>
        <v>#DIV/0!</v>
      </c>
      <c r="AN327" s="451" t="e">
        <f t="shared" ca="1" si="433"/>
        <v>#N/A</v>
      </c>
      <c r="AO327" s="451" t="e">
        <f t="shared" ca="1" si="433"/>
        <v>#N/A</v>
      </c>
      <c r="AP327" s="449" t="e">
        <f t="shared" ca="1" si="398"/>
        <v>#DIV/0!</v>
      </c>
      <c r="AQ327" s="451">
        <f t="shared" si="434"/>
        <v>9.0000000000000002E-6</v>
      </c>
      <c r="AR327" s="451" t="e">
        <f t="shared" ca="1" si="434"/>
        <v>#DIV/0!</v>
      </c>
      <c r="AS327" s="455" t="e">
        <f t="shared" ca="1" si="431"/>
        <v>#N/A</v>
      </c>
      <c r="AT327" s="456" t="e">
        <f t="shared" ca="1" si="399"/>
        <v>#DIV/0!</v>
      </c>
      <c r="AU327" s="451" t="e">
        <f t="shared" si="415"/>
        <v>#DIV/0!</v>
      </c>
      <c r="AV327" s="450" t="e">
        <f t="shared" ca="1" si="416"/>
        <v>#DIV/0!</v>
      </c>
      <c r="AW327" s="451">
        <f t="shared" si="417"/>
        <v>0.03</v>
      </c>
      <c r="AX327" s="446">
        <f t="shared" si="400"/>
        <v>0</v>
      </c>
      <c r="AY327" s="452" t="e">
        <f t="shared" ca="1" si="401"/>
        <v>#DIV/0!</v>
      </c>
      <c r="BA327" s="68">
        <f>Pressure_1_R4!A156</f>
        <v>0</v>
      </c>
      <c r="BB327" s="87">
        <f>Pressure_1_R4!B156</f>
        <v>0</v>
      </c>
      <c r="BC327" s="87">
        <f>Pressure_1_R4!C156</f>
        <v>0</v>
      </c>
      <c r="BD327" s="87">
        <f>Pressure_1_R4!D156</f>
        <v>0</v>
      </c>
      <c r="BE327" s="87">
        <f>Pressure_1_R4!E156</f>
        <v>0</v>
      </c>
      <c r="BF327" s="87">
        <f>Pressure_1_R4!F156</f>
        <v>0</v>
      </c>
      <c r="BG327" s="87">
        <f>Pressure_1_R4!G156</f>
        <v>0</v>
      </c>
      <c r="BH327" s="87">
        <f>Pressure_1_R4!H156</f>
        <v>0</v>
      </c>
      <c r="BI327" s="87">
        <f>Pressure_1_R4!I156</f>
        <v>0</v>
      </c>
      <c r="BJ327" s="87">
        <f>Pressure_1_R4!J156</f>
        <v>0</v>
      </c>
      <c r="BK327" s="87">
        <f>Pressure_1_R4!K156</f>
        <v>0</v>
      </c>
      <c r="BL327" s="87">
        <f>Pressure_1_R4!L156</f>
        <v>0</v>
      </c>
      <c r="BM327" s="87">
        <f>Pressure_1_R4!M156</f>
        <v>0</v>
      </c>
      <c r="BN327" s="87">
        <f>Pressure_1_R4!N156</f>
        <v>0</v>
      </c>
      <c r="BO327" s="87">
        <f>Pressure_1_R4!O156</f>
        <v>0</v>
      </c>
      <c r="BP327" s="69">
        <f>Pressure_1_R4!P156</f>
        <v>0</v>
      </c>
    </row>
    <row r="328" spans="2:68" ht="15" customHeight="1">
      <c r="B328" s="438">
        <f>Pressure_1_R4!B31</f>
        <v>0</v>
      </c>
      <c r="C328" s="439">
        <f>Pressure_1_R4!D31</f>
        <v>0</v>
      </c>
      <c r="D328" s="445" t="str">
        <f t="shared" si="389"/>
        <v/>
      </c>
      <c r="E328" s="429" t="str">
        <f t="shared" si="418"/>
        <v>기체</v>
      </c>
      <c r="F328" s="387" t="e">
        <f t="shared" si="390"/>
        <v>#N/A</v>
      </c>
      <c r="G328" s="387" t="e">
        <f t="shared" si="391"/>
        <v>#N/A</v>
      </c>
      <c r="H328" s="437" t="e">
        <f t="shared" si="392"/>
        <v>#N/A</v>
      </c>
      <c r="I328" s="429">
        <f t="shared" si="419"/>
        <v>0</v>
      </c>
      <c r="J328" s="66"/>
      <c r="K328" s="423">
        <f t="shared" si="420"/>
        <v>0</v>
      </c>
      <c r="L328" s="428" t="e">
        <f t="shared" ca="1" si="421"/>
        <v>#N/A</v>
      </c>
      <c r="M328" s="429" t="e">
        <f t="shared" ca="1" si="422"/>
        <v>#VALUE!</v>
      </c>
      <c r="N328" s="428">
        <f t="shared" ca="1" si="423"/>
        <v>0</v>
      </c>
      <c r="O328" s="429" t="e">
        <f t="shared" ca="1" si="424"/>
        <v>#N/A</v>
      </c>
      <c r="P328" s="428">
        <f t="shared" ca="1" si="425"/>
        <v>0</v>
      </c>
      <c r="Q328" s="429" t="e">
        <f t="shared" ca="1" si="426"/>
        <v>#N/A</v>
      </c>
      <c r="R328" s="430">
        <f t="shared" ca="1" si="406"/>
        <v>0</v>
      </c>
      <c r="S328" s="427" t="e">
        <f t="shared" ca="1" si="407"/>
        <v>#N/A</v>
      </c>
      <c r="T328" s="387" t="e">
        <f t="shared" ca="1" si="393"/>
        <v>#N/A</v>
      </c>
      <c r="U328" s="440" t="e">
        <f t="shared" ca="1" si="427"/>
        <v>#N/A</v>
      </c>
      <c r="V328" s="429">
        <f t="shared" si="428"/>
        <v>0</v>
      </c>
      <c r="X328" s="428" t="e">
        <f t="shared" ca="1" si="429"/>
        <v>#N/A</v>
      </c>
      <c r="Y328" s="429" t="e">
        <f t="shared" ca="1" si="430"/>
        <v>#N/A</v>
      </c>
      <c r="Z328" s="428" t="e">
        <f t="shared" ca="1" si="409"/>
        <v>#N/A</v>
      </c>
      <c r="AA328" s="431" t="e">
        <f t="shared" ca="1" si="410"/>
        <v>#N/A</v>
      </c>
      <c r="AB328" s="442">
        <f t="shared" si="394"/>
        <v>0</v>
      </c>
      <c r="AC328" s="443">
        <f t="shared" si="395"/>
        <v>0</v>
      </c>
      <c r="AD328" s="444">
        <f t="shared" si="396"/>
        <v>0</v>
      </c>
      <c r="AF328" s="387">
        <f t="shared" si="397"/>
        <v>0</v>
      </c>
      <c r="AG328" s="451">
        <f t="shared" si="432"/>
        <v>9.7989820000000005</v>
      </c>
      <c r="AH328" s="451" t="e">
        <f t="shared" si="432"/>
        <v>#DIV/0!</v>
      </c>
      <c r="AI328" s="451">
        <f t="shared" si="432"/>
        <v>8000</v>
      </c>
      <c r="AJ328" s="451">
        <f t="shared" si="432"/>
        <v>1</v>
      </c>
      <c r="AK328" s="451">
        <f t="shared" si="432"/>
        <v>0</v>
      </c>
      <c r="AL328" s="451" t="e">
        <f t="shared" ca="1" si="432"/>
        <v>#N/A</v>
      </c>
      <c r="AM328" s="454" t="e">
        <f t="shared" ca="1" si="412"/>
        <v>#DIV/0!</v>
      </c>
      <c r="AN328" s="451" t="e">
        <f t="shared" ca="1" si="433"/>
        <v>#N/A</v>
      </c>
      <c r="AO328" s="451" t="e">
        <f t="shared" ca="1" si="433"/>
        <v>#N/A</v>
      </c>
      <c r="AP328" s="449" t="e">
        <f t="shared" ca="1" si="398"/>
        <v>#DIV/0!</v>
      </c>
      <c r="AQ328" s="451">
        <f t="shared" si="434"/>
        <v>9.0000000000000002E-6</v>
      </c>
      <c r="AR328" s="451" t="e">
        <f t="shared" ca="1" si="434"/>
        <v>#DIV/0!</v>
      </c>
      <c r="AS328" s="455" t="e">
        <f t="shared" ca="1" si="431"/>
        <v>#N/A</v>
      </c>
      <c r="AT328" s="456" t="e">
        <f t="shared" ca="1" si="399"/>
        <v>#DIV/0!</v>
      </c>
      <c r="AU328" s="451" t="e">
        <f t="shared" si="415"/>
        <v>#DIV/0!</v>
      </c>
      <c r="AV328" s="450" t="e">
        <f t="shared" ca="1" si="416"/>
        <v>#DIV/0!</v>
      </c>
      <c r="AW328" s="451">
        <f t="shared" si="417"/>
        <v>0.03</v>
      </c>
      <c r="AX328" s="446">
        <f t="shared" si="400"/>
        <v>0</v>
      </c>
      <c r="AY328" s="452" t="e">
        <f t="shared" ca="1" si="401"/>
        <v>#DIV/0!</v>
      </c>
      <c r="BA328" s="70">
        <f>Pressure_1_R4!A157</f>
        <v>0</v>
      </c>
      <c r="BB328" s="86">
        <f>Pressure_1_R4!B157</f>
        <v>0</v>
      </c>
      <c r="BC328" s="86">
        <f>Pressure_1_R4!C157</f>
        <v>0</v>
      </c>
      <c r="BD328" s="86">
        <f>Pressure_1_R4!D157</f>
        <v>0</v>
      </c>
      <c r="BE328" s="86">
        <f>Pressure_1_R4!E157</f>
        <v>0</v>
      </c>
      <c r="BF328" s="86">
        <f>Pressure_1_R4!F157</f>
        <v>0</v>
      </c>
      <c r="BG328" s="86">
        <f>Pressure_1_R4!G157</f>
        <v>0</v>
      </c>
      <c r="BH328" s="86">
        <f>Pressure_1_R4!H157</f>
        <v>0</v>
      </c>
      <c r="BI328" s="86">
        <f>Pressure_1_R4!I157</f>
        <v>0</v>
      </c>
      <c r="BJ328" s="86">
        <f>Pressure_1_R4!J157</f>
        <v>0</v>
      </c>
      <c r="BK328" s="86">
        <f>Pressure_1_R4!K157</f>
        <v>0</v>
      </c>
      <c r="BL328" s="86">
        <f>Pressure_1_R4!L157</f>
        <v>0</v>
      </c>
      <c r="BM328" s="86">
        <f>Pressure_1_R4!M157</f>
        <v>0</v>
      </c>
      <c r="BN328" s="86">
        <f>Pressure_1_R4!N157</f>
        <v>0</v>
      </c>
      <c r="BO328" s="86">
        <f>Pressure_1_R4!O157</f>
        <v>0</v>
      </c>
      <c r="BP328" s="71">
        <f>Pressure_1_R4!P157</f>
        <v>0</v>
      </c>
    </row>
    <row r="329" spans="2:68" ht="15" customHeight="1">
      <c r="B329" s="438">
        <f>Pressure_1_R4!B32</f>
        <v>0</v>
      </c>
      <c r="C329" s="439">
        <f>Pressure_1_R4!D32</f>
        <v>0</v>
      </c>
      <c r="D329" s="445" t="str">
        <f t="shared" si="389"/>
        <v/>
      </c>
      <c r="E329" s="429" t="str">
        <f t="shared" si="418"/>
        <v>기체</v>
      </c>
      <c r="F329" s="387" t="e">
        <f t="shared" si="390"/>
        <v>#N/A</v>
      </c>
      <c r="G329" s="387" t="e">
        <f t="shared" si="391"/>
        <v>#N/A</v>
      </c>
      <c r="H329" s="437" t="e">
        <f t="shared" si="392"/>
        <v>#N/A</v>
      </c>
      <c r="I329" s="429">
        <f t="shared" si="419"/>
        <v>0</v>
      </c>
      <c r="J329" s="66"/>
      <c r="K329" s="423">
        <f t="shared" si="420"/>
        <v>0</v>
      </c>
      <c r="L329" s="428" t="e">
        <f t="shared" ca="1" si="421"/>
        <v>#N/A</v>
      </c>
      <c r="M329" s="429" t="e">
        <f t="shared" ca="1" si="422"/>
        <v>#VALUE!</v>
      </c>
      <c r="N329" s="428">
        <f t="shared" ca="1" si="423"/>
        <v>0</v>
      </c>
      <c r="O329" s="429" t="e">
        <f t="shared" ca="1" si="424"/>
        <v>#N/A</v>
      </c>
      <c r="P329" s="428">
        <f t="shared" ca="1" si="425"/>
        <v>0</v>
      </c>
      <c r="Q329" s="429" t="e">
        <f t="shared" ca="1" si="426"/>
        <v>#N/A</v>
      </c>
      <c r="R329" s="430">
        <f t="shared" ca="1" si="406"/>
        <v>0</v>
      </c>
      <c r="S329" s="427" t="e">
        <f t="shared" ca="1" si="407"/>
        <v>#N/A</v>
      </c>
      <c r="T329" s="387" t="e">
        <f t="shared" ca="1" si="393"/>
        <v>#N/A</v>
      </c>
      <c r="U329" s="440" t="e">
        <f t="shared" ca="1" si="427"/>
        <v>#N/A</v>
      </c>
      <c r="V329" s="429">
        <f t="shared" si="428"/>
        <v>0</v>
      </c>
      <c r="X329" s="428" t="e">
        <f t="shared" ca="1" si="429"/>
        <v>#N/A</v>
      </c>
      <c r="Y329" s="429" t="e">
        <f t="shared" ca="1" si="430"/>
        <v>#N/A</v>
      </c>
      <c r="Z329" s="428" t="e">
        <f t="shared" ca="1" si="409"/>
        <v>#N/A</v>
      </c>
      <c r="AA329" s="431" t="e">
        <f t="shared" ca="1" si="410"/>
        <v>#N/A</v>
      </c>
      <c r="AB329" s="442">
        <f t="shared" si="394"/>
        <v>0</v>
      </c>
      <c r="AC329" s="443">
        <f t="shared" si="395"/>
        <v>0</v>
      </c>
      <c r="AD329" s="444">
        <f t="shared" si="396"/>
        <v>0</v>
      </c>
      <c r="AF329" s="387">
        <f t="shared" si="397"/>
        <v>0</v>
      </c>
      <c r="AG329" s="451">
        <f t="shared" si="432"/>
        <v>9.7989820000000005</v>
      </c>
      <c r="AH329" s="451" t="e">
        <f t="shared" si="432"/>
        <v>#DIV/0!</v>
      </c>
      <c r="AI329" s="451">
        <f t="shared" si="432"/>
        <v>8000</v>
      </c>
      <c r="AJ329" s="451">
        <f t="shared" si="432"/>
        <v>1</v>
      </c>
      <c r="AK329" s="451">
        <f t="shared" si="432"/>
        <v>0</v>
      </c>
      <c r="AL329" s="451" t="e">
        <f t="shared" ca="1" si="432"/>
        <v>#N/A</v>
      </c>
      <c r="AM329" s="454" t="e">
        <f t="shared" ca="1" si="412"/>
        <v>#DIV/0!</v>
      </c>
      <c r="AN329" s="451" t="e">
        <f t="shared" ca="1" si="433"/>
        <v>#N/A</v>
      </c>
      <c r="AO329" s="451" t="e">
        <f t="shared" ca="1" si="433"/>
        <v>#N/A</v>
      </c>
      <c r="AP329" s="449" t="e">
        <f t="shared" ca="1" si="398"/>
        <v>#DIV/0!</v>
      </c>
      <c r="AQ329" s="451">
        <f t="shared" si="434"/>
        <v>9.0000000000000002E-6</v>
      </c>
      <c r="AR329" s="451" t="e">
        <f t="shared" ca="1" si="434"/>
        <v>#DIV/0!</v>
      </c>
      <c r="AS329" s="455" t="e">
        <f t="shared" ca="1" si="431"/>
        <v>#N/A</v>
      </c>
      <c r="AT329" s="456" t="e">
        <f t="shared" ca="1" si="399"/>
        <v>#DIV/0!</v>
      </c>
      <c r="AU329" s="451" t="e">
        <f t="shared" si="415"/>
        <v>#DIV/0!</v>
      </c>
      <c r="AV329" s="450" t="e">
        <f t="shared" ca="1" si="416"/>
        <v>#DIV/0!</v>
      </c>
      <c r="AW329" s="451">
        <f t="shared" si="417"/>
        <v>0.03</v>
      </c>
      <c r="AX329" s="446">
        <f t="shared" si="400"/>
        <v>0</v>
      </c>
      <c r="AY329" s="452" t="e">
        <f t="shared" ca="1" si="401"/>
        <v>#DIV/0!</v>
      </c>
      <c r="BA329" s="68">
        <f>Pressure_1_R4!A158</f>
        <v>0</v>
      </c>
      <c r="BB329" s="87">
        <f>Pressure_1_R4!B158</f>
        <v>0</v>
      </c>
      <c r="BC329" s="87">
        <f>Pressure_1_R4!C158</f>
        <v>0</v>
      </c>
      <c r="BD329" s="87">
        <f>Pressure_1_R4!D158</f>
        <v>0</v>
      </c>
      <c r="BE329" s="87">
        <f>Pressure_1_R4!E158</f>
        <v>0</v>
      </c>
      <c r="BF329" s="87">
        <f>Pressure_1_R4!F158</f>
        <v>0</v>
      </c>
      <c r="BG329" s="87">
        <f>Pressure_1_R4!G158</f>
        <v>0</v>
      </c>
      <c r="BH329" s="87">
        <f>Pressure_1_R4!H158</f>
        <v>0</v>
      </c>
      <c r="BI329" s="87">
        <f>Pressure_1_R4!I158</f>
        <v>0</v>
      </c>
      <c r="BJ329" s="87">
        <f>Pressure_1_R4!J158</f>
        <v>0</v>
      </c>
      <c r="BK329" s="87">
        <f>Pressure_1_R4!K158</f>
        <v>0</v>
      </c>
      <c r="BL329" s="87">
        <f>Pressure_1_R4!L158</f>
        <v>0</v>
      </c>
      <c r="BM329" s="87">
        <f>Pressure_1_R4!M158</f>
        <v>0</v>
      </c>
      <c r="BN329" s="87">
        <f>Pressure_1_R4!N158</f>
        <v>0</v>
      </c>
      <c r="BO329" s="87">
        <f>Pressure_1_R4!O158</f>
        <v>0</v>
      </c>
      <c r="BP329" s="69">
        <f>Pressure_1_R4!P158</f>
        <v>0</v>
      </c>
    </row>
    <row r="330" spans="2:68" ht="15" customHeight="1">
      <c r="B330" s="438">
        <f>Pressure_1_R4!B33</f>
        <v>0</v>
      </c>
      <c r="C330" s="439">
        <f>Pressure_1_R4!D33</f>
        <v>0</v>
      </c>
      <c r="D330" s="445" t="str">
        <f t="shared" ref="D330:D359" si="435">IFERROR(B330*INDEX(C$3:J$10,MATCH(C330,B$3:B$10,0),4),"")</f>
        <v/>
      </c>
      <c r="E330" s="429" t="str">
        <f t="shared" si="418"/>
        <v>기체</v>
      </c>
      <c r="F330" s="387" t="e">
        <f t="shared" ref="F330:F359" si="436">INDEX(C$3:J$10,MATCH(C330,B$3:B$10,0),MATCH(I330,C$2:J$2,0))</f>
        <v>#N/A</v>
      </c>
      <c r="G330" s="387" t="e">
        <f t="shared" ref="G330:G359" si="437">B330*F330</f>
        <v>#N/A</v>
      </c>
      <c r="H330" s="437" t="e">
        <f t="shared" ref="H330:H359" si="438">IF(TYPE(AD330)=16,AY330,AD330)*F330</f>
        <v>#N/A</v>
      </c>
      <c r="I330" s="429">
        <f t="shared" si="419"/>
        <v>0</v>
      </c>
      <c r="J330" s="66"/>
      <c r="K330" s="423">
        <f t="shared" si="420"/>
        <v>0</v>
      </c>
      <c r="L330" s="428" t="e">
        <f t="shared" ca="1" si="421"/>
        <v>#N/A</v>
      </c>
      <c r="M330" s="429" t="e">
        <f t="shared" ca="1" si="422"/>
        <v>#VALUE!</v>
      </c>
      <c r="N330" s="428">
        <f t="shared" ca="1" si="423"/>
        <v>0</v>
      </c>
      <c r="O330" s="429" t="e">
        <f t="shared" ca="1" si="424"/>
        <v>#N/A</v>
      </c>
      <c r="P330" s="428">
        <f t="shared" ca="1" si="425"/>
        <v>0</v>
      </c>
      <c r="Q330" s="429" t="e">
        <f t="shared" ca="1" si="426"/>
        <v>#N/A</v>
      </c>
      <c r="R330" s="430">
        <f t="shared" ref="R330:R359" ca="1" si="439">IF(OR(K330="20409-0",IF(K330="20413-0",SIGN(B330)&gt;0,SIGN(B330)&gt;=0)),IF(TYPE(L330)=16,N330,ROUND(L330,M330)),P330)</f>
        <v>0</v>
      </c>
      <c r="S330" s="427" t="e">
        <f t="shared" ref="S330:S359" ca="1" si="440">IF(OR(K330="20409-0",IF(K330="20413-0",SIGN(B330)&gt;0,SIGN(B330)&gt;=0)),IF(TYPE(L330)=16,O330,"% of Reading"),Q330)</f>
        <v>#N/A</v>
      </c>
      <c r="T330" s="387" t="e">
        <f t="shared" ref="T330:T359" ca="1" si="441">IF(OR(S330="% of Reading",S330="% of F.S"),1,INDEX(C$3:J$10,MATCH(S330,B$3:B$10,0),MATCH(V330,C$2:J$2,0)))</f>
        <v>#N/A</v>
      </c>
      <c r="U330" s="440" t="e">
        <f t="shared" ref="U330:U359" ca="1" si="442">IF(S330="% of Reading",H330*R330%,IF(S330="% of F.S",MAX(E329:E388)*R330%,R330*T330))</f>
        <v>#N/A</v>
      </c>
      <c r="V330" s="429">
        <f t="shared" si="428"/>
        <v>0</v>
      </c>
      <c r="X330" s="428" t="e">
        <f t="shared" ca="1" si="429"/>
        <v>#N/A</v>
      </c>
      <c r="Y330" s="429" t="e">
        <f t="shared" ca="1" si="430"/>
        <v>#N/A</v>
      </c>
      <c r="Z330" s="428" t="e">
        <f t="shared" ca="1" si="409"/>
        <v>#N/A</v>
      </c>
      <c r="AA330" s="431" t="e">
        <f t="shared" ca="1" si="410"/>
        <v>#N/A</v>
      </c>
      <c r="AB330" s="442">
        <f t="shared" ref="AB330:AB359" si="443">IF(B330=0,0,IF(B330&lt;0,IF(K330="20409-0",X330,Z330),X330))</f>
        <v>0</v>
      </c>
      <c r="AC330" s="443">
        <f t="shared" ref="AC330:AC359" si="444">IF(B330=0,0,IF(B330&lt;0,IF(K330="20409-0",Y330,AA330),Y330))</f>
        <v>0</v>
      </c>
      <c r="AD330" s="444">
        <f t="shared" ref="AD330:AD359" si="445">IF(K330="20409-0",(AB330*ABS(B330)+AC330)*SIGN(B330),AB330*B330+AC330)</f>
        <v>0</v>
      </c>
      <c r="AF330" s="387">
        <f t="shared" ref="AF330:AF359" si="446">SUM(BA330:BP330)</f>
        <v>0</v>
      </c>
      <c r="AG330" s="451">
        <f t="shared" ref="AG330:AL330" si="447">AG329</f>
        <v>9.7989820000000005</v>
      </c>
      <c r="AH330" s="451" t="e">
        <f t="shared" si="447"/>
        <v>#DIV/0!</v>
      </c>
      <c r="AI330" s="451">
        <f t="shared" si="447"/>
        <v>8000</v>
      </c>
      <c r="AJ330" s="451">
        <f t="shared" si="447"/>
        <v>1</v>
      </c>
      <c r="AK330" s="451">
        <f t="shared" si="447"/>
        <v>0</v>
      </c>
      <c r="AL330" s="451" t="e">
        <f t="shared" ca="1" si="447"/>
        <v>#N/A</v>
      </c>
      <c r="AM330" s="454" t="e">
        <f t="shared" ref="AM330:AM359" ca="1" si="448">AF330*AG330*(1-AH330/AI330)*AJ330+AK330*AL330</f>
        <v>#DIV/0!</v>
      </c>
      <c r="AN330" s="451" t="e">
        <f t="shared" ref="AN330:AO330" ca="1" si="449">AN329</f>
        <v>#N/A</v>
      </c>
      <c r="AO330" s="451" t="e">
        <f t="shared" ca="1" si="449"/>
        <v>#N/A</v>
      </c>
      <c r="AP330" s="449" t="e">
        <f t="shared" ref="AP330:AP359" ca="1" si="450">AM330/AN330/10^6</f>
        <v>#DIV/0!</v>
      </c>
      <c r="AQ330" s="451">
        <f t="shared" si="434"/>
        <v>9.0000000000000002E-6</v>
      </c>
      <c r="AR330" s="451" t="e">
        <f t="shared" ca="1" si="434"/>
        <v>#DIV/0!</v>
      </c>
      <c r="AS330" s="455" t="e">
        <f t="shared" ref="AS330:AS359" ca="1" si="451">AN330*(1+AO330*AP330)*(1+(AQ330*AR330))</f>
        <v>#N/A</v>
      </c>
      <c r="AT330" s="456" t="e">
        <f t="shared" ref="AT330:AT359" ca="1" si="452">AM330/AS330/10^6</f>
        <v>#DIV/0!</v>
      </c>
      <c r="AU330" s="451" t="e">
        <f t="shared" si="415"/>
        <v>#DIV/0!</v>
      </c>
      <c r="AV330" s="450" t="e">
        <f t="shared" ref="AV330:AV359" ca="1" si="453">IF(E330="기체",(3.3694*10^-3*AT330)/(273.15+AU330),912.7+0.752*AT330-1.645*10^-3*AT330^2+1.456*10^-6*AT330^3)</f>
        <v>#DIV/0!</v>
      </c>
      <c r="AW330" s="451">
        <f t="shared" si="417"/>
        <v>0.03</v>
      </c>
      <c r="AX330" s="446">
        <f t="shared" ref="AX330:AX359" si="454">IF(B330=0,0,(AV330-AH330)*AG330*AW330)</f>
        <v>0</v>
      </c>
      <c r="AY330" s="452" t="e">
        <f t="shared" ref="AY330:AY359" ca="1" si="455">AT330+AX330/10^6</f>
        <v>#DIV/0!</v>
      </c>
      <c r="BA330" s="68">
        <f>Pressure_1_R4!A159</f>
        <v>0</v>
      </c>
      <c r="BB330" s="87">
        <f>Pressure_1_R4!B159</f>
        <v>0</v>
      </c>
      <c r="BC330" s="87">
        <f>Pressure_1_R4!C159</f>
        <v>0</v>
      </c>
      <c r="BD330" s="87">
        <f>Pressure_1_R4!D159</f>
        <v>0</v>
      </c>
      <c r="BE330" s="87">
        <f>Pressure_1_R4!E159</f>
        <v>0</v>
      </c>
      <c r="BF330" s="87">
        <f>Pressure_1_R4!F159</f>
        <v>0</v>
      </c>
      <c r="BG330" s="87">
        <f>Pressure_1_R4!G159</f>
        <v>0</v>
      </c>
      <c r="BH330" s="87">
        <f>Pressure_1_R4!H159</f>
        <v>0</v>
      </c>
      <c r="BI330" s="87">
        <f>Pressure_1_R4!I159</f>
        <v>0</v>
      </c>
      <c r="BJ330" s="87">
        <f>Pressure_1_R4!J159</f>
        <v>0</v>
      </c>
      <c r="BK330" s="87">
        <f>Pressure_1_R4!K159</f>
        <v>0</v>
      </c>
      <c r="BL330" s="87">
        <f>Pressure_1_R4!L159</f>
        <v>0</v>
      </c>
      <c r="BM330" s="87">
        <f>Pressure_1_R4!M159</f>
        <v>0</v>
      </c>
      <c r="BN330" s="87">
        <f>Pressure_1_R4!N159</f>
        <v>0</v>
      </c>
      <c r="BO330" s="87">
        <f>Pressure_1_R4!O159</f>
        <v>0</v>
      </c>
      <c r="BP330" s="69">
        <f>Pressure_1_R4!P159</f>
        <v>0</v>
      </c>
    </row>
    <row r="331" spans="2:68" ht="15" customHeight="1">
      <c r="B331" s="438">
        <f>Pressure_1_R4!B34</f>
        <v>0</v>
      </c>
      <c r="C331" s="439">
        <f>Pressure_1_R4!D34</f>
        <v>0</v>
      </c>
      <c r="D331" s="445" t="str">
        <f t="shared" si="435"/>
        <v/>
      </c>
      <c r="E331" s="429" t="str">
        <f t="shared" si="418"/>
        <v>기체</v>
      </c>
      <c r="F331" s="387" t="e">
        <f t="shared" si="436"/>
        <v>#N/A</v>
      </c>
      <c r="G331" s="387" t="e">
        <f t="shared" si="437"/>
        <v>#N/A</v>
      </c>
      <c r="H331" s="437" t="e">
        <f t="shared" si="438"/>
        <v>#N/A</v>
      </c>
      <c r="I331" s="429">
        <f t="shared" si="419"/>
        <v>0</v>
      </c>
      <c r="J331" s="66"/>
      <c r="K331" s="423">
        <f t="shared" si="420"/>
        <v>0</v>
      </c>
      <c r="L331" s="428" t="e">
        <f t="shared" ca="1" si="421"/>
        <v>#N/A</v>
      </c>
      <c r="M331" s="429" t="e">
        <f t="shared" ca="1" si="422"/>
        <v>#VALUE!</v>
      </c>
      <c r="N331" s="428">
        <f t="shared" ca="1" si="423"/>
        <v>0</v>
      </c>
      <c r="O331" s="429" t="e">
        <f t="shared" ca="1" si="424"/>
        <v>#N/A</v>
      </c>
      <c r="P331" s="428">
        <f t="shared" ca="1" si="425"/>
        <v>0</v>
      </c>
      <c r="Q331" s="429" t="e">
        <f t="shared" ca="1" si="426"/>
        <v>#N/A</v>
      </c>
      <c r="R331" s="430">
        <f t="shared" ca="1" si="439"/>
        <v>0</v>
      </c>
      <c r="S331" s="427" t="e">
        <f t="shared" ca="1" si="440"/>
        <v>#N/A</v>
      </c>
      <c r="T331" s="387" t="e">
        <f t="shared" ca="1" si="441"/>
        <v>#N/A</v>
      </c>
      <c r="U331" s="440" t="e">
        <f t="shared" ca="1" si="442"/>
        <v>#N/A</v>
      </c>
      <c r="V331" s="429">
        <f t="shared" si="428"/>
        <v>0</v>
      </c>
      <c r="X331" s="428" t="e">
        <f t="shared" ca="1" si="429"/>
        <v>#N/A</v>
      </c>
      <c r="Y331" s="429" t="e">
        <f t="shared" ca="1" si="430"/>
        <v>#N/A</v>
      </c>
      <c r="Z331" s="428" t="e">
        <f t="shared" ca="1" si="409"/>
        <v>#N/A</v>
      </c>
      <c r="AA331" s="431" t="e">
        <f t="shared" ca="1" si="410"/>
        <v>#N/A</v>
      </c>
      <c r="AB331" s="442">
        <f t="shared" si="443"/>
        <v>0</v>
      </c>
      <c r="AC331" s="443">
        <f t="shared" si="444"/>
        <v>0</v>
      </c>
      <c r="AD331" s="444">
        <f t="shared" si="445"/>
        <v>0</v>
      </c>
      <c r="AF331" s="387">
        <f t="shared" si="446"/>
        <v>0</v>
      </c>
      <c r="AG331" s="451">
        <f t="shared" ref="AG331:AL331" si="456">AG330</f>
        <v>9.7989820000000005</v>
      </c>
      <c r="AH331" s="451" t="e">
        <f t="shared" si="456"/>
        <v>#DIV/0!</v>
      </c>
      <c r="AI331" s="451">
        <f t="shared" si="456"/>
        <v>8000</v>
      </c>
      <c r="AJ331" s="451">
        <f t="shared" si="456"/>
        <v>1</v>
      </c>
      <c r="AK331" s="451">
        <f t="shared" si="456"/>
        <v>0</v>
      </c>
      <c r="AL331" s="451" t="e">
        <f t="shared" ca="1" si="456"/>
        <v>#N/A</v>
      </c>
      <c r="AM331" s="454" t="e">
        <f t="shared" ca="1" si="448"/>
        <v>#DIV/0!</v>
      </c>
      <c r="AN331" s="451" t="e">
        <f t="shared" ref="AN331:AO331" ca="1" si="457">AN330</f>
        <v>#N/A</v>
      </c>
      <c r="AO331" s="451" t="e">
        <f t="shared" ca="1" si="457"/>
        <v>#N/A</v>
      </c>
      <c r="AP331" s="449" t="e">
        <f t="shared" ca="1" si="450"/>
        <v>#DIV/0!</v>
      </c>
      <c r="AQ331" s="451">
        <f t="shared" si="434"/>
        <v>9.0000000000000002E-6</v>
      </c>
      <c r="AR331" s="451" t="e">
        <f t="shared" ca="1" si="434"/>
        <v>#DIV/0!</v>
      </c>
      <c r="AS331" s="455" t="e">
        <f t="shared" ca="1" si="451"/>
        <v>#N/A</v>
      </c>
      <c r="AT331" s="456" t="e">
        <f t="shared" ca="1" si="452"/>
        <v>#DIV/0!</v>
      </c>
      <c r="AU331" s="451" t="e">
        <f t="shared" si="415"/>
        <v>#DIV/0!</v>
      </c>
      <c r="AV331" s="450" t="e">
        <f t="shared" ca="1" si="453"/>
        <v>#DIV/0!</v>
      </c>
      <c r="AW331" s="451">
        <f t="shared" si="417"/>
        <v>0.03</v>
      </c>
      <c r="AX331" s="446">
        <f t="shared" si="454"/>
        <v>0</v>
      </c>
      <c r="AY331" s="452" t="e">
        <f t="shared" ca="1" si="455"/>
        <v>#DIV/0!</v>
      </c>
      <c r="BA331" s="68">
        <f>Pressure_1_R4!A160</f>
        <v>0</v>
      </c>
      <c r="BB331" s="87">
        <f>Pressure_1_R4!B160</f>
        <v>0</v>
      </c>
      <c r="BC331" s="87">
        <f>Pressure_1_R4!C160</f>
        <v>0</v>
      </c>
      <c r="BD331" s="87">
        <f>Pressure_1_R4!D160</f>
        <v>0</v>
      </c>
      <c r="BE331" s="87">
        <f>Pressure_1_R4!E160</f>
        <v>0</v>
      </c>
      <c r="BF331" s="87">
        <f>Pressure_1_R4!F160</f>
        <v>0</v>
      </c>
      <c r="BG331" s="87">
        <f>Pressure_1_R4!G160</f>
        <v>0</v>
      </c>
      <c r="BH331" s="87">
        <f>Pressure_1_R4!H160</f>
        <v>0</v>
      </c>
      <c r="BI331" s="87">
        <f>Pressure_1_R4!I160</f>
        <v>0</v>
      </c>
      <c r="BJ331" s="87">
        <f>Pressure_1_R4!J160</f>
        <v>0</v>
      </c>
      <c r="BK331" s="87">
        <f>Pressure_1_R4!K160</f>
        <v>0</v>
      </c>
      <c r="BL331" s="87">
        <f>Pressure_1_R4!L160</f>
        <v>0</v>
      </c>
      <c r="BM331" s="87">
        <f>Pressure_1_R4!M160</f>
        <v>0</v>
      </c>
      <c r="BN331" s="87">
        <f>Pressure_1_R4!N160</f>
        <v>0</v>
      </c>
      <c r="BO331" s="87">
        <f>Pressure_1_R4!O160</f>
        <v>0</v>
      </c>
      <c r="BP331" s="69">
        <f>Pressure_1_R4!P160</f>
        <v>0</v>
      </c>
    </row>
    <row r="332" spans="2:68" ht="15" customHeight="1">
      <c r="B332" s="438">
        <f>Pressure_1_R4!B35</f>
        <v>0</v>
      </c>
      <c r="C332" s="439">
        <f>Pressure_1_R4!D35</f>
        <v>0</v>
      </c>
      <c r="D332" s="445" t="str">
        <f t="shared" si="435"/>
        <v/>
      </c>
      <c r="E332" s="429" t="str">
        <f t="shared" si="418"/>
        <v>기체</v>
      </c>
      <c r="F332" s="387" t="e">
        <f t="shared" si="436"/>
        <v>#N/A</v>
      </c>
      <c r="G332" s="387" t="e">
        <f t="shared" si="437"/>
        <v>#N/A</v>
      </c>
      <c r="H332" s="437" t="e">
        <f t="shared" si="438"/>
        <v>#N/A</v>
      </c>
      <c r="I332" s="429">
        <f t="shared" si="419"/>
        <v>0</v>
      </c>
      <c r="J332" s="66"/>
      <c r="K332" s="423">
        <f t="shared" si="420"/>
        <v>0</v>
      </c>
      <c r="L332" s="428" t="e">
        <f t="shared" ca="1" si="421"/>
        <v>#N/A</v>
      </c>
      <c r="M332" s="429" t="e">
        <f t="shared" ca="1" si="422"/>
        <v>#VALUE!</v>
      </c>
      <c r="N332" s="428">
        <f t="shared" ca="1" si="423"/>
        <v>0</v>
      </c>
      <c r="O332" s="429" t="e">
        <f t="shared" ca="1" si="424"/>
        <v>#N/A</v>
      </c>
      <c r="P332" s="428">
        <f t="shared" ca="1" si="425"/>
        <v>0</v>
      </c>
      <c r="Q332" s="429" t="e">
        <f t="shared" ca="1" si="426"/>
        <v>#N/A</v>
      </c>
      <c r="R332" s="430">
        <f t="shared" ca="1" si="439"/>
        <v>0</v>
      </c>
      <c r="S332" s="427" t="e">
        <f t="shared" ca="1" si="440"/>
        <v>#N/A</v>
      </c>
      <c r="T332" s="387" t="e">
        <f t="shared" ca="1" si="441"/>
        <v>#N/A</v>
      </c>
      <c r="U332" s="440" t="e">
        <f t="shared" ca="1" si="442"/>
        <v>#N/A</v>
      </c>
      <c r="V332" s="429">
        <f t="shared" si="428"/>
        <v>0</v>
      </c>
      <c r="X332" s="428" t="e">
        <f t="shared" ca="1" si="429"/>
        <v>#N/A</v>
      </c>
      <c r="Y332" s="429" t="e">
        <f t="shared" ca="1" si="430"/>
        <v>#N/A</v>
      </c>
      <c r="Z332" s="428" t="e">
        <f t="shared" ca="1" si="409"/>
        <v>#N/A</v>
      </c>
      <c r="AA332" s="431" t="e">
        <f t="shared" ca="1" si="410"/>
        <v>#N/A</v>
      </c>
      <c r="AB332" s="442">
        <f t="shared" si="443"/>
        <v>0</v>
      </c>
      <c r="AC332" s="443">
        <f t="shared" si="444"/>
        <v>0</v>
      </c>
      <c r="AD332" s="444">
        <f t="shared" si="445"/>
        <v>0</v>
      </c>
      <c r="AF332" s="387">
        <f t="shared" si="446"/>
        <v>0</v>
      </c>
      <c r="AG332" s="451">
        <f t="shared" ref="AG332:AL332" si="458">AG331</f>
        <v>9.7989820000000005</v>
      </c>
      <c r="AH332" s="451" t="e">
        <f t="shared" si="458"/>
        <v>#DIV/0!</v>
      </c>
      <c r="AI332" s="451">
        <f t="shared" si="458"/>
        <v>8000</v>
      </c>
      <c r="AJ332" s="451">
        <f t="shared" si="458"/>
        <v>1</v>
      </c>
      <c r="AK332" s="451">
        <f t="shared" si="458"/>
        <v>0</v>
      </c>
      <c r="AL332" s="451" t="e">
        <f t="shared" ca="1" si="458"/>
        <v>#N/A</v>
      </c>
      <c r="AM332" s="454" t="e">
        <f t="shared" ca="1" si="448"/>
        <v>#DIV/0!</v>
      </c>
      <c r="AN332" s="451" t="e">
        <f t="shared" ref="AN332:AO332" ca="1" si="459">AN331</f>
        <v>#N/A</v>
      </c>
      <c r="AO332" s="451" t="e">
        <f t="shared" ca="1" si="459"/>
        <v>#N/A</v>
      </c>
      <c r="AP332" s="449" t="e">
        <f t="shared" ca="1" si="450"/>
        <v>#DIV/0!</v>
      </c>
      <c r="AQ332" s="451">
        <f t="shared" si="434"/>
        <v>9.0000000000000002E-6</v>
      </c>
      <c r="AR332" s="451" t="e">
        <f t="shared" ca="1" si="434"/>
        <v>#DIV/0!</v>
      </c>
      <c r="AS332" s="455" t="e">
        <f t="shared" ca="1" si="451"/>
        <v>#N/A</v>
      </c>
      <c r="AT332" s="456" t="e">
        <f t="shared" ca="1" si="452"/>
        <v>#DIV/0!</v>
      </c>
      <c r="AU332" s="451" t="e">
        <f t="shared" si="415"/>
        <v>#DIV/0!</v>
      </c>
      <c r="AV332" s="450" t="e">
        <f t="shared" ca="1" si="453"/>
        <v>#DIV/0!</v>
      </c>
      <c r="AW332" s="451">
        <f t="shared" si="417"/>
        <v>0.03</v>
      </c>
      <c r="AX332" s="446">
        <f t="shared" si="454"/>
        <v>0</v>
      </c>
      <c r="AY332" s="452" t="e">
        <f t="shared" ca="1" si="455"/>
        <v>#DIV/0!</v>
      </c>
      <c r="BA332" s="68">
        <f>Pressure_1_R4!A161</f>
        <v>0</v>
      </c>
      <c r="BB332" s="87">
        <f>Pressure_1_R4!B161</f>
        <v>0</v>
      </c>
      <c r="BC332" s="87">
        <f>Pressure_1_R4!C161</f>
        <v>0</v>
      </c>
      <c r="BD332" s="87">
        <f>Pressure_1_R4!D161</f>
        <v>0</v>
      </c>
      <c r="BE332" s="87">
        <f>Pressure_1_R4!E161</f>
        <v>0</v>
      </c>
      <c r="BF332" s="87">
        <f>Pressure_1_R4!F161</f>
        <v>0</v>
      </c>
      <c r="BG332" s="87">
        <f>Pressure_1_R4!G161</f>
        <v>0</v>
      </c>
      <c r="BH332" s="87">
        <f>Pressure_1_R4!H161</f>
        <v>0</v>
      </c>
      <c r="BI332" s="87">
        <f>Pressure_1_R4!I161</f>
        <v>0</v>
      </c>
      <c r="BJ332" s="87">
        <f>Pressure_1_R4!J161</f>
        <v>0</v>
      </c>
      <c r="BK332" s="87">
        <f>Pressure_1_R4!K161</f>
        <v>0</v>
      </c>
      <c r="BL332" s="87">
        <f>Pressure_1_R4!L161</f>
        <v>0</v>
      </c>
      <c r="BM332" s="87">
        <f>Pressure_1_R4!M161</f>
        <v>0</v>
      </c>
      <c r="BN332" s="87">
        <f>Pressure_1_R4!N161</f>
        <v>0</v>
      </c>
      <c r="BO332" s="87">
        <f>Pressure_1_R4!O161</f>
        <v>0</v>
      </c>
      <c r="BP332" s="69">
        <f>Pressure_1_R4!P161</f>
        <v>0</v>
      </c>
    </row>
    <row r="333" spans="2:68" ht="15" customHeight="1">
      <c r="B333" s="438">
        <f>Pressure_1_R4!B36</f>
        <v>0</v>
      </c>
      <c r="C333" s="439">
        <f>Pressure_1_R4!D36</f>
        <v>0</v>
      </c>
      <c r="D333" s="445" t="str">
        <f t="shared" si="435"/>
        <v/>
      </c>
      <c r="E333" s="429" t="str">
        <f t="shared" si="418"/>
        <v>기체</v>
      </c>
      <c r="F333" s="387" t="e">
        <f t="shared" si="436"/>
        <v>#N/A</v>
      </c>
      <c r="G333" s="387" t="e">
        <f t="shared" si="437"/>
        <v>#N/A</v>
      </c>
      <c r="H333" s="437" t="e">
        <f t="shared" si="438"/>
        <v>#N/A</v>
      </c>
      <c r="I333" s="429">
        <f t="shared" si="419"/>
        <v>0</v>
      </c>
      <c r="J333" s="66"/>
      <c r="K333" s="423">
        <f t="shared" si="420"/>
        <v>0</v>
      </c>
      <c r="L333" s="428" t="e">
        <f t="shared" ca="1" si="421"/>
        <v>#N/A</v>
      </c>
      <c r="M333" s="429" t="e">
        <f t="shared" ca="1" si="422"/>
        <v>#VALUE!</v>
      </c>
      <c r="N333" s="428">
        <f t="shared" ca="1" si="423"/>
        <v>0</v>
      </c>
      <c r="O333" s="429" t="e">
        <f t="shared" ca="1" si="424"/>
        <v>#N/A</v>
      </c>
      <c r="P333" s="428">
        <f t="shared" ca="1" si="425"/>
        <v>0</v>
      </c>
      <c r="Q333" s="429" t="e">
        <f t="shared" ca="1" si="426"/>
        <v>#N/A</v>
      </c>
      <c r="R333" s="430">
        <f t="shared" ca="1" si="439"/>
        <v>0</v>
      </c>
      <c r="S333" s="427" t="e">
        <f t="shared" ca="1" si="440"/>
        <v>#N/A</v>
      </c>
      <c r="T333" s="387" t="e">
        <f t="shared" ca="1" si="441"/>
        <v>#N/A</v>
      </c>
      <c r="U333" s="440" t="e">
        <f t="shared" ca="1" si="442"/>
        <v>#N/A</v>
      </c>
      <c r="V333" s="429">
        <f t="shared" si="428"/>
        <v>0</v>
      </c>
      <c r="X333" s="428" t="e">
        <f t="shared" ca="1" si="429"/>
        <v>#N/A</v>
      </c>
      <c r="Y333" s="429" t="e">
        <f t="shared" ca="1" si="430"/>
        <v>#N/A</v>
      </c>
      <c r="Z333" s="428" t="e">
        <f t="shared" ca="1" si="409"/>
        <v>#N/A</v>
      </c>
      <c r="AA333" s="431" t="e">
        <f t="shared" ca="1" si="410"/>
        <v>#N/A</v>
      </c>
      <c r="AB333" s="442">
        <f t="shared" si="443"/>
        <v>0</v>
      </c>
      <c r="AC333" s="443">
        <f t="shared" si="444"/>
        <v>0</v>
      </c>
      <c r="AD333" s="444">
        <f t="shared" si="445"/>
        <v>0</v>
      </c>
      <c r="AF333" s="387">
        <f t="shared" si="446"/>
        <v>0</v>
      </c>
      <c r="AG333" s="451">
        <f t="shared" ref="AG333:AL333" si="460">AG332</f>
        <v>9.7989820000000005</v>
      </c>
      <c r="AH333" s="451" t="e">
        <f t="shared" si="460"/>
        <v>#DIV/0!</v>
      </c>
      <c r="AI333" s="451">
        <f t="shared" si="460"/>
        <v>8000</v>
      </c>
      <c r="AJ333" s="451">
        <f t="shared" si="460"/>
        <v>1</v>
      </c>
      <c r="AK333" s="451">
        <f t="shared" si="460"/>
        <v>0</v>
      </c>
      <c r="AL333" s="451" t="e">
        <f t="shared" ca="1" si="460"/>
        <v>#N/A</v>
      </c>
      <c r="AM333" s="454" t="e">
        <f t="shared" ca="1" si="448"/>
        <v>#DIV/0!</v>
      </c>
      <c r="AN333" s="451" t="e">
        <f t="shared" ref="AN333:AO333" ca="1" si="461">AN332</f>
        <v>#N/A</v>
      </c>
      <c r="AO333" s="451" t="e">
        <f t="shared" ca="1" si="461"/>
        <v>#N/A</v>
      </c>
      <c r="AP333" s="449" t="e">
        <f t="shared" ca="1" si="450"/>
        <v>#DIV/0!</v>
      </c>
      <c r="AQ333" s="451">
        <f t="shared" si="434"/>
        <v>9.0000000000000002E-6</v>
      </c>
      <c r="AR333" s="451" t="e">
        <f t="shared" ca="1" si="434"/>
        <v>#DIV/0!</v>
      </c>
      <c r="AS333" s="455" t="e">
        <f t="shared" ca="1" si="451"/>
        <v>#N/A</v>
      </c>
      <c r="AT333" s="456" t="e">
        <f t="shared" ca="1" si="452"/>
        <v>#DIV/0!</v>
      </c>
      <c r="AU333" s="451" t="e">
        <f t="shared" si="415"/>
        <v>#DIV/0!</v>
      </c>
      <c r="AV333" s="450" t="e">
        <f t="shared" ca="1" si="453"/>
        <v>#DIV/0!</v>
      </c>
      <c r="AW333" s="451">
        <f t="shared" si="417"/>
        <v>0.03</v>
      </c>
      <c r="AX333" s="446">
        <f t="shared" si="454"/>
        <v>0</v>
      </c>
      <c r="AY333" s="452" t="e">
        <f t="shared" ca="1" si="455"/>
        <v>#DIV/0!</v>
      </c>
      <c r="BA333" s="68">
        <f>Pressure_1_R4!A162</f>
        <v>0</v>
      </c>
      <c r="BB333" s="87">
        <f>Pressure_1_R4!B162</f>
        <v>0</v>
      </c>
      <c r="BC333" s="87">
        <f>Pressure_1_R4!C162</f>
        <v>0</v>
      </c>
      <c r="BD333" s="87">
        <f>Pressure_1_R4!D162</f>
        <v>0</v>
      </c>
      <c r="BE333" s="87">
        <f>Pressure_1_R4!E162</f>
        <v>0</v>
      </c>
      <c r="BF333" s="87">
        <f>Pressure_1_R4!F162</f>
        <v>0</v>
      </c>
      <c r="BG333" s="87">
        <f>Pressure_1_R4!G162</f>
        <v>0</v>
      </c>
      <c r="BH333" s="87">
        <f>Pressure_1_R4!H162</f>
        <v>0</v>
      </c>
      <c r="BI333" s="87">
        <f>Pressure_1_R4!I162</f>
        <v>0</v>
      </c>
      <c r="BJ333" s="87">
        <f>Pressure_1_R4!J162</f>
        <v>0</v>
      </c>
      <c r="BK333" s="87">
        <f>Pressure_1_R4!K162</f>
        <v>0</v>
      </c>
      <c r="BL333" s="87">
        <f>Pressure_1_R4!L162</f>
        <v>0</v>
      </c>
      <c r="BM333" s="87">
        <f>Pressure_1_R4!M162</f>
        <v>0</v>
      </c>
      <c r="BN333" s="87">
        <f>Pressure_1_R4!N162</f>
        <v>0</v>
      </c>
      <c r="BO333" s="87">
        <f>Pressure_1_R4!O162</f>
        <v>0</v>
      </c>
      <c r="BP333" s="69">
        <f>Pressure_1_R4!P162</f>
        <v>0</v>
      </c>
    </row>
    <row r="334" spans="2:68" ht="15" customHeight="1">
      <c r="B334" s="438">
        <f>Pressure_1_R4!B37</f>
        <v>0</v>
      </c>
      <c r="C334" s="439">
        <f>Pressure_1_R4!D37</f>
        <v>0</v>
      </c>
      <c r="D334" s="445" t="str">
        <f t="shared" si="435"/>
        <v/>
      </c>
      <c r="E334" s="429" t="str">
        <f t="shared" si="418"/>
        <v>기체</v>
      </c>
      <c r="F334" s="387" t="e">
        <f t="shared" si="436"/>
        <v>#N/A</v>
      </c>
      <c r="G334" s="387" t="e">
        <f t="shared" si="437"/>
        <v>#N/A</v>
      </c>
      <c r="H334" s="437" t="e">
        <f t="shared" si="438"/>
        <v>#N/A</v>
      </c>
      <c r="I334" s="429">
        <f t="shared" si="419"/>
        <v>0</v>
      </c>
      <c r="J334" s="66"/>
      <c r="K334" s="423">
        <f t="shared" si="420"/>
        <v>0</v>
      </c>
      <c r="L334" s="428" t="e">
        <f t="shared" ca="1" si="421"/>
        <v>#N/A</v>
      </c>
      <c r="M334" s="429" t="e">
        <f t="shared" ca="1" si="422"/>
        <v>#VALUE!</v>
      </c>
      <c r="N334" s="428">
        <f t="shared" ca="1" si="423"/>
        <v>0</v>
      </c>
      <c r="O334" s="429" t="e">
        <f t="shared" ca="1" si="424"/>
        <v>#N/A</v>
      </c>
      <c r="P334" s="428">
        <f t="shared" ca="1" si="425"/>
        <v>0</v>
      </c>
      <c r="Q334" s="429" t="e">
        <f t="shared" ca="1" si="426"/>
        <v>#N/A</v>
      </c>
      <c r="R334" s="430">
        <f t="shared" ca="1" si="439"/>
        <v>0</v>
      </c>
      <c r="S334" s="427" t="e">
        <f t="shared" ca="1" si="440"/>
        <v>#N/A</v>
      </c>
      <c r="T334" s="387" t="e">
        <f t="shared" ca="1" si="441"/>
        <v>#N/A</v>
      </c>
      <c r="U334" s="440" t="e">
        <f t="shared" ca="1" si="442"/>
        <v>#N/A</v>
      </c>
      <c r="V334" s="429">
        <f t="shared" si="428"/>
        <v>0</v>
      </c>
      <c r="X334" s="428" t="e">
        <f t="shared" ca="1" si="429"/>
        <v>#N/A</v>
      </c>
      <c r="Y334" s="429" t="e">
        <f t="shared" ca="1" si="430"/>
        <v>#N/A</v>
      </c>
      <c r="Z334" s="428" t="e">
        <f t="shared" ca="1" si="409"/>
        <v>#N/A</v>
      </c>
      <c r="AA334" s="431" t="e">
        <f t="shared" ca="1" si="410"/>
        <v>#N/A</v>
      </c>
      <c r="AB334" s="442">
        <f t="shared" si="443"/>
        <v>0</v>
      </c>
      <c r="AC334" s="443">
        <f t="shared" si="444"/>
        <v>0</v>
      </c>
      <c r="AD334" s="444">
        <f t="shared" si="445"/>
        <v>0</v>
      </c>
      <c r="AF334" s="387">
        <f t="shared" si="446"/>
        <v>0</v>
      </c>
      <c r="AG334" s="451">
        <f t="shared" ref="AG334:AL334" si="462">AG333</f>
        <v>9.7989820000000005</v>
      </c>
      <c r="AH334" s="451" t="e">
        <f t="shared" si="462"/>
        <v>#DIV/0!</v>
      </c>
      <c r="AI334" s="451">
        <f t="shared" si="462"/>
        <v>8000</v>
      </c>
      <c r="AJ334" s="451">
        <f t="shared" si="462"/>
        <v>1</v>
      </c>
      <c r="AK334" s="451">
        <f t="shared" si="462"/>
        <v>0</v>
      </c>
      <c r="AL334" s="451" t="e">
        <f t="shared" ca="1" si="462"/>
        <v>#N/A</v>
      </c>
      <c r="AM334" s="454" t="e">
        <f t="shared" ca="1" si="448"/>
        <v>#DIV/0!</v>
      </c>
      <c r="AN334" s="451" t="e">
        <f t="shared" ref="AN334:AO334" ca="1" si="463">AN333</f>
        <v>#N/A</v>
      </c>
      <c r="AO334" s="451" t="e">
        <f t="shared" ca="1" si="463"/>
        <v>#N/A</v>
      </c>
      <c r="AP334" s="449" t="e">
        <f t="shared" ca="1" si="450"/>
        <v>#DIV/0!</v>
      </c>
      <c r="AQ334" s="451">
        <f t="shared" si="434"/>
        <v>9.0000000000000002E-6</v>
      </c>
      <c r="AR334" s="451" t="e">
        <f t="shared" ca="1" si="434"/>
        <v>#DIV/0!</v>
      </c>
      <c r="AS334" s="455" t="e">
        <f t="shared" ca="1" si="451"/>
        <v>#N/A</v>
      </c>
      <c r="AT334" s="456" t="e">
        <f t="shared" ca="1" si="452"/>
        <v>#DIV/0!</v>
      </c>
      <c r="AU334" s="451" t="e">
        <f t="shared" si="415"/>
        <v>#DIV/0!</v>
      </c>
      <c r="AV334" s="450" t="e">
        <f t="shared" ca="1" si="453"/>
        <v>#DIV/0!</v>
      </c>
      <c r="AW334" s="451">
        <f t="shared" si="417"/>
        <v>0.03</v>
      </c>
      <c r="AX334" s="446">
        <f t="shared" si="454"/>
        <v>0</v>
      </c>
      <c r="AY334" s="452" t="e">
        <f t="shared" ca="1" si="455"/>
        <v>#DIV/0!</v>
      </c>
      <c r="BA334" s="68">
        <f>Pressure_1_R4!A163</f>
        <v>0</v>
      </c>
      <c r="BB334" s="87">
        <f>Pressure_1_R4!B163</f>
        <v>0</v>
      </c>
      <c r="BC334" s="87">
        <f>Pressure_1_R4!C163</f>
        <v>0</v>
      </c>
      <c r="BD334" s="87">
        <f>Pressure_1_R4!D163</f>
        <v>0</v>
      </c>
      <c r="BE334" s="87">
        <f>Pressure_1_R4!E163</f>
        <v>0</v>
      </c>
      <c r="BF334" s="87">
        <f>Pressure_1_R4!F163</f>
        <v>0</v>
      </c>
      <c r="BG334" s="87">
        <f>Pressure_1_R4!G163</f>
        <v>0</v>
      </c>
      <c r="BH334" s="87">
        <f>Pressure_1_R4!H163</f>
        <v>0</v>
      </c>
      <c r="BI334" s="87">
        <f>Pressure_1_R4!I163</f>
        <v>0</v>
      </c>
      <c r="BJ334" s="87">
        <f>Pressure_1_R4!J163</f>
        <v>0</v>
      </c>
      <c r="BK334" s="87">
        <f>Pressure_1_R4!K163</f>
        <v>0</v>
      </c>
      <c r="BL334" s="87">
        <f>Pressure_1_R4!L163</f>
        <v>0</v>
      </c>
      <c r="BM334" s="87">
        <f>Pressure_1_R4!M163</f>
        <v>0</v>
      </c>
      <c r="BN334" s="87">
        <f>Pressure_1_R4!N163</f>
        <v>0</v>
      </c>
      <c r="BO334" s="87">
        <f>Pressure_1_R4!O163</f>
        <v>0</v>
      </c>
      <c r="BP334" s="69">
        <f>Pressure_1_R4!P163</f>
        <v>0</v>
      </c>
    </row>
    <row r="335" spans="2:68" ht="15" customHeight="1">
      <c r="B335" s="438">
        <f>Pressure_1_R4!B38</f>
        <v>0</v>
      </c>
      <c r="C335" s="439">
        <f>Pressure_1_R4!D38</f>
        <v>0</v>
      </c>
      <c r="D335" s="445" t="str">
        <f t="shared" si="435"/>
        <v/>
      </c>
      <c r="E335" s="429" t="str">
        <f t="shared" si="418"/>
        <v>기체</v>
      </c>
      <c r="F335" s="387" t="e">
        <f t="shared" si="436"/>
        <v>#N/A</v>
      </c>
      <c r="G335" s="387" t="e">
        <f t="shared" si="437"/>
        <v>#N/A</v>
      </c>
      <c r="H335" s="437" t="e">
        <f t="shared" si="438"/>
        <v>#N/A</v>
      </c>
      <c r="I335" s="429">
        <f t="shared" si="419"/>
        <v>0</v>
      </c>
      <c r="J335" s="66"/>
      <c r="K335" s="423">
        <f t="shared" si="420"/>
        <v>0</v>
      </c>
      <c r="L335" s="428" t="e">
        <f t="shared" ca="1" si="421"/>
        <v>#N/A</v>
      </c>
      <c r="M335" s="429" t="e">
        <f t="shared" ca="1" si="422"/>
        <v>#VALUE!</v>
      </c>
      <c r="N335" s="428">
        <f t="shared" ca="1" si="423"/>
        <v>0</v>
      </c>
      <c r="O335" s="429" t="e">
        <f t="shared" ca="1" si="424"/>
        <v>#N/A</v>
      </c>
      <c r="P335" s="428">
        <f t="shared" ca="1" si="425"/>
        <v>0</v>
      </c>
      <c r="Q335" s="429" t="e">
        <f t="shared" ca="1" si="426"/>
        <v>#N/A</v>
      </c>
      <c r="R335" s="430">
        <f t="shared" ca="1" si="439"/>
        <v>0</v>
      </c>
      <c r="S335" s="427" t="e">
        <f t="shared" ca="1" si="440"/>
        <v>#N/A</v>
      </c>
      <c r="T335" s="387" t="e">
        <f t="shared" ca="1" si="441"/>
        <v>#N/A</v>
      </c>
      <c r="U335" s="440" t="e">
        <f t="shared" ca="1" si="442"/>
        <v>#N/A</v>
      </c>
      <c r="V335" s="429">
        <f t="shared" si="428"/>
        <v>0</v>
      </c>
      <c r="X335" s="428" t="e">
        <f t="shared" ca="1" si="429"/>
        <v>#N/A</v>
      </c>
      <c r="Y335" s="429" t="e">
        <f t="shared" ca="1" si="430"/>
        <v>#N/A</v>
      </c>
      <c r="Z335" s="428" t="e">
        <f t="shared" ca="1" si="409"/>
        <v>#N/A</v>
      </c>
      <c r="AA335" s="431" t="e">
        <f t="shared" ca="1" si="410"/>
        <v>#N/A</v>
      </c>
      <c r="AB335" s="442">
        <f t="shared" si="443"/>
        <v>0</v>
      </c>
      <c r="AC335" s="443">
        <f t="shared" si="444"/>
        <v>0</v>
      </c>
      <c r="AD335" s="444">
        <f t="shared" si="445"/>
        <v>0</v>
      </c>
      <c r="AF335" s="387">
        <f t="shared" si="446"/>
        <v>0</v>
      </c>
      <c r="AG335" s="451">
        <f t="shared" ref="AG335:AL335" si="464">AG334</f>
        <v>9.7989820000000005</v>
      </c>
      <c r="AH335" s="451" t="e">
        <f t="shared" si="464"/>
        <v>#DIV/0!</v>
      </c>
      <c r="AI335" s="451">
        <f t="shared" si="464"/>
        <v>8000</v>
      </c>
      <c r="AJ335" s="451">
        <f t="shared" si="464"/>
        <v>1</v>
      </c>
      <c r="AK335" s="451">
        <f t="shared" si="464"/>
        <v>0</v>
      </c>
      <c r="AL335" s="451" t="e">
        <f t="shared" ca="1" si="464"/>
        <v>#N/A</v>
      </c>
      <c r="AM335" s="454" t="e">
        <f t="shared" ca="1" si="448"/>
        <v>#DIV/0!</v>
      </c>
      <c r="AN335" s="451" t="e">
        <f t="shared" ref="AN335:AO335" ca="1" si="465">AN334</f>
        <v>#N/A</v>
      </c>
      <c r="AO335" s="451" t="e">
        <f t="shared" ca="1" si="465"/>
        <v>#N/A</v>
      </c>
      <c r="AP335" s="449" t="e">
        <f t="shared" ca="1" si="450"/>
        <v>#DIV/0!</v>
      </c>
      <c r="AQ335" s="451">
        <f t="shared" si="434"/>
        <v>9.0000000000000002E-6</v>
      </c>
      <c r="AR335" s="451" t="e">
        <f t="shared" ca="1" si="434"/>
        <v>#DIV/0!</v>
      </c>
      <c r="AS335" s="455" t="e">
        <f t="shared" ca="1" si="451"/>
        <v>#N/A</v>
      </c>
      <c r="AT335" s="456" t="e">
        <f t="shared" ca="1" si="452"/>
        <v>#DIV/0!</v>
      </c>
      <c r="AU335" s="451" t="e">
        <f t="shared" si="415"/>
        <v>#DIV/0!</v>
      </c>
      <c r="AV335" s="450" t="e">
        <f t="shared" ca="1" si="453"/>
        <v>#DIV/0!</v>
      </c>
      <c r="AW335" s="451">
        <f t="shared" si="417"/>
        <v>0.03</v>
      </c>
      <c r="AX335" s="446">
        <f t="shared" si="454"/>
        <v>0</v>
      </c>
      <c r="AY335" s="452" t="e">
        <f t="shared" ca="1" si="455"/>
        <v>#DIV/0!</v>
      </c>
      <c r="BA335" s="68">
        <f>Pressure_1_R4!A164</f>
        <v>0</v>
      </c>
      <c r="BB335" s="87">
        <f>Pressure_1_R4!B164</f>
        <v>0</v>
      </c>
      <c r="BC335" s="87">
        <f>Pressure_1_R4!C164</f>
        <v>0</v>
      </c>
      <c r="BD335" s="87">
        <f>Pressure_1_R4!D164</f>
        <v>0</v>
      </c>
      <c r="BE335" s="87">
        <f>Pressure_1_R4!E164</f>
        <v>0</v>
      </c>
      <c r="BF335" s="87">
        <f>Pressure_1_R4!F164</f>
        <v>0</v>
      </c>
      <c r="BG335" s="87">
        <f>Pressure_1_R4!G164</f>
        <v>0</v>
      </c>
      <c r="BH335" s="87">
        <f>Pressure_1_R4!H164</f>
        <v>0</v>
      </c>
      <c r="BI335" s="87">
        <f>Pressure_1_R4!I164</f>
        <v>0</v>
      </c>
      <c r="BJ335" s="87">
        <f>Pressure_1_R4!J164</f>
        <v>0</v>
      </c>
      <c r="BK335" s="87">
        <f>Pressure_1_R4!K164</f>
        <v>0</v>
      </c>
      <c r="BL335" s="87">
        <f>Pressure_1_R4!L164</f>
        <v>0</v>
      </c>
      <c r="BM335" s="87">
        <f>Pressure_1_R4!M164</f>
        <v>0</v>
      </c>
      <c r="BN335" s="87">
        <f>Pressure_1_R4!N164</f>
        <v>0</v>
      </c>
      <c r="BO335" s="87">
        <f>Pressure_1_R4!O164</f>
        <v>0</v>
      </c>
      <c r="BP335" s="69">
        <f>Pressure_1_R4!P164</f>
        <v>0</v>
      </c>
    </row>
    <row r="336" spans="2:68" ht="15" customHeight="1">
      <c r="B336" s="438">
        <f>Pressure_1_R4!B39</f>
        <v>0</v>
      </c>
      <c r="C336" s="439">
        <f>Pressure_1_R4!D39</f>
        <v>0</v>
      </c>
      <c r="D336" s="445" t="str">
        <f t="shared" si="435"/>
        <v/>
      </c>
      <c r="E336" s="429" t="str">
        <f t="shared" si="418"/>
        <v>기체</v>
      </c>
      <c r="F336" s="387" t="e">
        <f t="shared" si="436"/>
        <v>#N/A</v>
      </c>
      <c r="G336" s="387" t="e">
        <f t="shared" si="437"/>
        <v>#N/A</v>
      </c>
      <c r="H336" s="437" t="e">
        <f t="shared" si="438"/>
        <v>#N/A</v>
      </c>
      <c r="I336" s="429">
        <f t="shared" si="419"/>
        <v>0</v>
      </c>
      <c r="J336" s="66"/>
      <c r="K336" s="423">
        <f t="shared" si="420"/>
        <v>0</v>
      </c>
      <c r="L336" s="428" t="e">
        <f t="shared" ca="1" si="421"/>
        <v>#N/A</v>
      </c>
      <c r="M336" s="429" t="e">
        <f t="shared" ca="1" si="422"/>
        <v>#VALUE!</v>
      </c>
      <c r="N336" s="428">
        <f t="shared" ca="1" si="423"/>
        <v>0</v>
      </c>
      <c r="O336" s="429" t="e">
        <f t="shared" ca="1" si="424"/>
        <v>#N/A</v>
      </c>
      <c r="P336" s="428">
        <f t="shared" ca="1" si="425"/>
        <v>0</v>
      </c>
      <c r="Q336" s="429" t="e">
        <f t="shared" ca="1" si="426"/>
        <v>#N/A</v>
      </c>
      <c r="R336" s="430">
        <f t="shared" ca="1" si="439"/>
        <v>0</v>
      </c>
      <c r="S336" s="427" t="e">
        <f t="shared" ca="1" si="440"/>
        <v>#N/A</v>
      </c>
      <c r="T336" s="387" t="e">
        <f t="shared" ca="1" si="441"/>
        <v>#N/A</v>
      </c>
      <c r="U336" s="440" t="e">
        <f t="shared" ca="1" si="442"/>
        <v>#N/A</v>
      </c>
      <c r="V336" s="429">
        <f t="shared" si="428"/>
        <v>0</v>
      </c>
      <c r="X336" s="428" t="e">
        <f t="shared" ca="1" si="429"/>
        <v>#N/A</v>
      </c>
      <c r="Y336" s="429" t="e">
        <f t="shared" ca="1" si="430"/>
        <v>#N/A</v>
      </c>
      <c r="Z336" s="428" t="e">
        <f t="shared" ca="1" si="409"/>
        <v>#N/A</v>
      </c>
      <c r="AA336" s="431" t="e">
        <f t="shared" ca="1" si="410"/>
        <v>#N/A</v>
      </c>
      <c r="AB336" s="442">
        <f t="shared" si="443"/>
        <v>0</v>
      </c>
      <c r="AC336" s="443">
        <f t="shared" si="444"/>
        <v>0</v>
      </c>
      <c r="AD336" s="444">
        <f t="shared" si="445"/>
        <v>0</v>
      </c>
      <c r="AF336" s="387">
        <f t="shared" si="446"/>
        <v>0</v>
      </c>
      <c r="AG336" s="451">
        <f t="shared" ref="AG336:AL336" si="466">AG335</f>
        <v>9.7989820000000005</v>
      </c>
      <c r="AH336" s="451" t="e">
        <f t="shared" si="466"/>
        <v>#DIV/0!</v>
      </c>
      <c r="AI336" s="451">
        <f t="shared" si="466"/>
        <v>8000</v>
      </c>
      <c r="AJ336" s="451">
        <f t="shared" si="466"/>
        <v>1</v>
      </c>
      <c r="AK336" s="451">
        <f t="shared" si="466"/>
        <v>0</v>
      </c>
      <c r="AL336" s="451" t="e">
        <f t="shared" ca="1" si="466"/>
        <v>#N/A</v>
      </c>
      <c r="AM336" s="454" t="e">
        <f t="shared" ca="1" si="448"/>
        <v>#DIV/0!</v>
      </c>
      <c r="AN336" s="451" t="e">
        <f t="shared" ref="AN336:AO336" ca="1" si="467">AN335</f>
        <v>#N/A</v>
      </c>
      <c r="AO336" s="451" t="e">
        <f t="shared" ca="1" si="467"/>
        <v>#N/A</v>
      </c>
      <c r="AP336" s="449" t="e">
        <f t="shared" ca="1" si="450"/>
        <v>#DIV/0!</v>
      </c>
      <c r="AQ336" s="451">
        <f t="shared" si="434"/>
        <v>9.0000000000000002E-6</v>
      </c>
      <c r="AR336" s="451" t="e">
        <f t="shared" ca="1" si="434"/>
        <v>#DIV/0!</v>
      </c>
      <c r="AS336" s="455" t="e">
        <f t="shared" ca="1" si="451"/>
        <v>#N/A</v>
      </c>
      <c r="AT336" s="456" t="e">
        <f t="shared" ca="1" si="452"/>
        <v>#DIV/0!</v>
      </c>
      <c r="AU336" s="451" t="e">
        <f t="shared" si="415"/>
        <v>#DIV/0!</v>
      </c>
      <c r="AV336" s="450" t="e">
        <f t="shared" ca="1" si="453"/>
        <v>#DIV/0!</v>
      </c>
      <c r="AW336" s="451">
        <f t="shared" si="417"/>
        <v>0.03</v>
      </c>
      <c r="AX336" s="446">
        <f t="shared" si="454"/>
        <v>0</v>
      </c>
      <c r="AY336" s="452" t="e">
        <f t="shared" ca="1" si="455"/>
        <v>#DIV/0!</v>
      </c>
      <c r="BA336" s="68">
        <f>Pressure_1_R4!A165</f>
        <v>0</v>
      </c>
      <c r="BB336" s="87">
        <f>Pressure_1_R4!B165</f>
        <v>0</v>
      </c>
      <c r="BC336" s="87">
        <f>Pressure_1_R4!C165</f>
        <v>0</v>
      </c>
      <c r="BD336" s="87">
        <f>Pressure_1_R4!D165</f>
        <v>0</v>
      </c>
      <c r="BE336" s="87">
        <f>Pressure_1_R4!E165</f>
        <v>0</v>
      </c>
      <c r="BF336" s="87">
        <f>Pressure_1_R4!F165</f>
        <v>0</v>
      </c>
      <c r="BG336" s="87">
        <f>Pressure_1_R4!G165</f>
        <v>0</v>
      </c>
      <c r="BH336" s="87">
        <f>Pressure_1_R4!H165</f>
        <v>0</v>
      </c>
      <c r="BI336" s="87">
        <f>Pressure_1_R4!I165</f>
        <v>0</v>
      </c>
      <c r="BJ336" s="87">
        <f>Pressure_1_R4!J165</f>
        <v>0</v>
      </c>
      <c r="BK336" s="87">
        <f>Pressure_1_R4!K165</f>
        <v>0</v>
      </c>
      <c r="BL336" s="87">
        <f>Pressure_1_R4!L165</f>
        <v>0</v>
      </c>
      <c r="BM336" s="87">
        <f>Pressure_1_R4!M165</f>
        <v>0</v>
      </c>
      <c r="BN336" s="87">
        <f>Pressure_1_R4!N165</f>
        <v>0</v>
      </c>
      <c r="BO336" s="87">
        <f>Pressure_1_R4!O165</f>
        <v>0</v>
      </c>
      <c r="BP336" s="69">
        <f>Pressure_1_R4!P165</f>
        <v>0</v>
      </c>
    </row>
    <row r="337" spans="2:68" ht="15" customHeight="1">
      <c r="B337" s="438">
        <f>Pressure_1_R4!B40</f>
        <v>0</v>
      </c>
      <c r="C337" s="439">
        <f>Pressure_1_R4!D40</f>
        <v>0</v>
      </c>
      <c r="D337" s="445" t="str">
        <f t="shared" si="435"/>
        <v/>
      </c>
      <c r="E337" s="429" t="str">
        <f t="shared" si="418"/>
        <v>기체</v>
      </c>
      <c r="F337" s="387" t="e">
        <f t="shared" si="436"/>
        <v>#N/A</v>
      </c>
      <c r="G337" s="387" t="e">
        <f t="shared" si="437"/>
        <v>#N/A</v>
      </c>
      <c r="H337" s="437" t="e">
        <f t="shared" si="438"/>
        <v>#N/A</v>
      </c>
      <c r="I337" s="429">
        <f t="shared" si="419"/>
        <v>0</v>
      </c>
      <c r="J337" s="66"/>
      <c r="K337" s="423">
        <f t="shared" si="420"/>
        <v>0</v>
      </c>
      <c r="L337" s="428" t="e">
        <f t="shared" ca="1" si="421"/>
        <v>#N/A</v>
      </c>
      <c r="M337" s="429" t="e">
        <f t="shared" ca="1" si="422"/>
        <v>#VALUE!</v>
      </c>
      <c r="N337" s="428">
        <f t="shared" ca="1" si="423"/>
        <v>0</v>
      </c>
      <c r="O337" s="429" t="e">
        <f t="shared" ca="1" si="424"/>
        <v>#N/A</v>
      </c>
      <c r="P337" s="428">
        <f t="shared" ca="1" si="425"/>
        <v>0</v>
      </c>
      <c r="Q337" s="429" t="e">
        <f t="shared" ca="1" si="426"/>
        <v>#N/A</v>
      </c>
      <c r="R337" s="430">
        <f t="shared" ca="1" si="439"/>
        <v>0</v>
      </c>
      <c r="S337" s="427" t="e">
        <f t="shared" ca="1" si="440"/>
        <v>#N/A</v>
      </c>
      <c r="T337" s="387" t="e">
        <f t="shared" ca="1" si="441"/>
        <v>#N/A</v>
      </c>
      <c r="U337" s="440" t="e">
        <f t="shared" ca="1" si="442"/>
        <v>#N/A</v>
      </c>
      <c r="V337" s="429">
        <f t="shared" si="428"/>
        <v>0</v>
      </c>
      <c r="X337" s="428" t="e">
        <f t="shared" ca="1" si="429"/>
        <v>#N/A</v>
      </c>
      <c r="Y337" s="429" t="e">
        <f t="shared" ca="1" si="430"/>
        <v>#N/A</v>
      </c>
      <c r="Z337" s="428" t="e">
        <f t="shared" ca="1" si="409"/>
        <v>#N/A</v>
      </c>
      <c r="AA337" s="431" t="e">
        <f t="shared" ca="1" si="410"/>
        <v>#N/A</v>
      </c>
      <c r="AB337" s="442">
        <f t="shared" si="443"/>
        <v>0</v>
      </c>
      <c r="AC337" s="443">
        <f t="shared" si="444"/>
        <v>0</v>
      </c>
      <c r="AD337" s="444">
        <f t="shared" si="445"/>
        <v>0</v>
      </c>
      <c r="AF337" s="387">
        <f t="shared" si="446"/>
        <v>0</v>
      </c>
      <c r="AG337" s="451">
        <f t="shared" ref="AG337:AL337" si="468">AG336</f>
        <v>9.7989820000000005</v>
      </c>
      <c r="AH337" s="451" t="e">
        <f t="shared" si="468"/>
        <v>#DIV/0!</v>
      </c>
      <c r="AI337" s="451">
        <f t="shared" si="468"/>
        <v>8000</v>
      </c>
      <c r="AJ337" s="451">
        <f t="shared" si="468"/>
        <v>1</v>
      </c>
      <c r="AK337" s="451">
        <f t="shared" si="468"/>
        <v>0</v>
      </c>
      <c r="AL337" s="451" t="e">
        <f t="shared" ca="1" si="468"/>
        <v>#N/A</v>
      </c>
      <c r="AM337" s="454" t="e">
        <f t="shared" ca="1" si="448"/>
        <v>#DIV/0!</v>
      </c>
      <c r="AN337" s="451" t="e">
        <f t="shared" ref="AN337:AO337" ca="1" si="469">AN336</f>
        <v>#N/A</v>
      </c>
      <c r="AO337" s="451" t="e">
        <f t="shared" ca="1" si="469"/>
        <v>#N/A</v>
      </c>
      <c r="AP337" s="449" t="e">
        <f t="shared" ca="1" si="450"/>
        <v>#DIV/0!</v>
      </c>
      <c r="AQ337" s="451">
        <f t="shared" si="434"/>
        <v>9.0000000000000002E-6</v>
      </c>
      <c r="AR337" s="451" t="e">
        <f t="shared" ca="1" si="434"/>
        <v>#DIV/0!</v>
      </c>
      <c r="AS337" s="455" t="e">
        <f t="shared" ca="1" si="451"/>
        <v>#N/A</v>
      </c>
      <c r="AT337" s="456" t="e">
        <f t="shared" ca="1" si="452"/>
        <v>#DIV/0!</v>
      </c>
      <c r="AU337" s="451" t="e">
        <f t="shared" si="415"/>
        <v>#DIV/0!</v>
      </c>
      <c r="AV337" s="450" t="e">
        <f t="shared" ca="1" si="453"/>
        <v>#DIV/0!</v>
      </c>
      <c r="AW337" s="451">
        <f t="shared" si="417"/>
        <v>0.03</v>
      </c>
      <c r="AX337" s="446">
        <f t="shared" si="454"/>
        <v>0</v>
      </c>
      <c r="AY337" s="452" t="e">
        <f t="shared" ca="1" si="455"/>
        <v>#DIV/0!</v>
      </c>
      <c r="BA337" s="68">
        <f>Pressure_1_R4!A166</f>
        <v>0</v>
      </c>
      <c r="BB337" s="87">
        <f>Pressure_1_R4!B166</f>
        <v>0</v>
      </c>
      <c r="BC337" s="87">
        <f>Pressure_1_R4!C166</f>
        <v>0</v>
      </c>
      <c r="BD337" s="87">
        <f>Pressure_1_R4!D166</f>
        <v>0</v>
      </c>
      <c r="BE337" s="87">
        <f>Pressure_1_R4!E166</f>
        <v>0</v>
      </c>
      <c r="BF337" s="87">
        <f>Pressure_1_R4!F166</f>
        <v>0</v>
      </c>
      <c r="BG337" s="87">
        <f>Pressure_1_R4!G166</f>
        <v>0</v>
      </c>
      <c r="BH337" s="87">
        <f>Pressure_1_R4!H166</f>
        <v>0</v>
      </c>
      <c r="BI337" s="87">
        <f>Pressure_1_R4!I166</f>
        <v>0</v>
      </c>
      <c r="BJ337" s="87">
        <f>Pressure_1_R4!J166</f>
        <v>0</v>
      </c>
      <c r="BK337" s="87">
        <f>Pressure_1_R4!K166</f>
        <v>0</v>
      </c>
      <c r="BL337" s="87">
        <f>Pressure_1_R4!L166</f>
        <v>0</v>
      </c>
      <c r="BM337" s="87">
        <f>Pressure_1_R4!M166</f>
        <v>0</v>
      </c>
      <c r="BN337" s="87">
        <f>Pressure_1_R4!N166</f>
        <v>0</v>
      </c>
      <c r="BO337" s="87">
        <f>Pressure_1_R4!O166</f>
        <v>0</v>
      </c>
      <c r="BP337" s="69">
        <f>Pressure_1_R4!P166</f>
        <v>0</v>
      </c>
    </row>
    <row r="338" spans="2:68" ht="15" customHeight="1">
      <c r="B338" s="438">
        <f>Pressure_1_R4!B41</f>
        <v>0</v>
      </c>
      <c r="C338" s="439">
        <f>Pressure_1_R4!D41</f>
        <v>0</v>
      </c>
      <c r="D338" s="445" t="str">
        <f t="shared" si="435"/>
        <v/>
      </c>
      <c r="E338" s="429" t="str">
        <f t="shared" si="418"/>
        <v>기체</v>
      </c>
      <c r="F338" s="387" t="e">
        <f t="shared" si="436"/>
        <v>#N/A</v>
      </c>
      <c r="G338" s="387" t="e">
        <f t="shared" si="437"/>
        <v>#N/A</v>
      </c>
      <c r="H338" s="437" t="e">
        <f t="shared" si="438"/>
        <v>#N/A</v>
      </c>
      <c r="I338" s="429">
        <f t="shared" si="419"/>
        <v>0</v>
      </c>
      <c r="J338" s="66"/>
      <c r="K338" s="423">
        <f t="shared" si="420"/>
        <v>0</v>
      </c>
      <c r="L338" s="428" t="e">
        <f t="shared" ca="1" si="421"/>
        <v>#N/A</v>
      </c>
      <c r="M338" s="429" t="e">
        <f t="shared" ca="1" si="422"/>
        <v>#VALUE!</v>
      </c>
      <c r="N338" s="428">
        <f t="shared" ca="1" si="423"/>
        <v>0</v>
      </c>
      <c r="O338" s="429" t="e">
        <f t="shared" ca="1" si="424"/>
        <v>#N/A</v>
      </c>
      <c r="P338" s="428">
        <f t="shared" ca="1" si="425"/>
        <v>0</v>
      </c>
      <c r="Q338" s="429" t="e">
        <f t="shared" ca="1" si="426"/>
        <v>#N/A</v>
      </c>
      <c r="R338" s="430">
        <f t="shared" ca="1" si="439"/>
        <v>0</v>
      </c>
      <c r="S338" s="427" t="e">
        <f t="shared" ca="1" si="440"/>
        <v>#N/A</v>
      </c>
      <c r="T338" s="387" t="e">
        <f t="shared" ca="1" si="441"/>
        <v>#N/A</v>
      </c>
      <c r="U338" s="440" t="e">
        <f t="shared" ca="1" si="442"/>
        <v>#N/A</v>
      </c>
      <c r="V338" s="429">
        <f t="shared" si="428"/>
        <v>0</v>
      </c>
      <c r="X338" s="428" t="e">
        <f t="shared" ca="1" si="429"/>
        <v>#N/A</v>
      </c>
      <c r="Y338" s="429" t="e">
        <f t="shared" ca="1" si="430"/>
        <v>#N/A</v>
      </c>
      <c r="Z338" s="428" t="e">
        <f t="shared" ca="1" si="409"/>
        <v>#N/A</v>
      </c>
      <c r="AA338" s="431" t="e">
        <f t="shared" ca="1" si="410"/>
        <v>#N/A</v>
      </c>
      <c r="AB338" s="442">
        <f t="shared" si="443"/>
        <v>0</v>
      </c>
      <c r="AC338" s="443">
        <f t="shared" si="444"/>
        <v>0</v>
      </c>
      <c r="AD338" s="444">
        <f t="shared" si="445"/>
        <v>0</v>
      </c>
      <c r="AF338" s="387">
        <f t="shared" si="446"/>
        <v>0</v>
      </c>
      <c r="AG338" s="451">
        <f t="shared" ref="AG338:AL338" si="470">AG337</f>
        <v>9.7989820000000005</v>
      </c>
      <c r="AH338" s="451" t="e">
        <f t="shared" si="470"/>
        <v>#DIV/0!</v>
      </c>
      <c r="AI338" s="451">
        <f t="shared" si="470"/>
        <v>8000</v>
      </c>
      <c r="AJ338" s="451">
        <f t="shared" si="470"/>
        <v>1</v>
      </c>
      <c r="AK338" s="451">
        <f t="shared" si="470"/>
        <v>0</v>
      </c>
      <c r="AL338" s="451" t="e">
        <f t="shared" ca="1" si="470"/>
        <v>#N/A</v>
      </c>
      <c r="AM338" s="454" t="e">
        <f t="shared" ca="1" si="448"/>
        <v>#DIV/0!</v>
      </c>
      <c r="AN338" s="451" t="e">
        <f t="shared" ref="AN338:AO338" ca="1" si="471">AN337</f>
        <v>#N/A</v>
      </c>
      <c r="AO338" s="451" t="e">
        <f t="shared" ca="1" si="471"/>
        <v>#N/A</v>
      </c>
      <c r="AP338" s="449" t="e">
        <f t="shared" ca="1" si="450"/>
        <v>#DIV/0!</v>
      </c>
      <c r="AQ338" s="451">
        <f t="shared" si="434"/>
        <v>9.0000000000000002E-6</v>
      </c>
      <c r="AR338" s="451" t="e">
        <f t="shared" ca="1" si="434"/>
        <v>#DIV/0!</v>
      </c>
      <c r="AS338" s="455" t="e">
        <f t="shared" ca="1" si="451"/>
        <v>#N/A</v>
      </c>
      <c r="AT338" s="456" t="e">
        <f t="shared" ca="1" si="452"/>
        <v>#DIV/0!</v>
      </c>
      <c r="AU338" s="451" t="e">
        <f t="shared" si="415"/>
        <v>#DIV/0!</v>
      </c>
      <c r="AV338" s="450" t="e">
        <f t="shared" ca="1" si="453"/>
        <v>#DIV/0!</v>
      </c>
      <c r="AW338" s="451">
        <f t="shared" si="417"/>
        <v>0.03</v>
      </c>
      <c r="AX338" s="446">
        <f t="shared" si="454"/>
        <v>0</v>
      </c>
      <c r="AY338" s="452" t="e">
        <f t="shared" ca="1" si="455"/>
        <v>#DIV/0!</v>
      </c>
      <c r="BA338" s="68">
        <f>Pressure_1_R4!A167</f>
        <v>0</v>
      </c>
      <c r="BB338" s="87">
        <f>Pressure_1_R4!B167</f>
        <v>0</v>
      </c>
      <c r="BC338" s="87">
        <f>Pressure_1_R4!C167</f>
        <v>0</v>
      </c>
      <c r="BD338" s="87">
        <f>Pressure_1_R4!D167</f>
        <v>0</v>
      </c>
      <c r="BE338" s="87">
        <f>Pressure_1_R4!E167</f>
        <v>0</v>
      </c>
      <c r="BF338" s="87">
        <f>Pressure_1_R4!F167</f>
        <v>0</v>
      </c>
      <c r="BG338" s="87">
        <f>Pressure_1_R4!G167</f>
        <v>0</v>
      </c>
      <c r="BH338" s="87">
        <f>Pressure_1_R4!H167</f>
        <v>0</v>
      </c>
      <c r="BI338" s="87">
        <f>Pressure_1_R4!I167</f>
        <v>0</v>
      </c>
      <c r="BJ338" s="87">
        <f>Pressure_1_R4!J167</f>
        <v>0</v>
      </c>
      <c r="BK338" s="87">
        <f>Pressure_1_R4!K167</f>
        <v>0</v>
      </c>
      <c r="BL338" s="87">
        <f>Pressure_1_R4!L167</f>
        <v>0</v>
      </c>
      <c r="BM338" s="87">
        <f>Pressure_1_R4!M167</f>
        <v>0</v>
      </c>
      <c r="BN338" s="87">
        <f>Pressure_1_R4!N167</f>
        <v>0</v>
      </c>
      <c r="BO338" s="87">
        <f>Pressure_1_R4!O167</f>
        <v>0</v>
      </c>
      <c r="BP338" s="69">
        <f>Pressure_1_R4!P167</f>
        <v>0</v>
      </c>
    </row>
    <row r="339" spans="2:68" ht="15" customHeight="1">
      <c r="B339" s="438">
        <f>Pressure_1_R4!B42</f>
        <v>0</v>
      </c>
      <c r="C339" s="439">
        <f>Pressure_1_R4!D42</f>
        <v>0</v>
      </c>
      <c r="D339" s="445" t="str">
        <f t="shared" si="435"/>
        <v/>
      </c>
      <c r="E339" s="429" t="str">
        <f t="shared" si="418"/>
        <v>기체</v>
      </c>
      <c r="F339" s="387" t="e">
        <f t="shared" si="436"/>
        <v>#N/A</v>
      </c>
      <c r="G339" s="387" t="e">
        <f t="shared" si="437"/>
        <v>#N/A</v>
      </c>
      <c r="H339" s="437" t="e">
        <f t="shared" si="438"/>
        <v>#N/A</v>
      </c>
      <c r="I339" s="429">
        <f t="shared" si="419"/>
        <v>0</v>
      </c>
      <c r="J339" s="66"/>
      <c r="K339" s="423">
        <f t="shared" si="420"/>
        <v>0</v>
      </c>
      <c r="L339" s="428" t="e">
        <f t="shared" ca="1" si="421"/>
        <v>#N/A</v>
      </c>
      <c r="M339" s="429" t="e">
        <f t="shared" ca="1" si="422"/>
        <v>#VALUE!</v>
      </c>
      <c r="N339" s="428">
        <f t="shared" ca="1" si="423"/>
        <v>0</v>
      </c>
      <c r="O339" s="429" t="e">
        <f t="shared" ca="1" si="424"/>
        <v>#N/A</v>
      </c>
      <c r="P339" s="428">
        <f t="shared" ca="1" si="425"/>
        <v>0</v>
      </c>
      <c r="Q339" s="429" t="e">
        <f t="shared" ca="1" si="426"/>
        <v>#N/A</v>
      </c>
      <c r="R339" s="430">
        <f t="shared" ca="1" si="439"/>
        <v>0</v>
      </c>
      <c r="S339" s="427" t="e">
        <f t="shared" ca="1" si="440"/>
        <v>#N/A</v>
      </c>
      <c r="T339" s="387" t="e">
        <f t="shared" ca="1" si="441"/>
        <v>#N/A</v>
      </c>
      <c r="U339" s="440" t="e">
        <f t="shared" ca="1" si="442"/>
        <v>#N/A</v>
      </c>
      <c r="V339" s="429">
        <f t="shared" si="428"/>
        <v>0</v>
      </c>
      <c r="X339" s="428" t="e">
        <f t="shared" ca="1" si="429"/>
        <v>#N/A</v>
      </c>
      <c r="Y339" s="429" t="e">
        <f t="shared" ca="1" si="430"/>
        <v>#N/A</v>
      </c>
      <c r="Z339" s="428" t="e">
        <f t="shared" ca="1" si="409"/>
        <v>#N/A</v>
      </c>
      <c r="AA339" s="431" t="e">
        <f t="shared" ca="1" si="410"/>
        <v>#N/A</v>
      </c>
      <c r="AB339" s="442">
        <f t="shared" si="443"/>
        <v>0</v>
      </c>
      <c r="AC339" s="443">
        <f t="shared" si="444"/>
        <v>0</v>
      </c>
      <c r="AD339" s="444">
        <f t="shared" si="445"/>
        <v>0</v>
      </c>
      <c r="AF339" s="387">
        <f t="shared" si="446"/>
        <v>0</v>
      </c>
      <c r="AG339" s="451">
        <f t="shared" ref="AG339:AL339" si="472">AG338</f>
        <v>9.7989820000000005</v>
      </c>
      <c r="AH339" s="451" t="e">
        <f t="shared" si="472"/>
        <v>#DIV/0!</v>
      </c>
      <c r="AI339" s="451">
        <f t="shared" si="472"/>
        <v>8000</v>
      </c>
      <c r="AJ339" s="451">
        <f t="shared" si="472"/>
        <v>1</v>
      </c>
      <c r="AK339" s="451">
        <f t="shared" si="472"/>
        <v>0</v>
      </c>
      <c r="AL339" s="451" t="e">
        <f t="shared" ca="1" si="472"/>
        <v>#N/A</v>
      </c>
      <c r="AM339" s="454" t="e">
        <f t="shared" ca="1" si="448"/>
        <v>#DIV/0!</v>
      </c>
      <c r="AN339" s="451" t="e">
        <f t="shared" ref="AN339:AO339" ca="1" si="473">AN338</f>
        <v>#N/A</v>
      </c>
      <c r="AO339" s="451" t="e">
        <f t="shared" ca="1" si="473"/>
        <v>#N/A</v>
      </c>
      <c r="AP339" s="449" t="e">
        <f t="shared" ca="1" si="450"/>
        <v>#DIV/0!</v>
      </c>
      <c r="AQ339" s="451">
        <f t="shared" si="434"/>
        <v>9.0000000000000002E-6</v>
      </c>
      <c r="AR339" s="451" t="e">
        <f t="shared" ca="1" si="434"/>
        <v>#DIV/0!</v>
      </c>
      <c r="AS339" s="455" t="e">
        <f t="shared" ca="1" si="451"/>
        <v>#N/A</v>
      </c>
      <c r="AT339" s="456" t="e">
        <f t="shared" ca="1" si="452"/>
        <v>#DIV/0!</v>
      </c>
      <c r="AU339" s="451" t="e">
        <f t="shared" si="415"/>
        <v>#DIV/0!</v>
      </c>
      <c r="AV339" s="450" t="e">
        <f t="shared" ca="1" si="453"/>
        <v>#DIV/0!</v>
      </c>
      <c r="AW339" s="451">
        <f t="shared" si="417"/>
        <v>0.03</v>
      </c>
      <c r="AX339" s="446">
        <f t="shared" si="454"/>
        <v>0</v>
      </c>
      <c r="AY339" s="452" t="e">
        <f t="shared" ca="1" si="455"/>
        <v>#DIV/0!</v>
      </c>
      <c r="BA339" s="68">
        <f>Pressure_1_R4!A168</f>
        <v>0</v>
      </c>
      <c r="BB339" s="87">
        <f>Pressure_1_R4!B168</f>
        <v>0</v>
      </c>
      <c r="BC339" s="87">
        <f>Pressure_1_R4!C168</f>
        <v>0</v>
      </c>
      <c r="BD339" s="87">
        <f>Pressure_1_R4!D168</f>
        <v>0</v>
      </c>
      <c r="BE339" s="87">
        <f>Pressure_1_R4!E168</f>
        <v>0</v>
      </c>
      <c r="BF339" s="87">
        <f>Pressure_1_R4!F168</f>
        <v>0</v>
      </c>
      <c r="BG339" s="87">
        <f>Pressure_1_R4!G168</f>
        <v>0</v>
      </c>
      <c r="BH339" s="87">
        <f>Pressure_1_R4!H168</f>
        <v>0</v>
      </c>
      <c r="BI339" s="87">
        <f>Pressure_1_R4!I168</f>
        <v>0</v>
      </c>
      <c r="BJ339" s="87">
        <f>Pressure_1_R4!J168</f>
        <v>0</v>
      </c>
      <c r="BK339" s="87">
        <f>Pressure_1_R4!K168</f>
        <v>0</v>
      </c>
      <c r="BL339" s="87">
        <f>Pressure_1_R4!L168</f>
        <v>0</v>
      </c>
      <c r="BM339" s="87">
        <f>Pressure_1_R4!M168</f>
        <v>0</v>
      </c>
      <c r="BN339" s="87">
        <f>Pressure_1_R4!N168</f>
        <v>0</v>
      </c>
      <c r="BO339" s="87">
        <f>Pressure_1_R4!O168</f>
        <v>0</v>
      </c>
      <c r="BP339" s="69">
        <f>Pressure_1_R4!P168</f>
        <v>0</v>
      </c>
    </row>
    <row r="340" spans="2:68" ht="15" customHeight="1">
      <c r="B340" s="438">
        <f>Pressure_1_R4!B43</f>
        <v>0</v>
      </c>
      <c r="C340" s="439">
        <f>Pressure_1_R4!D43</f>
        <v>0</v>
      </c>
      <c r="D340" s="445" t="str">
        <f t="shared" si="435"/>
        <v/>
      </c>
      <c r="E340" s="429" t="str">
        <f t="shared" si="418"/>
        <v>기체</v>
      </c>
      <c r="F340" s="387" t="e">
        <f t="shared" si="436"/>
        <v>#N/A</v>
      </c>
      <c r="G340" s="387" t="e">
        <f t="shared" si="437"/>
        <v>#N/A</v>
      </c>
      <c r="H340" s="437" t="e">
        <f t="shared" si="438"/>
        <v>#N/A</v>
      </c>
      <c r="I340" s="429">
        <f t="shared" si="419"/>
        <v>0</v>
      </c>
      <c r="J340" s="66"/>
      <c r="K340" s="423">
        <f t="shared" si="420"/>
        <v>0</v>
      </c>
      <c r="L340" s="428" t="e">
        <f t="shared" ca="1" si="421"/>
        <v>#N/A</v>
      </c>
      <c r="M340" s="429" t="e">
        <f t="shared" ca="1" si="422"/>
        <v>#VALUE!</v>
      </c>
      <c r="N340" s="428">
        <f t="shared" ca="1" si="423"/>
        <v>0</v>
      </c>
      <c r="O340" s="429" t="e">
        <f t="shared" ca="1" si="424"/>
        <v>#N/A</v>
      </c>
      <c r="P340" s="428">
        <f t="shared" ca="1" si="425"/>
        <v>0</v>
      </c>
      <c r="Q340" s="429" t="e">
        <f t="shared" ca="1" si="426"/>
        <v>#N/A</v>
      </c>
      <c r="R340" s="430">
        <f t="shared" ca="1" si="439"/>
        <v>0</v>
      </c>
      <c r="S340" s="427" t="e">
        <f t="shared" ca="1" si="440"/>
        <v>#N/A</v>
      </c>
      <c r="T340" s="387" t="e">
        <f t="shared" ca="1" si="441"/>
        <v>#N/A</v>
      </c>
      <c r="U340" s="440" t="e">
        <f t="shared" ca="1" si="442"/>
        <v>#N/A</v>
      </c>
      <c r="V340" s="429">
        <f t="shared" si="428"/>
        <v>0</v>
      </c>
      <c r="X340" s="428" t="e">
        <f t="shared" ca="1" si="429"/>
        <v>#N/A</v>
      </c>
      <c r="Y340" s="429" t="e">
        <f t="shared" ca="1" si="430"/>
        <v>#N/A</v>
      </c>
      <c r="Z340" s="428" t="e">
        <f t="shared" ca="1" si="409"/>
        <v>#N/A</v>
      </c>
      <c r="AA340" s="431" t="e">
        <f t="shared" ca="1" si="410"/>
        <v>#N/A</v>
      </c>
      <c r="AB340" s="442">
        <f t="shared" si="443"/>
        <v>0</v>
      </c>
      <c r="AC340" s="443">
        <f t="shared" si="444"/>
        <v>0</v>
      </c>
      <c r="AD340" s="444">
        <f t="shared" si="445"/>
        <v>0</v>
      </c>
      <c r="AF340" s="387">
        <f t="shared" si="446"/>
        <v>0</v>
      </c>
      <c r="AG340" s="451">
        <f t="shared" ref="AG340:AL340" si="474">AG339</f>
        <v>9.7989820000000005</v>
      </c>
      <c r="AH340" s="451" t="e">
        <f t="shared" si="474"/>
        <v>#DIV/0!</v>
      </c>
      <c r="AI340" s="451">
        <f t="shared" si="474"/>
        <v>8000</v>
      </c>
      <c r="AJ340" s="451">
        <f t="shared" si="474"/>
        <v>1</v>
      </c>
      <c r="AK340" s="451">
        <f t="shared" si="474"/>
        <v>0</v>
      </c>
      <c r="AL340" s="451" t="e">
        <f t="shared" ca="1" si="474"/>
        <v>#N/A</v>
      </c>
      <c r="AM340" s="454" t="e">
        <f t="shared" ca="1" si="448"/>
        <v>#DIV/0!</v>
      </c>
      <c r="AN340" s="451" t="e">
        <f t="shared" ref="AN340:AO340" ca="1" si="475">AN339</f>
        <v>#N/A</v>
      </c>
      <c r="AO340" s="451" t="e">
        <f t="shared" ca="1" si="475"/>
        <v>#N/A</v>
      </c>
      <c r="AP340" s="449" t="e">
        <f t="shared" ca="1" si="450"/>
        <v>#DIV/0!</v>
      </c>
      <c r="AQ340" s="451">
        <f t="shared" si="434"/>
        <v>9.0000000000000002E-6</v>
      </c>
      <c r="AR340" s="451" t="e">
        <f t="shared" ca="1" si="434"/>
        <v>#DIV/0!</v>
      </c>
      <c r="AS340" s="455" t="e">
        <f t="shared" ca="1" si="451"/>
        <v>#N/A</v>
      </c>
      <c r="AT340" s="456" t="e">
        <f t="shared" ca="1" si="452"/>
        <v>#DIV/0!</v>
      </c>
      <c r="AU340" s="451" t="e">
        <f t="shared" si="415"/>
        <v>#DIV/0!</v>
      </c>
      <c r="AV340" s="450" t="e">
        <f t="shared" ca="1" si="453"/>
        <v>#DIV/0!</v>
      </c>
      <c r="AW340" s="451">
        <f t="shared" si="417"/>
        <v>0.03</v>
      </c>
      <c r="AX340" s="446">
        <f t="shared" si="454"/>
        <v>0</v>
      </c>
      <c r="AY340" s="452" t="e">
        <f t="shared" ca="1" si="455"/>
        <v>#DIV/0!</v>
      </c>
      <c r="BA340" s="68">
        <f>Pressure_1_R4!A169</f>
        <v>0</v>
      </c>
      <c r="BB340" s="87">
        <f>Pressure_1_R4!B169</f>
        <v>0</v>
      </c>
      <c r="BC340" s="87">
        <f>Pressure_1_R4!C169</f>
        <v>0</v>
      </c>
      <c r="BD340" s="87">
        <f>Pressure_1_R4!D169</f>
        <v>0</v>
      </c>
      <c r="BE340" s="87">
        <f>Pressure_1_R4!E169</f>
        <v>0</v>
      </c>
      <c r="BF340" s="87">
        <f>Pressure_1_R4!F169</f>
        <v>0</v>
      </c>
      <c r="BG340" s="87">
        <f>Pressure_1_R4!G169</f>
        <v>0</v>
      </c>
      <c r="BH340" s="87">
        <f>Pressure_1_R4!H169</f>
        <v>0</v>
      </c>
      <c r="BI340" s="87">
        <f>Pressure_1_R4!I169</f>
        <v>0</v>
      </c>
      <c r="BJ340" s="87">
        <f>Pressure_1_R4!J169</f>
        <v>0</v>
      </c>
      <c r="BK340" s="87">
        <f>Pressure_1_R4!K169</f>
        <v>0</v>
      </c>
      <c r="BL340" s="87">
        <f>Pressure_1_R4!L169</f>
        <v>0</v>
      </c>
      <c r="BM340" s="87">
        <f>Pressure_1_R4!M169</f>
        <v>0</v>
      </c>
      <c r="BN340" s="87">
        <f>Pressure_1_R4!N169</f>
        <v>0</v>
      </c>
      <c r="BO340" s="87">
        <f>Pressure_1_R4!O169</f>
        <v>0</v>
      </c>
      <c r="BP340" s="69">
        <f>Pressure_1_R4!P169</f>
        <v>0</v>
      </c>
    </row>
    <row r="341" spans="2:68" ht="15" customHeight="1">
      <c r="B341" s="438">
        <f>Pressure_1_R4!B44</f>
        <v>0</v>
      </c>
      <c r="C341" s="439">
        <f>Pressure_1_R4!D44</f>
        <v>0</v>
      </c>
      <c r="D341" s="445" t="str">
        <f t="shared" si="435"/>
        <v/>
      </c>
      <c r="E341" s="429" t="str">
        <f t="shared" si="418"/>
        <v>기체</v>
      </c>
      <c r="F341" s="387" t="e">
        <f t="shared" si="436"/>
        <v>#N/A</v>
      </c>
      <c r="G341" s="387" t="e">
        <f t="shared" si="437"/>
        <v>#N/A</v>
      </c>
      <c r="H341" s="437" t="e">
        <f t="shared" si="438"/>
        <v>#N/A</v>
      </c>
      <c r="I341" s="429">
        <f t="shared" si="419"/>
        <v>0</v>
      </c>
      <c r="J341" s="66"/>
      <c r="K341" s="423">
        <f t="shared" si="420"/>
        <v>0</v>
      </c>
      <c r="L341" s="428" t="e">
        <f t="shared" ca="1" si="421"/>
        <v>#N/A</v>
      </c>
      <c r="M341" s="429" t="e">
        <f t="shared" ca="1" si="422"/>
        <v>#VALUE!</v>
      </c>
      <c r="N341" s="428">
        <f t="shared" ca="1" si="423"/>
        <v>0</v>
      </c>
      <c r="O341" s="429" t="e">
        <f t="shared" ca="1" si="424"/>
        <v>#N/A</v>
      </c>
      <c r="P341" s="428">
        <f t="shared" ca="1" si="425"/>
        <v>0</v>
      </c>
      <c r="Q341" s="429" t="e">
        <f t="shared" ca="1" si="426"/>
        <v>#N/A</v>
      </c>
      <c r="R341" s="430">
        <f t="shared" ca="1" si="439"/>
        <v>0</v>
      </c>
      <c r="S341" s="427" t="e">
        <f t="shared" ca="1" si="440"/>
        <v>#N/A</v>
      </c>
      <c r="T341" s="387" t="e">
        <f t="shared" ca="1" si="441"/>
        <v>#N/A</v>
      </c>
      <c r="U341" s="440" t="e">
        <f t="shared" ca="1" si="442"/>
        <v>#N/A</v>
      </c>
      <c r="V341" s="429">
        <f t="shared" si="428"/>
        <v>0</v>
      </c>
      <c r="X341" s="428" t="e">
        <f t="shared" ca="1" si="429"/>
        <v>#N/A</v>
      </c>
      <c r="Y341" s="429" t="e">
        <f t="shared" ca="1" si="430"/>
        <v>#N/A</v>
      </c>
      <c r="Z341" s="428" t="e">
        <f t="shared" ca="1" si="409"/>
        <v>#N/A</v>
      </c>
      <c r="AA341" s="431" t="e">
        <f t="shared" ca="1" si="410"/>
        <v>#N/A</v>
      </c>
      <c r="AB341" s="442">
        <f t="shared" si="443"/>
        <v>0</v>
      </c>
      <c r="AC341" s="443">
        <f t="shared" si="444"/>
        <v>0</v>
      </c>
      <c r="AD341" s="444">
        <f t="shared" si="445"/>
        <v>0</v>
      </c>
      <c r="AF341" s="387">
        <f t="shared" si="446"/>
        <v>0</v>
      </c>
      <c r="AG341" s="451">
        <f t="shared" ref="AG341:AL341" si="476">AG340</f>
        <v>9.7989820000000005</v>
      </c>
      <c r="AH341" s="451" t="e">
        <f t="shared" si="476"/>
        <v>#DIV/0!</v>
      </c>
      <c r="AI341" s="451">
        <f t="shared" si="476"/>
        <v>8000</v>
      </c>
      <c r="AJ341" s="451">
        <f t="shared" si="476"/>
        <v>1</v>
      </c>
      <c r="AK341" s="451">
        <f t="shared" si="476"/>
        <v>0</v>
      </c>
      <c r="AL341" s="451" t="e">
        <f t="shared" ca="1" si="476"/>
        <v>#N/A</v>
      </c>
      <c r="AM341" s="454" t="e">
        <f t="shared" ca="1" si="448"/>
        <v>#DIV/0!</v>
      </c>
      <c r="AN341" s="451" t="e">
        <f t="shared" ref="AN341:AO341" ca="1" si="477">AN340</f>
        <v>#N/A</v>
      </c>
      <c r="AO341" s="451" t="e">
        <f t="shared" ca="1" si="477"/>
        <v>#N/A</v>
      </c>
      <c r="AP341" s="449" t="e">
        <f t="shared" ca="1" si="450"/>
        <v>#DIV/0!</v>
      </c>
      <c r="AQ341" s="451">
        <f t="shared" si="434"/>
        <v>9.0000000000000002E-6</v>
      </c>
      <c r="AR341" s="451" t="e">
        <f t="shared" ca="1" si="434"/>
        <v>#DIV/0!</v>
      </c>
      <c r="AS341" s="455" t="e">
        <f t="shared" ca="1" si="451"/>
        <v>#N/A</v>
      </c>
      <c r="AT341" s="456" t="e">
        <f t="shared" ca="1" si="452"/>
        <v>#DIV/0!</v>
      </c>
      <c r="AU341" s="451" t="e">
        <f t="shared" si="415"/>
        <v>#DIV/0!</v>
      </c>
      <c r="AV341" s="450" t="e">
        <f t="shared" ca="1" si="453"/>
        <v>#DIV/0!</v>
      </c>
      <c r="AW341" s="451">
        <f t="shared" si="417"/>
        <v>0.03</v>
      </c>
      <c r="AX341" s="446">
        <f t="shared" si="454"/>
        <v>0</v>
      </c>
      <c r="AY341" s="452" t="e">
        <f t="shared" ca="1" si="455"/>
        <v>#DIV/0!</v>
      </c>
      <c r="BA341" s="68">
        <f>Pressure_1_R4!A170</f>
        <v>0</v>
      </c>
      <c r="BB341" s="87">
        <f>Pressure_1_R4!B170</f>
        <v>0</v>
      </c>
      <c r="BC341" s="87">
        <f>Pressure_1_R4!C170</f>
        <v>0</v>
      </c>
      <c r="BD341" s="87">
        <f>Pressure_1_R4!D170</f>
        <v>0</v>
      </c>
      <c r="BE341" s="87">
        <f>Pressure_1_R4!E170</f>
        <v>0</v>
      </c>
      <c r="BF341" s="87">
        <f>Pressure_1_R4!F170</f>
        <v>0</v>
      </c>
      <c r="BG341" s="87">
        <f>Pressure_1_R4!G170</f>
        <v>0</v>
      </c>
      <c r="BH341" s="87">
        <f>Pressure_1_R4!H170</f>
        <v>0</v>
      </c>
      <c r="BI341" s="87">
        <f>Pressure_1_R4!I170</f>
        <v>0</v>
      </c>
      <c r="BJ341" s="87">
        <f>Pressure_1_R4!J170</f>
        <v>0</v>
      </c>
      <c r="BK341" s="87">
        <f>Pressure_1_R4!K170</f>
        <v>0</v>
      </c>
      <c r="BL341" s="87">
        <f>Pressure_1_R4!L170</f>
        <v>0</v>
      </c>
      <c r="BM341" s="87">
        <f>Pressure_1_R4!M170</f>
        <v>0</v>
      </c>
      <c r="BN341" s="87">
        <f>Pressure_1_R4!N170</f>
        <v>0</v>
      </c>
      <c r="BO341" s="87">
        <f>Pressure_1_R4!O170</f>
        <v>0</v>
      </c>
      <c r="BP341" s="69">
        <f>Pressure_1_R4!P170</f>
        <v>0</v>
      </c>
    </row>
    <row r="342" spans="2:68" ht="15" customHeight="1">
      <c r="B342" s="438">
        <f>Pressure_1_R4!B45</f>
        <v>0</v>
      </c>
      <c r="C342" s="439">
        <f>Pressure_1_R4!D45</f>
        <v>0</v>
      </c>
      <c r="D342" s="445" t="str">
        <f t="shared" si="435"/>
        <v/>
      </c>
      <c r="E342" s="429" t="str">
        <f t="shared" si="418"/>
        <v>기체</v>
      </c>
      <c r="F342" s="387" t="e">
        <f t="shared" si="436"/>
        <v>#N/A</v>
      </c>
      <c r="G342" s="387" t="e">
        <f t="shared" si="437"/>
        <v>#N/A</v>
      </c>
      <c r="H342" s="437" t="e">
        <f t="shared" si="438"/>
        <v>#N/A</v>
      </c>
      <c r="I342" s="429">
        <f t="shared" si="419"/>
        <v>0</v>
      </c>
      <c r="J342" s="66"/>
      <c r="K342" s="423">
        <f t="shared" si="420"/>
        <v>0</v>
      </c>
      <c r="L342" s="428" t="e">
        <f t="shared" ca="1" si="421"/>
        <v>#N/A</v>
      </c>
      <c r="M342" s="429" t="e">
        <f t="shared" ca="1" si="422"/>
        <v>#VALUE!</v>
      </c>
      <c r="N342" s="428">
        <f t="shared" ca="1" si="423"/>
        <v>0</v>
      </c>
      <c r="O342" s="429" t="e">
        <f t="shared" ca="1" si="424"/>
        <v>#N/A</v>
      </c>
      <c r="P342" s="428">
        <f t="shared" ca="1" si="425"/>
        <v>0</v>
      </c>
      <c r="Q342" s="429" t="e">
        <f t="shared" ca="1" si="426"/>
        <v>#N/A</v>
      </c>
      <c r="R342" s="430">
        <f t="shared" ca="1" si="439"/>
        <v>0</v>
      </c>
      <c r="S342" s="427" t="e">
        <f t="shared" ca="1" si="440"/>
        <v>#N/A</v>
      </c>
      <c r="T342" s="387" t="e">
        <f t="shared" ca="1" si="441"/>
        <v>#N/A</v>
      </c>
      <c r="U342" s="440" t="e">
        <f t="shared" ca="1" si="442"/>
        <v>#N/A</v>
      </c>
      <c r="V342" s="429">
        <f t="shared" si="428"/>
        <v>0</v>
      </c>
      <c r="X342" s="428" t="e">
        <f t="shared" ca="1" si="429"/>
        <v>#N/A</v>
      </c>
      <c r="Y342" s="429" t="e">
        <f t="shared" ca="1" si="430"/>
        <v>#N/A</v>
      </c>
      <c r="Z342" s="428" t="e">
        <f t="shared" ca="1" si="409"/>
        <v>#N/A</v>
      </c>
      <c r="AA342" s="431" t="e">
        <f t="shared" ca="1" si="410"/>
        <v>#N/A</v>
      </c>
      <c r="AB342" s="442">
        <f t="shared" si="443"/>
        <v>0</v>
      </c>
      <c r="AC342" s="443">
        <f t="shared" si="444"/>
        <v>0</v>
      </c>
      <c r="AD342" s="444">
        <f t="shared" si="445"/>
        <v>0</v>
      </c>
      <c r="AF342" s="387">
        <f t="shared" si="446"/>
        <v>0</v>
      </c>
      <c r="AG342" s="451">
        <f t="shared" ref="AG342:AL342" si="478">AG341</f>
        <v>9.7989820000000005</v>
      </c>
      <c r="AH342" s="451" t="e">
        <f t="shared" si="478"/>
        <v>#DIV/0!</v>
      </c>
      <c r="AI342" s="451">
        <f t="shared" si="478"/>
        <v>8000</v>
      </c>
      <c r="AJ342" s="451">
        <f t="shared" si="478"/>
        <v>1</v>
      </c>
      <c r="AK342" s="451">
        <f t="shared" si="478"/>
        <v>0</v>
      </c>
      <c r="AL342" s="451" t="e">
        <f t="shared" ca="1" si="478"/>
        <v>#N/A</v>
      </c>
      <c r="AM342" s="454" t="e">
        <f t="shared" ca="1" si="448"/>
        <v>#DIV/0!</v>
      </c>
      <c r="AN342" s="451" t="e">
        <f t="shared" ref="AN342:AO342" ca="1" si="479">AN341</f>
        <v>#N/A</v>
      </c>
      <c r="AO342" s="451" t="e">
        <f t="shared" ca="1" si="479"/>
        <v>#N/A</v>
      </c>
      <c r="AP342" s="449" t="e">
        <f t="shared" ca="1" si="450"/>
        <v>#DIV/0!</v>
      </c>
      <c r="AQ342" s="451">
        <f t="shared" si="434"/>
        <v>9.0000000000000002E-6</v>
      </c>
      <c r="AR342" s="451" t="e">
        <f t="shared" ca="1" si="434"/>
        <v>#DIV/0!</v>
      </c>
      <c r="AS342" s="455" t="e">
        <f t="shared" ca="1" si="451"/>
        <v>#N/A</v>
      </c>
      <c r="AT342" s="456" t="e">
        <f t="shared" ca="1" si="452"/>
        <v>#DIV/0!</v>
      </c>
      <c r="AU342" s="451" t="e">
        <f t="shared" si="415"/>
        <v>#DIV/0!</v>
      </c>
      <c r="AV342" s="450" t="e">
        <f t="shared" ca="1" si="453"/>
        <v>#DIV/0!</v>
      </c>
      <c r="AW342" s="451">
        <f t="shared" si="417"/>
        <v>0.03</v>
      </c>
      <c r="AX342" s="446">
        <f t="shared" si="454"/>
        <v>0</v>
      </c>
      <c r="AY342" s="452" t="e">
        <f t="shared" ca="1" si="455"/>
        <v>#DIV/0!</v>
      </c>
      <c r="BA342" s="68">
        <f>Pressure_1_R4!A171</f>
        <v>0</v>
      </c>
      <c r="BB342" s="87">
        <f>Pressure_1_R4!B171</f>
        <v>0</v>
      </c>
      <c r="BC342" s="87">
        <f>Pressure_1_R4!C171</f>
        <v>0</v>
      </c>
      <c r="BD342" s="87">
        <f>Pressure_1_R4!D171</f>
        <v>0</v>
      </c>
      <c r="BE342" s="87">
        <f>Pressure_1_R4!E171</f>
        <v>0</v>
      </c>
      <c r="BF342" s="87">
        <f>Pressure_1_R4!F171</f>
        <v>0</v>
      </c>
      <c r="BG342" s="87">
        <f>Pressure_1_R4!G171</f>
        <v>0</v>
      </c>
      <c r="BH342" s="87">
        <f>Pressure_1_R4!H171</f>
        <v>0</v>
      </c>
      <c r="BI342" s="87">
        <f>Pressure_1_R4!I171</f>
        <v>0</v>
      </c>
      <c r="BJ342" s="87">
        <f>Pressure_1_R4!J171</f>
        <v>0</v>
      </c>
      <c r="BK342" s="87">
        <f>Pressure_1_R4!K171</f>
        <v>0</v>
      </c>
      <c r="BL342" s="87">
        <f>Pressure_1_R4!L171</f>
        <v>0</v>
      </c>
      <c r="BM342" s="87">
        <f>Pressure_1_R4!M171</f>
        <v>0</v>
      </c>
      <c r="BN342" s="87">
        <f>Pressure_1_R4!N171</f>
        <v>0</v>
      </c>
      <c r="BO342" s="87">
        <f>Pressure_1_R4!O171</f>
        <v>0</v>
      </c>
      <c r="BP342" s="69">
        <f>Pressure_1_R4!P171</f>
        <v>0</v>
      </c>
    </row>
    <row r="343" spans="2:68" ht="15" customHeight="1">
      <c r="B343" s="438">
        <f>Pressure_1_R4!B46</f>
        <v>0</v>
      </c>
      <c r="C343" s="439">
        <f>Pressure_1_R4!D46</f>
        <v>0</v>
      </c>
      <c r="D343" s="445" t="str">
        <f t="shared" si="435"/>
        <v/>
      </c>
      <c r="E343" s="429" t="str">
        <f t="shared" si="418"/>
        <v>기체</v>
      </c>
      <c r="F343" s="387" t="e">
        <f t="shared" si="436"/>
        <v>#N/A</v>
      </c>
      <c r="G343" s="387" t="e">
        <f t="shared" si="437"/>
        <v>#N/A</v>
      </c>
      <c r="H343" s="437" t="e">
        <f t="shared" si="438"/>
        <v>#N/A</v>
      </c>
      <c r="I343" s="429">
        <f t="shared" si="419"/>
        <v>0</v>
      </c>
      <c r="J343" s="66"/>
      <c r="K343" s="423">
        <f t="shared" si="420"/>
        <v>0</v>
      </c>
      <c r="L343" s="428" t="e">
        <f t="shared" ca="1" si="421"/>
        <v>#N/A</v>
      </c>
      <c r="M343" s="429" t="e">
        <f t="shared" ca="1" si="422"/>
        <v>#VALUE!</v>
      </c>
      <c r="N343" s="428">
        <f t="shared" ca="1" si="423"/>
        <v>0</v>
      </c>
      <c r="O343" s="429" t="e">
        <f t="shared" ca="1" si="424"/>
        <v>#N/A</v>
      </c>
      <c r="P343" s="428">
        <f t="shared" ca="1" si="425"/>
        <v>0</v>
      </c>
      <c r="Q343" s="429" t="e">
        <f t="shared" ca="1" si="426"/>
        <v>#N/A</v>
      </c>
      <c r="R343" s="430">
        <f t="shared" ca="1" si="439"/>
        <v>0</v>
      </c>
      <c r="S343" s="427" t="e">
        <f t="shared" ca="1" si="440"/>
        <v>#N/A</v>
      </c>
      <c r="T343" s="387" t="e">
        <f t="shared" ca="1" si="441"/>
        <v>#N/A</v>
      </c>
      <c r="U343" s="440" t="e">
        <f t="shared" ca="1" si="442"/>
        <v>#N/A</v>
      </c>
      <c r="V343" s="429">
        <f t="shared" si="428"/>
        <v>0</v>
      </c>
      <c r="X343" s="428" t="e">
        <f t="shared" ca="1" si="429"/>
        <v>#N/A</v>
      </c>
      <c r="Y343" s="429" t="e">
        <f t="shared" ca="1" si="430"/>
        <v>#N/A</v>
      </c>
      <c r="Z343" s="428" t="e">
        <f t="shared" ca="1" si="409"/>
        <v>#N/A</v>
      </c>
      <c r="AA343" s="431" t="e">
        <f t="shared" ca="1" si="410"/>
        <v>#N/A</v>
      </c>
      <c r="AB343" s="442">
        <f t="shared" si="443"/>
        <v>0</v>
      </c>
      <c r="AC343" s="443">
        <f t="shared" si="444"/>
        <v>0</v>
      </c>
      <c r="AD343" s="444">
        <f t="shared" si="445"/>
        <v>0</v>
      </c>
      <c r="AF343" s="387">
        <f t="shared" si="446"/>
        <v>0</v>
      </c>
      <c r="AG343" s="451">
        <f t="shared" ref="AG343:AL343" si="480">AG342</f>
        <v>9.7989820000000005</v>
      </c>
      <c r="AH343" s="451" t="e">
        <f t="shared" si="480"/>
        <v>#DIV/0!</v>
      </c>
      <c r="AI343" s="451">
        <f t="shared" si="480"/>
        <v>8000</v>
      </c>
      <c r="AJ343" s="451">
        <f t="shared" si="480"/>
        <v>1</v>
      </c>
      <c r="AK343" s="451">
        <f t="shared" si="480"/>
        <v>0</v>
      </c>
      <c r="AL343" s="451" t="e">
        <f t="shared" ca="1" si="480"/>
        <v>#N/A</v>
      </c>
      <c r="AM343" s="454" t="e">
        <f t="shared" ca="1" si="448"/>
        <v>#DIV/0!</v>
      </c>
      <c r="AN343" s="451" t="e">
        <f t="shared" ref="AN343:AO343" ca="1" si="481">AN342</f>
        <v>#N/A</v>
      </c>
      <c r="AO343" s="451" t="e">
        <f t="shared" ca="1" si="481"/>
        <v>#N/A</v>
      </c>
      <c r="AP343" s="449" t="e">
        <f t="shared" ca="1" si="450"/>
        <v>#DIV/0!</v>
      </c>
      <c r="AQ343" s="451">
        <f t="shared" si="434"/>
        <v>9.0000000000000002E-6</v>
      </c>
      <c r="AR343" s="451" t="e">
        <f t="shared" ca="1" si="434"/>
        <v>#DIV/0!</v>
      </c>
      <c r="AS343" s="455" t="e">
        <f t="shared" ca="1" si="451"/>
        <v>#N/A</v>
      </c>
      <c r="AT343" s="456" t="e">
        <f t="shared" ca="1" si="452"/>
        <v>#DIV/0!</v>
      </c>
      <c r="AU343" s="451" t="e">
        <f t="shared" si="415"/>
        <v>#DIV/0!</v>
      </c>
      <c r="AV343" s="450" t="e">
        <f t="shared" ca="1" si="453"/>
        <v>#DIV/0!</v>
      </c>
      <c r="AW343" s="451">
        <f t="shared" si="417"/>
        <v>0.03</v>
      </c>
      <c r="AX343" s="446">
        <f t="shared" si="454"/>
        <v>0</v>
      </c>
      <c r="AY343" s="452" t="e">
        <f t="shared" ca="1" si="455"/>
        <v>#DIV/0!</v>
      </c>
      <c r="BA343" s="68">
        <f>Pressure_1_R4!A172</f>
        <v>0</v>
      </c>
      <c r="BB343" s="87">
        <f>Pressure_1_R4!B172</f>
        <v>0</v>
      </c>
      <c r="BC343" s="87">
        <f>Pressure_1_R4!C172</f>
        <v>0</v>
      </c>
      <c r="BD343" s="87">
        <f>Pressure_1_R4!D172</f>
        <v>0</v>
      </c>
      <c r="BE343" s="87">
        <f>Pressure_1_R4!E172</f>
        <v>0</v>
      </c>
      <c r="BF343" s="87">
        <f>Pressure_1_R4!F172</f>
        <v>0</v>
      </c>
      <c r="BG343" s="87">
        <f>Pressure_1_R4!G172</f>
        <v>0</v>
      </c>
      <c r="BH343" s="87">
        <f>Pressure_1_R4!H172</f>
        <v>0</v>
      </c>
      <c r="BI343" s="87">
        <f>Pressure_1_R4!I172</f>
        <v>0</v>
      </c>
      <c r="BJ343" s="87">
        <f>Pressure_1_R4!J172</f>
        <v>0</v>
      </c>
      <c r="BK343" s="87">
        <f>Pressure_1_R4!K172</f>
        <v>0</v>
      </c>
      <c r="BL343" s="87">
        <f>Pressure_1_R4!L172</f>
        <v>0</v>
      </c>
      <c r="BM343" s="87">
        <f>Pressure_1_R4!M172</f>
        <v>0</v>
      </c>
      <c r="BN343" s="87">
        <f>Pressure_1_R4!N172</f>
        <v>0</v>
      </c>
      <c r="BO343" s="87">
        <f>Pressure_1_R4!O172</f>
        <v>0</v>
      </c>
      <c r="BP343" s="69">
        <f>Pressure_1_R4!P172</f>
        <v>0</v>
      </c>
    </row>
    <row r="344" spans="2:68" ht="15" customHeight="1">
      <c r="B344" s="438">
        <f>Pressure_1_R4!B47</f>
        <v>0</v>
      </c>
      <c r="C344" s="439">
        <f>Pressure_1_R4!D47</f>
        <v>0</v>
      </c>
      <c r="D344" s="445" t="str">
        <f t="shared" si="435"/>
        <v/>
      </c>
      <c r="E344" s="429" t="str">
        <f t="shared" si="418"/>
        <v>기체</v>
      </c>
      <c r="F344" s="387" t="e">
        <f t="shared" si="436"/>
        <v>#N/A</v>
      </c>
      <c r="G344" s="387" t="e">
        <f t="shared" si="437"/>
        <v>#N/A</v>
      </c>
      <c r="H344" s="437" t="e">
        <f t="shared" si="438"/>
        <v>#N/A</v>
      </c>
      <c r="I344" s="429">
        <f t="shared" si="419"/>
        <v>0</v>
      </c>
      <c r="J344" s="66"/>
      <c r="K344" s="423">
        <f t="shared" si="420"/>
        <v>0</v>
      </c>
      <c r="L344" s="428" t="e">
        <f t="shared" ca="1" si="421"/>
        <v>#N/A</v>
      </c>
      <c r="M344" s="429" t="e">
        <f t="shared" ca="1" si="422"/>
        <v>#VALUE!</v>
      </c>
      <c r="N344" s="428">
        <f t="shared" ca="1" si="423"/>
        <v>0</v>
      </c>
      <c r="O344" s="429" t="e">
        <f t="shared" ca="1" si="424"/>
        <v>#N/A</v>
      </c>
      <c r="P344" s="428">
        <f t="shared" ca="1" si="425"/>
        <v>0</v>
      </c>
      <c r="Q344" s="429" t="e">
        <f t="shared" ca="1" si="426"/>
        <v>#N/A</v>
      </c>
      <c r="R344" s="430">
        <f t="shared" ca="1" si="439"/>
        <v>0</v>
      </c>
      <c r="S344" s="427" t="e">
        <f t="shared" ca="1" si="440"/>
        <v>#N/A</v>
      </c>
      <c r="T344" s="387" t="e">
        <f t="shared" ca="1" si="441"/>
        <v>#N/A</v>
      </c>
      <c r="U344" s="440" t="e">
        <f t="shared" ca="1" si="442"/>
        <v>#N/A</v>
      </c>
      <c r="V344" s="429">
        <f t="shared" si="428"/>
        <v>0</v>
      </c>
      <c r="X344" s="428" t="e">
        <f t="shared" ca="1" si="429"/>
        <v>#N/A</v>
      </c>
      <c r="Y344" s="429" t="e">
        <f t="shared" ca="1" si="430"/>
        <v>#N/A</v>
      </c>
      <c r="Z344" s="428" t="e">
        <f t="shared" ca="1" si="409"/>
        <v>#N/A</v>
      </c>
      <c r="AA344" s="431" t="e">
        <f t="shared" ca="1" si="410"/>
        <v>#N/A</v>
      </c>
      <c r="AB344" s="442">
        <f t="shared" si="443"/>
        <v>0</v>
      </c>
      <c r="AC344" s="443">
        <f t="shared" si="444"/>
        <v>0</v>
      </c>
      <c r="AD344" s="444">
        <f t="shared" si="445"/>
        <v>0</v>
      </c>
      <c r="AF344" s="387">
        <f t="shared" si="446"/>
        <v>0</v>
      </c>
      <c r="AG344" s="451">
        <f t="shared" ref="AG344:AL344" si="482">AG343</f>
        <v>9.7989820000000005</v>
      </c>
      <c r="AH344" s="451" t="e">
        <f t="shared" si="482"/>
        <v>#DIV/0!</v>
      </c>
      <c r="AI344" s="451">
        <f t="shared" si="482"/>
        <v>8000</v>
      </c>
      <c r="AJ344" s="451">
        <f t="shared" si="482"/>
        <v>1</v>
      </c>
      <c r="AK344" s="451">
        <f t="shared" si="482"/>
        <v>0</v>
      </c>
      <c r="AL344" s="451" t="e">
        <f t="shared" ca="1" si="482"/>
        <v>#N/A</v>
      </c>
      <c r="AM344" s="454" t="e">
        <f t="shared" ca="1" si="448"/>
        <v>#DIV/0!</v>
      </c>
      <c r="AN344" s="451" t="e">
        <f t="shared" ref="AN344:AO344" ca="1" si="483">AN343</f>
        <v>#N/A</v>
      </c>
      <c r="AO344" s="451" t="e">
        <f t="shared" ca="1" si="483"/>
        <v>#N/A</v>
      </c>
      <c r="AP344" s="449" t="e">
        <f t="shared" ca="1" si="450"/>
        <v>#DIV/0!</v>
      </c>
      <c r="AQ344" s="451">
        <f t="shared" si="434"/>
        <v>9.0000000000000002E-6</v>
      </c>
      <c r="AR344" s="451" t="e">
        <f t="shared" ca="1" si="434"/>
        <v>#DIV/0!</v>
      </c>
      <c r="AS344" s="455" t="e">
        <f t="shared" ca="1" si="451"/>
        <v>#N/A</v>
      </c>
      <c r="AT344" s="456" t="e">
        <f t="shared" ca="1" si="452"/>
        <v>#DIV/0!</v>
      </c>
      <c r="AU344" s="451" t="e">
        <f t="shared" si="415"/>
        <v>#DIV/0!</v>
      </c>
      <c r="AV344" s="450" t="e">
        <f t="shared" ca="1" si="453"/>
        <v>#DIV/0!</v>
      </c>
      <c r="AW344" s="451">
        <f t="shared" si="417"/>
        <v>0.03</v>
      </c>
      <c r="AX344" s="446">
        <f t="shared" si="454"/>
        <v>0</v>
      </c>
      <c r="AY344" s="452" t="e">
        <f t="shared" ca="1" si="455"/>
        <v>#DIV/0!</v>
      </c>
      <c r="BA344" s="68">
        <f>Pressure_1_R4!A173</f>
        <v>0</v>
      </c>
      <c r="BB344" s="87">
        <f>Pressure_1_R4!B173</f>
        <v>0</v>
      </c>
      <c r="BC344" s="87">
        <f>Pressure_1_R4!C173</f>
        <v>0</v>
      </c>
      <c r="BD344" s="87">
        <f>Pressure_1_R4!D173</f>
        <v>0</v>
      </c>
      <c r="BE344" s="87">
        <f>Pressure_1_R4!E173</f>
        <v>0</v>
      </c>
      <c r="BF344" s="87">
        <f>Pressure_1_R4!F173</f>
        <v>0</v>
      </c>
      <c r="BG344" s="87">
        <f>Pressure_1_R4!G173</f>
        <v>0</v>
      </c>
      <c r="BH344" s="87">
        <f>Pressure_1_R4!H173</f>
        <v>0</v>
      </c>
      <c r="BI344" s="87">
        <f>Pressure_1_R4!I173</f>
        <v>0</v>
      </c>
      <c r="BJ344" s="87">
        <f>Pressure_1_R4!J173</f>
        <v>0</v>
      </c>
      <c r="BK344" s="87">
        <f>Pressure_1_R4!K173</f>
        <v>0</v>
      </c>
      <c r="BL344" s="87">
        <f>Pressure_1_R4!L173</f>
        <v>0</v>
      </c>
      <c r="BM344" s="87">
        <f>Pressure_1_R4!M173</f>
        <v>0</v>
      </c>
      <c r="BN344" s="87">
        <f>Pressure_1_R4!N173</f>
        <v>0</v>
      </c>
      <c r="BO344" s="87">
        <f>Pressure_1_R4!O173</f>
        <v>0</v>
      </c>
      <c r="BP344" s="69">
        <f>Pressure_1_R4!P173</f>
        <v>0</v>
      </c>
    </row>
    <row r="345" spans="2:68" ht="15" customHeight="1">
      <c r="B345" s="438">
        <f>Pressure_1_R4!B48</f>
        <v>0</v>
      </c>
      <c r="C345" s="439">
        <f>Pressure_1_R4!D48</f>
        <v>0</v>
      </c>
      <c r="D345" s="445" t="str">
        <f t="shared" si="435"/>
        <v/>
      </c>
      <c r="E345" s="429" t="str">
        <f t="shared" si="418"/>
        <v>기체</v>
      </c>
      <c r="F345" s="387" t="e">
        <f t="shared" si="436"/>
        <v>#N/A</v>
      </c>
      <c r="G345" s="387" t="e">
        <f t="shared" si="437"/>
        <v>#N/A</v>
      </c>
      <c r="H345" s="437" t="e">
        <f t="shared" si="438"/>
        <v>#N/A</v>
      </c>
      <c r="I345" s="429">
        <f t="shared" si="419"/>
        <v>0</v>
      </c>
      <c r="J345" s="66"/>
      <c r="K345" s="423">
        <f t="shared" si="420"/>
        <v>0</v>
      </c>
      <c r="L345" s="428" t="e">
        <f t="shared" ca="1" si="421"/>
        <v>#N/A</v>
      </c>
      <c r="M345" s="429" t="e">
        <f t="shared" ca="1" si="422"/>
        <v>#VALUE!</v>
      </c>
      <c r="N345" s="428">
        <f t="shared" ca="1" si="423"/>
        <v>0</v>
      </c>
      <c r="O345" s="429" t="e">
        <f t="shared" ca="1" si="424"/>
        <v>#N/A</v>
      </c>
      <c r="P345" s="428">
        <f t="shared" ca="1" si="425"/>
        <v>0</v>
      </c>
      <c r="Q345" s="429" t="e">
        <f t="shared" ca="1" si="426"/>
        <v>#N/A</v>
      </c>
      <c r="R345" s="430">
        <f t="shared" ca="1" si="439"/>
        <v>0</v>
      </c>
      <c r="S345" s="427" t="e">
        <f t="shared" ca="1" si="440"/>
        <v>#N/A</v>
      </c>
      <c r="T345" s="387" t="e">
        <f t="shared" ca="1" si="441"/>
        <v>#N/A</v>
      </c>
      <c r="U345" s="440" t="e">
        <f t="shared" ca="1" si="442"/>
        <v>#N/A</v>
      </c>
      <c r="V345" s="429">
        <f t="shared" si="428"/>
        <v>0</v>
      </c>
      <c r="X345" s="428" t="e">
        <f t="shared" ca="1" si="429"/>
        <v>#N/A</v>
      </c>
      <c r="Y345" s="429" t="e">
        <f t="shared" ca="1" si="430"/>
        <v>#N/A</v>
      </c>
      <c r="Z345" s="428" t="e">
        <f t="shared" ca="1" si="409"/>
        <v>#N/A</v>
      </c>
      <c r="AA345" s="431" t="e">
        <f t="shared" ca="1" si="410"/>
        <v>#N/A</v>
      </c>
      <c r="AB345" s="442">
        <f t="shared" si="443"/>
        <v>0</v>
      </c>
      <c r="AC345" s="443">
        <f t="shared" si="444"/>
        <v>0</v>
      </c>
      <c r="AD345" s="444">
        <f t="shared" si="445"/>
        <v>0</v>
      </c>
      <c r="AF345" s="387">
        <f t="shared" si="446"/>
        <v>0</v>
      </c>
      <c r="AG345" s="451">
        <f t="shared" ref="AG345:AL345" si="484">AG344</f>
        <v>9.7989820000000005</v>
      </c>
      <c r="AH345" s="451" t="e">
        <f t="shared" si="484"/>
        <v>#DIV/0!</v>
      </c>
      <c r="AI345" s="451">
        <f t="shared" si="484"/>
        <v>8000</v>
      </c>
      <c r="AJ345" s="451">
        <f t="shared" si="484"/>
        <v>1</v>
      </c>
      <c r="AK345" s="451">
        <f t="shared" si="484"/>
        <v>0</v>
      </c>
      <c r="AL345" s="451" t="e">
        <f t="shared" ca="1" si="484"/>
        <v>#N/A</v>
      </c>
      <c r="AM345" s="454" t="e">
        <f t="shared" ca="1" si="448"/>
        <v>#DIV/0!</v>
      </c>
      <c r="AN345" s="451" t="e">
        <f t="shared" ref="AN345:AO345" ca="1" si="485">AN344</f>
        <v>#N/A</v>
      </c>
      <c r="AO345" s="451" t="e">
        <f t="shared" ca="1" si="485"/>
        <v>#N/A</v>
      </c>
      <c r="AP345" s="449" t="e">
        <f t="shared" ca="1" si="450"/>
        <v>#DIV/0!</v>
      </c>
      <c r="AQ345" s="451">
        <f t="shared" si="434"/>
        <v>9.0000000000000002E-6</v>
      </c>
      <c r="AR345" s="451" t="e">
        <f t="shared" ca="1" si="434"/>
        <v>#DIV/0!</v>
      </c>
      <c r="AS345" s="455" t="e">
        <f t="shared" ca="1" si="451"/>
        <v>#N/A</v>
      </c>
      <c r="AT345" s="456" t="e">
        <f t="shared" ca="1" si="452"/>
        <v>#DIV/0!</v>
      </c>
      <c r="AU345" s="451" t="e">
        <f t="shared" si="415"/>
        <v>#DIV/0!</v>
      </c>
      <c r="AV345" s="450" t="e">
        <f t="shared" ca="1" si="453"/>
        <v>#DIV/0!</v>
      </c>
      <c r="AW345" s="451">
        <f t="shared" si="417"/>
        <v>0.03</v>
      </c>
      <c r="AX345" s="446">
        <f t="shared" si="454"/>
        <v>0</v>
      </c>
      <c r="AY345" s="452" t="e">
        <f t="shared" ca="1" si="455"/>
        <v>#DIV/0!</v>
      </c>
      <c r="BA345" s="68">
        <f>Pressure_1_R4!A174</f>
        <v>0</v>
      </c>
      <c r="BB345" s="87">
        <f>Pressure_1_R4!B174</f>
        <v>0</v>
      </c>
      <c r="BC345" s="87">
        <f>Pressure_1_R4!C174</f>
        <v>0</v>
      </c>
      <c r="BD345" s="87">
        <f>Pressure_1_R4!D174</f>
        <v>0</v>
      </c>
      <c r="BE345" s="87">
        <f>Pressure_1_R4!E174</f>
        <v>0</v>
      </c>
      <c r="BF345" s="87">
        <f>Pressure_1_R4!F174</f>
        <v>0</v>
      </c>
      <c r="BG345" s="87">
        <f>Pressure_1_R4!G174</f>
        <v>0</v>
      </c>
      <c r="BH345" s="87">
        <f>Pressure_1_R4!H174</f>
        <v>0</v>
      </c>
      <c r="BI345" s="87">
        <f>Pressure_1_R4!I174</f>
        <v>0</v>
      </c>
      <c r="BJ345" s="87">
        <f>Pressure_1_R4!J174</f>
        <v>0</v>
      </c>
      <c r="BK345" s="87">
        <f>Pressure_1_R4!K174</f>
        <v>0</v>
      </c>
      <c r="BL345" s="87">
        <f>Pressure_1_R4!L174</f>
        <v>0</v>
      </c>
      <c r="BM345" s="87">
        <f>Pressure_1_R4!M174</f>
        <v>0</v>
      </c>
      <c r="BN345" s="87">
        <f>Pressure_1_R4!N174</f>
        <v>0</v>
      </c>
      <c r="BO345" s="87">
        <f>Pressure_1_R4!O174</f>
        <v>0</v>
      </c>
      <c r="BP345" s="69">
        <f>Pressure_1_R4!P174</f>
        <v>0</v>
      </c>
    </row>
    <row r="346" spans="2:68" ht="15" customHeight="1">
      <c r="B346" s="438">
        <f>Pressure_1_R4!B49</f>
        <v>0</v>
      </c>
      <c r="C346" s="439">
        <f>Pressure_1_R4!D49</f>
        <v>0</v>
      </c>
      <c r="D346" s="445" t="str">
        <f t="shared" si="435"/>
        <v/>
      </c>
      <c r="E346" s="429" t="str">
        <f t="shared" si="418"/>
        <v>기체</v>
      </c>
      <c r="F346" s="387" t="e">
        <f t="shared" si="436"/>
        <v>#N/A</v>
      </c>
      <c r="G346" s="387" t="e">
        <f t="shared" si="437"/>
        <v>#N/A</v>
      </c>
      <c r="H346" s="437" t="e">
        <f t="shared" si="438"/>
        <v>#N/A</v>
      </c>
      <c r="I346" s="429">
        <f t="shared" si="419"/>
        <v>0</v>
      </c>
      <c r="J346" s="66"/>
      <c r="K346" s="423">
        <f t="shared" si="420"/>
        <v>0</v>
      </c>
      <c r="L346" s="428" t="e">
        <f t="shared" ca="1" si="421"/>
        <v>#N/A</v>
      </c>
      <c r="M346" s="429" t="e">
        <f t="shared" ca="1" si="422"/>
        <v>#VALUE!</v>
      </c>
      <c r="N346" s="428">
        <f t="shared" ca="1" si="423"/>
        <v>0</v>
      </c>
      <c r="O346" s="429" t="e">
        <f t="shared" ca="1" si="424"/>
        <v>#N/A</v>
      </c>
      <c r="P346" s="428">
        <f t="shared" ca="1" si="425"/>
        <v>0</v>
      </c>
      <c r="Q346" s="429" t="e">
        <f t="shared" ca="1" si="426"/>
        <v>#N/A</v>
      </c>
      <c r="R346" s="430">
        <f t="shared" ca="1" si="439"/>
        <v>0</v>
      </c>
      <c r="S346" s="427" t="e">
        <f t="shared" ca="1" si="440"/>
        <v>#N/A</v>
      </c>
      <c r="T346" s="387" t="e">
        <f t="shared" ca="1" si="441"/>
        <v>#N/A</v>
      </c>
      <c r="U346" s="440" t="e">
        <f t="shared" ca="1" si="442"/>
        <v>#N/A</v>
      </c>
      <c r="V346" s="429">
        <f t="shared" si="428"/>
        <v>0</v>
      </c>
      <c r="X346" s="428" t="e">
        <f t="shared" ca="1" si="429"/>
        <v>#N/A</v>
      </c>
      <c r="Y346" s="429" t="e">
        <f t="shared" ca="1" si="430"/>
        <v>#N/A</v>
      </c>
      <c r="Z346" s="428" t="e">
        <f t="shared" ca="1" si="409"/>
        <v>#N/A</v>
      </c>
      <c r="AA346" s="431" t="e">
        <f t="shared" ca="1" si="410"/>
        <v>#N/A</v>
      </c>
      <c r="AB346" s="442">
        <f t="shared" si="443"/>
        <v>0</v>
      </c>
      <c r="AC346" s="443">
        <f t="shared" si="444"/>
        <v>0</v>
      </c>
      <c r="AD346" s="444">
        <f t="shared" si="445"/>
        <v>0</v>
      </c>
      <c r="AF346" s="387">
        <f t="shared" si="446"/>
        <v>0</v>
      </c>
      <c r="AG346" s="451">
        <f t="shared" ref="AG346:AL346" si="486">AG345</f>
        <v>9.7989820000000005</v>
      </c>
      <c r="AH346" s="451" t="e">
        <f t="shared" si="486"/>
        <v>#DIV/0!</v>
      </c>
      <c r="AI346" s="451">
        <f t="shared" si="486"/>
        <v>8000</v>
      </c>
      <c r="AJ346" s="451">
        <f t="shared" si="486"/>
        <v>1</v>
      </c>
      <c r="AK346" s="451">
        <f t="shared" si="486"/>
        <v>0</v>
      </c>
      <c r="AL346" s="451" t="e">
        <f t="shared" ca="1" si="486"/>
        <v>#N/A</v>
      </c>
      <c r="AM346" s="454" t="e">
        <f t="shared" ca="1" si="448"/>
        <v>#DIV/0!</v>
      </c>
      <c r="AN346" s="451" t="e">
        <f t="shared" ref="AN346:AO346" ca="1" si="487">AN345</f>
        <v>#N/A</v>
      </c>
      <c r="AO346" s="451" t="e">
        <f t="shared" ca="1" si="487"/>
        <v>#N/A</v>
      </c>
      <c r="AP346" s="449" t="e">
        <f t="shared" ca="1" si="450"/>
        <v>#DIV/0!</v>
      </c>
      <c r="AQ346" s="451">
        <f t="shared" si="434"/>
        <v>9.0000000000000002E-6</v>
      </c>
      <c r="AR346" s="451" t="e">
        <f t="shared" ca="1" si="434"/>
        <v>#DIV/0!</v>
      </c>
      <c r="AS346" s="455" t="e">
        <f t="shared" ca="1" si="451"/>
        <v>#N/A</v>
      </c>
      <c r="AT346" s="456" t="e">
        <f t="shared" ca="1" si="452"/>
        <v>#DIV/0!</v>
      </c>
      <c r="AU346" s="451" t="e">
        <f t="shared" si="415"/>
        <v>#DIV/0!</v>
      </c>
      <c r="AV346" s="450" t="e">
        <f t="shared" ca="1" si="453"/>
        <v>#DIV/0!</v>
      </c>
      <c r="AW346" s="451">
        <f t="shared" si="417"/>
        <v>0.03</v>
      </c>
      <c r="AX346" s="446">
        <f t="shared" si="454"/>
        <v>0</v>
      </c>
      <c r="AY346" s="452" t="e">
        <f t="shared" ca="1" si="455"/>
        <v>#DIV/0!</v>
      </c>
      <c r="BA346" s="68">
        <f>Pressure_1_R4!A175</f>
        <v>0</v>
      </c>
      <c r="BB346" s="87">
        <f>Pressure_1_R4!B175</f>
        <v>0</v>
      </c>
      <c r="BC346" s="87">
        <f>Pressure_1_R4!C175</f>
        <v>0</v>
      </c>
      <c r="BD346" s="87">
        <f>Pressure_1_R4!D175</f>
        <v>0</v>
      </c>
      <c r="BE346" s="87">
        <f>Pressure_1_R4!E175</f>
        <v>0</v>
      </c>
      <c r="BF346" s="87">
        <f>Pressure_1_R4!F175</f>
        <v>0</v>
      </c>
      <c r="BG346" s="87">
        <f>Pressure_1_R4!G175</f>
        <v>0</v>
      </c>
      <c r="BH346" s="87">
        <f>Pressure_1_R4!H175</f>
        <v>0</v>
      </c>
      <c r="BI346" s="87">
        <f>Pressure_1_R4!I175</f>
        <v>0</v>
      </c>
      <c r="BJ346" s="87">
        <f>Pressure_1_R4!J175</f>
        <v>0</v>
      </c>
      <c r="BK346" s="87">
        <f>Pressure_1_R4!K175</f>
        <v>0</v>
      </c>
      <c r="BL346" s="87">
        <f>Pressure_1_R4!L175</f>
        <v>0</v>
      </c>
      <c r="BM346" s="87">
        <f>Pressure_1_R4!M175</f>
        <v>0</v>
      </c>
      <c r="BN346" s="87">
        <f>Pressure_1_R4!N175</f>
        <v>0</v>
      </c>
      <c r="BO346" s="87">
        <f>Pressure_1_R4!O175</f>
        <v>0</v>
      </c>
      <c r="BP346" s="69">
        <f>Pressure_1_R4!P175</f>
        <v>0</v>
      </c>
    </row>
    <row r="347" spans="2:68" ht="15" customHeight="1">
      <c r="B347" s="438">
        <f>Pressure_1_R4!B50</f>
        <v>0</v>
      </c>
      <c r="C347" s="439">
        <f>Pressure_1_R4!D50</f>
        <v>0</v>
      </c>
      <c r="D347" s="445" t="str">
        <f t="shared" si="435"/>
        <v/>
      </c>
      <c r="E347" s="429" t="str">
        <f t="shared" si="418"/>
        <v>기체</v>
      </c>
      <c r="F347" s="387" t="e">
        <f t="shared" si="436"/>
        <v>#N/A</v>
      </c>
      <c r="G347" s="387" t="e">
        <f t="shared" si="437"/>
        <v>#N/A</v>
      </c>
      <c r="H347" s="437" t="e">
        <f t="shared" si="438"/>
        <v>#N/A</v>
      </c>
      <c r="I347" s="429">
        <f t="shared" si="419"/>
        <v>0</v>
      </c>
      <c r="J347" s="66"/>
      <c r="K347" s="423">
        <f t="shared" si="420"/>
        <v>0</v>
      </c>
      <c r="L347" s="428" t="e">
        <f t="shared" ca="1" si="421"/>
        <v>#N/A</v>
      </c>
      <c r="M347" s="429" t="e">
        <f t="shared" ca="1" si="422"/>
        <v>#VALUE!</v>
      </c>
      <c r="N347" s="428">
        <f t="shared" ca="1" si="423"/>
        <v>0</v>
      </c>
      <c r="O347" s="429" t="e">
        <f t="shared" ca="1" si="424"/>
        <v>#N/A</v>
      </c>
      <c r="P347" s="428">
        <f t="shared" ca="1" si="425"/>
        <v>0</v>
      </c>
      <c r="Q347" s="429" t="e">
        <f t="shared" ca="1" si="426"/>
        <v>#N/A</v>
      </c>
      <c r="R347" s="430">
        <f t="shared" ca="1" si="439"/>
        <v>0</v>
      </c>
      <c r="S347" s="427" t="e">
        <f t="shared" ca="1" si="440"/>
        <v>#N/A</v>
      </c>
      <c r="T347" s="387" t="e">
        <f t="shared" ca="1" si="441"/>
        <v>#N/A</v>
      </c>
      <c r="U347" s="440" t="e">
        <f t="shared" ca="1" si="442"/>
        <v>#N/A</v>
      </c>
      <c r="V347" s="429">
        <f t="shared" si="428"/>
        <v>0</v>
      </c>
      <c r="X347" s="428" t="e">
        <f t="shared" ca="1" si="429"/>
        <v>#N/A</v>
      </c>
      <c r="Y347" s="429" t="e">
        <f t="shared" ca="1" si="430"/>
        <v>#N/A</v>
      </c>
      <c r="Z347" s="428" t="e">
        <f t="shared" ca="1" si="409"/>
        <v>#N/A</v>
      </c>
      <c r="AA347" s="431" t="e">
        <f t="shared" ca="1" si="410"/>
        <v>#N/A</v>
      </c>
      <c r="AB347" s="442">
        <f t="shared" si="443"/>
        <v>0</v>
      </c>
      <c r="AC347" s="443">
        <f t="shared" si="444"/>
        <v>0</v>
      </c>
      <c r="AD347" s="444">
        <f t="shared" si="445"/>
        <v>0</v>
      </c>
      <c r="AF347" s="387">
        <f t="shared" si="446"/>
        <v>0</v>
      </c>
      <c r="AG347" s="451">
        <f t="shared" ref="AG347:AL347" si="488">AG346</f>
        <v>9.7989820000000005</v>
      </c>
      <c r="AH347" s="451" t="e">
        <f t="shared" si="488"/>
        <v>#DIV/0!</v>
      </c>
      <c r="AI347" s="451">
        <f t="shared" si="488"/>
        <v>8000</v>
      </c>
      <c r="AJ347" s="451">
        <f t="shared" si="488"/>
        <v>1</v>
      </c>
      <c r="AK347" s="451">
        <f t="shared" si="488"/>
        <v>0</v>
      </c>
      <c r="AL347" s="451" t="e">
        <f t="shared" ca="1" si="488"/>
        <v>#N/A</v>
      </c>
      <c r="AM347" s="454" t="e">
        <f t="shared" ca="1" si="448"/>
        <v>#DIV/0!</v>
      </c>
      <c r="AN347" s="451" t="e">
        <f t="shared" ref="AN347:AO347" ca="1" si="489">AN346</f>
        <v>#N/A</v>
      </c>
      <c r="AO347" s="451" t="e">
        <f t="shared" ca="1" si="489"/>
        <v>#N/A</v>
      </c>
      <c r="AP347" s="449" t="e">
        <f t="shared" ca="1" si="450"/>
        <v>#DIV/0!</v>
      </c>
      <c r="AQ347" s="451">
        <f t="shared" si="434"/>
        <v>9.0000000000000002E-6</v>
      </c>
      <c r="AR347" s="451" t="e">
        <f t="shared" ca="1" si="434"/>
        <v>#DIV/0!</v>
      </c>
      <c r="AS347" s="455" t="e">
        <f t="shared" ca="1" si="451"/>
        <v>#N/A</v>
      </c>
      <c r="AT347" s="456" t="e">
        <f t="shared" ca="1" si="452"/>
        <v>#DIV/0!</v>
      </c>
      <c r="AU347" s="451" t="e">
        <f t="shared" si="415"/>
        <v>#DIV/0!</v>
      </c>
      <c r="AV347" s="450" t="e">
        <f t="shared" ca="1" si="453"/>
        <v>#DIV/0!</v>
      </c>
      <c r="AW347" s="451">
        <f t="shared" si="417"/>
        <v>0.03</v>
      </c>
      <c r="AX347" s="446">
        <f t="shared" si="454"/>
        <v>0</v>
      </c>
      <c r="AY347" s="452" t="e">
        <f t="shared" ca="1" si="455"/>
        <v>#DIV/0!</v>
      </c>
      <c r="BA347" s="68">
        <f>Pressure_1_R4!A176</f>
        <v>0</v>
      </c>
      <c r="BB347" s="87">
        <f>Pressure_1_R4!B176</f>
        <v>0</v>
      </c>
      <c r="BC347" s="87">
        <f>Pressure_1_R4!C176</f>
        <v>0</v>
      </c>
      <c r="BD347" s="87">
        <f>Pressure_1_R4!D176</f>
        <v>0</v>
      </c>
      <c r="BE347" s="87">
        <f>Pressure_1_R4!E176</f>
        <v>0</v>
      </c>
      <c r="BF347" s="87">
        <f>Pressure_1_R4!F176</f>
        <v>0</v>
      </c>
      <c r="BG347" s="87">
        <f>Pressure_1_R4!G176</f>
        <v>0</v>
      </c>
      <c r="BH347" s="87">
        <f>Pressure_1_R4!H176</f>
        <v>0</v>
      </c>
      <c r="BI347" s="87">
        <f>Pressure_1_R4!I176</f>
        <v>0</v>
      </c>
      <c r="BJ347" s="87">
        <f>Pressure_1_R4!J176</f>
        <v>0</v>
      </c>
      <c r="BK347" s="87">
        <f>Pressure_1_R4!K176</f>
        <v>0</v>
      </c>
      <c r="BL347" s="87">
        <f>Pressure_1_R4!L176</f>
        <v>0</v>
      </c>
      <c r="BM347" s="87">
        <f>Pressure_1_R4!M176</f>
        <v>0</v>
      </c>
      <c r="BN347" s="87">
        <f>Pressure_1_R4!N176</f>
        <v>0</v>
      </c>
      <c r="BO347" s="87">
        <f>Pressure_1_R4!O176</f>
        <v>0</v>
      </c>
      <c r="BP347" s="69">
        <f>Pressure_1_R4!P176</f>
        <v>0</v>
      </c>
    </row>
    <row r="348" spans="2:68" ht="15" customHeight="1">
      <c r="B348" s="438">
        <f>Pressure_1_R4!B51</f>
        <v>0</v>
      </c>
      <c r="C348" s="439">
        <f>Pressure_1_R4!D51</f>
        <v>0</v>
      </c>
      <c r="D348" s="445" t="str">
        <f t="shared" si="435"/>
        <v/>
      </c>
      <c r="E348" s="429" t="str">
        <f t="shared" si="418"/>
        <v>기체</v>
      </c>
      <c r="F348" s="387" t="e">
        <f t="shared" si="436"/>
        <v>#N/A</v>
      </c>
      <c r="G348" s="387" t="e">
        <f t="shared" si="437"/>
        <v>#N/A</v>
      </c>
      <c r="H348" s="437" t="e">
        <f t="shared" si="438"/>
        <v>#N/A</v>
      </c>
      <c r="I348" s="429">
        <f t="shared" si="419"/>
        <v>0</v>
      </c>
      <c r="J348" s="66"/>
      <c r="K348" s="423">
        <f t="shared" si="420"/>
        <v>0</v>
      </c>
      <c r="L348" s="428" t="e">
        <f t="shared" ca="1" si="421"/>
        <v>#N/A</v>
      </c>
      <c r="M348" s="429" t="e">
        <f t="shared" ca="1" si="422"/>
        <v>#VALUE!</v>
      </c>
      <c r="N348" s="428">
        <f t="shared" ca="1" si="423"/>
        <v>0</v>
      </c>
      <c r="O348" s="429" t="e">
        <f t="shared" ca="1" si="424"/>
        <v>#N/A</v>
      </c>
      <c r="P348" s="428">
        <f t="shared" ca="1" si="425"/>
        <v>0</v>
      </c>
      <c r="Q348" s="429" t="e">
        <f t="shared" ca="1" si="426"/>
        <v>#N/A</v>
      </c>
      <c r="R348" s="430">
        <f t="shared" ca="1" si="439"/>
        <v>0</v>
      </c>
      <c r="S348" s="427" t="e">
        <f t="shared" ca="1" si="440"/>
        <v>#N/A</v>
      </c>
      <c r="T348" s="387" t="e">
        <f t="shared" ca="1" si="441"/>
        <v>#N/A</v>
      </c>
      <c r="U348" s="440" t="e">
        <f t="shared" ca="1" si="442"/>
        <v>#N/A</v>
      </c>
      <c r="V348" s="429">
        <f t="shared" si="428"/>
        <v>0</v>
      </c>
      <c r="X348" s="428" t="e">
        <f t="shared" ca="1" si="429"/>
        <v>#N/A</v>
      </c>
      <c r="Y348" s="429" t="e">
        <f t="shared" ca="1" si="430"/>
        <v>#N/A</v>
      </c>
      <c r="Z348" s="428" t="e">
        <f t="shared" ca="1" si="409"/>
        <v>#N/A</v>
      </c>
      <c r="AA348" s="431" t="e">
        <f t="shared" ca="1" si="410"/>
        <v>#N/A</v>
      </c>
      <c r="AB348" s="442">
        <f t="shared" si="443"/>
        <v>0</v>
      </c>
      <c r="AC348" s="443">
        <f t="shared" si="444"/>
        <v>0</v>
      </c>
      <c r="AD348" s="444">
        <f t="shared" si="445"/>
        <v>0</v>
      </c>
      <c r="AF348" s="387">
        <f t="shared" si="446"/>
        <v>0</v>
      </c>
      <c r="AG348" s="451">
        <f t="shared" ref="AG348:AL348" si="490">AG347</f>
        <v>9.7989820000000005</v>
      </c>
      <c r="AH348" s="451" t="e">
        <f t="shared" si="490"/>
        <v>#DIV/0!</v>
      </c>
      <c r="AI348" s="451">
        <f t="shared" si="490"/>
        <v>8000</v>
      </c>
      <c r="AJ348" s="451">
        <f t="shared" si="490"/>
        <v>1</v>
      </c>
      <c r="AK348" s="451">
        <f t="shared" si="490"/>
        <v>0</v>
      </c>
      <c r="AL348" s="451" t="e">
        <f t="shared" ca="1" si="490"/>
        <v>#N/A</v>
      </c>
      <c r="AM348" s="454" t="e">
        <f t="shared" ca="1" si="448"/>
        <v>#DIV/0!</v>
      </c>
      <c r="AN348" s="451" t="e">
        <f t="shared" ref="AN348:AO348" ca="1" si="491">AN347</f>
        <v>#N/A</v>
      </c>
      <c r="AO348" s="451" t="e">
        <f t="shared" ca="1" si="491"/>
        <v>#N/A</v>
      </c>
      <c r="AP348" s="449" t="e">
        <f t="shared" ca="1" si="450"/>
        <v>#DIV/0!</v>
      </c>
      <c r="AQ348" s="451">
        <f t="shared" si="434"/>
        <v>9.0000000000000002E-6</v>
      </c>
      <c r="AR348" s="451" t="e">
        <f t="shared" ca="1" si="434"/>
        <v>#DIV/0!</v>
      </c>
      <c r="AS348" s="455" t="e">
        <f t="shared" ca="1" si="451"/>
        <v>#N/A</v>
      </c>
      <c r="AT348" s="456" t="e">
        <f t="shared" ca="1" si="452"/>
        <v>#DIV/0!</v>
      </c>
      <c r="AU348" s="451" t="e">
        <f t="shared" si="415"/>
        <v>#DIV/0!</v>
      </c>
      <c r="AV348" s="450" t="e">
        <f t="shared" ca="1" si="453"/>
        <v>#DIV/0!</v>
      </c>
      <c r="AW348" s="451">
        <f t="shared" si="417"/>
        <v>0.03</v>
      </c>
      <c r="AX348" s="446">
        <f t="shared" si="454"/>
        <v>0</v>
      </c>
      <c r="AY348" s="452" t="e">
        <f t="shared" ca="1" si="455"/>
        <v>#DIV/0!</v>
      </c>
      <c r="BA348" s="68">
        <f>Pressure_1_R4!A177</f>
        <v>0</v>
      </c>
      <c r="BB348" s="87">
        <f>Pressure_1_R4!B177</f>
        <v>0</v>
      </c>
      <c r="BC348" s="87">
        <f>Pressure_1_R4!C177</f>
        <v>0</v>
      </c>
      <c r="BD348" s="87">
        <f>Pressure_1_R4!D177</f>
        <v>0</v>
      </c>
      <c r="BE348" s="87">
        <f>Pressure_1_R4!E177</f>
        <v>0</v>
      </c>
      <c r="BF348" s="87">
        <f>Pressure_1_R4!F177</f>
        <v>0</v>
      </c>
      <c r="BG348" s="87">
        <f>Pressure_1_R4!G177</f>
        <v>0</v>
      </c>
      <c r="BH348" s="87">
        <f>Pressure_1_R4!H177</f>
        <v>0</v>
      </c>
      <c r="BI348" s="87">
        <f>Pressure_1_R4!I177</f>
        <v>0</v>
      </c>
      <c r="BJ348" s="87">
        <f>Pressure_1_R4!J177</f>
        <v>0</v>
      </c>
      <c r="BK348" s="87">
        <f>Pressure_1_R4!K177</f>
        <v>0</v>
      </c>
      <c r="BL348" s="87">
        <f>Pressure_1_R4!L177</f>
        <v>0</v>
      </c>
      <c r="BM348" s="87">
        <f>Pressure_1_R4!M177</f>
        <v>0</v>
      </c>
      <c r="BN348" s="87">
        <f>Pressure_1_R4!N177</f>
        <v>0</v>
      </c>
      <c r="BO348" s="87">
        <f>Pressure_1_R4!O177</f>
        <v>0</v>
      </c>
      <c r="BP348" s="69">
        <f>Pressure_1_R4!P177</f>
        <v>0</v>
      </c>
    </row>
    <row r="349" spans="2:68" ht="15" customHeight="1">
      <c r="B349" s="438">
        <f>Pressure_1_R4!B52</f>
        <v>0</v>
      </c>
      <c r="C349" s="439">
        <f>Pressure_1_R4!D52</f>
        <v>0</v>
      </c>
      <c r="D349" s="445" t="str">
        <f t="shared" si="435"/>
        <v/>
      </c>
      <c r="E349" s="429" t="str">
        <f t="shared" si="418"/>
        <v>기체</v>
      </c>
      <c r="F349" s="387" t="e">
        <f t="shared" si="436"/>
        <v>#N/A</v>
      </c>
      <c r="G349" s="387" t="e">
        <f t="shared" si="437"/>
        <v>#N/A</v>
      </c>
      <c r="H349" s="437" t="e">
        <f t="shared" si="438"/>
        <v>#N/A</v>
      </c>
      <c r="I349" s="429">
        <f t="shared" si="419"/>
        <v>0</v>
      </c>
      <c r="J349" s="66"/>
      <c r="K349" s="423">
        <f t="shared" si="420"/>
        <v>0</v>
      </c>
      <c r="L349" s="428" t="e">
        <f t="shared" ca="1" si="421"/>
        <v>#N/A</v>
      </c>
      <c r="M349" s="429" t="e">
        <f t="shared" ca="1" si="422"/>
        <v>#VALUE!</v>
      </c>
      <c r="N349" s="428">
        <f t="shared" ca="1" si="423"/>
        <v>0</v>
      </c>
      <c r="O349" s="429" t="e">
        <f t="shared" ca="1" si="424"/>
        <v>#N/A</v>
      </c>
      <c r="P349" s="428">
        <f t="shared" ca="1" si="425"/>
        <v>0</v>
      </c>
      <c r="Q349" s="429" t="e">
        <f t="shared" ca="1" si="426"/>
        <v>#N/A</v>
      </c>
      <c r="R349" s="430">
        <f t="shared" ca="1" si="439"/>
        <v>0</v>
      </c>
      <c r="S349" s="427" t="e">
        <f t="shared" ca="1" si="440"/>
        <v>#N/A</v>
      </c>
      <c r="T349" s="387" t="e">
        <f t="shared" ca="1" si="441"/>
        <v>#N/A</v>
      </c>
      <c r="U349" s="440" t="e">
        <f t="shared" ca="1" si="442"/>
        <v>#N/A</v>
      </c>
      <c r="V349" s="429">
        <f t="shared" si="428"/>
        <v>0</v>
      </c>
      <c r="X349" s="428" t="e">
        <f t="shared" ca="1" si="429"/>
        <v>#N/A</v>
      </c>
      <c r="Y349" s="429" t="e">
        <f t="shared" ca="1" si="430"/>
        <v>#N/A</v>
      </c>
      <c r="Z349" s="428" t="e">
        <f t="shared" ca="1" si="409"/>
        <v>#N/A</v>
      </c>
      <c r="AA349" s="431" t="e">
        <f t="shared" ca="1" si="410"/>
        <v>#N/A</v>
      </c>
      <c r="AB349" s="442">
        <f t="shared" si="443"/>
        <v>0</v>
      </c>
      <c r="AC349" s="443">
        <f t="shared" si="444"/>
        <v>0</v>
      </c>
      <c r="AD349" s="444">
        <f t="shared" si="445"/>
        <v>0</v>
      </c>
      <c r="AF349" s="387">
        <f t="shared" si="446"/>
        <v>0</v>
      </c>
      <c r="AG349" s="451">
        <f t="shared" ref="AG349:AL349" si="492">AG348</f>
        <v>9.7989820000000005</v>
      </c>
      <c r="AH349" s="451" t="e">
        <f t="shared" si="492"/>
        <v>#DIV/0!</v>
      </c>
      <c r="AI349" s="451">
        <f t="shared" si="492"/>
        <v>8000</v>
      </c>
      <c r="AJ349" s="451">
        <f t="shared" si="492"/>
        <v>1</v>
      </c>
      <c r="AK349" s="451">
        <f t="shared" si="492"/>
        <v>0</v>
      </c>
      <c r="AL349" s="451" t="e">
        <f t="shared" ca="1" si="492"/>
        <v>#N/A</v>
      </c>
      <c r="AM349" s="454" t="e">
        <f t="shared" ca="1" si="448"/>
        <v>#DIV/0!</v>
      </c>
      <c r="AN349" s="451" t="e">
        <f t="shared" ref="AN349:AO349" ca="1" si="493">AN348</f>
        <v>#N/A</v>
      </c>
      <c r="AO349" s="451" t="e">
        <f t="shared" ca="1" si="493"/>
        <v>#N/A</v>
      </c>
      <c r="AP349" s="449" t="e">
        <f t="shared" ca="1" si="450"/>
        <v>#DIV/0!</v>
      </c>
      <c r="AQ349" s="451">
        <f t="shared" si="434"/>
        <v>9.0000000000000002E-6</v>
      </c>
      <c r="AR349" s="451" t="e">
        <f t="shared" ca="1" si="434"/>
        <v>#DIV/0!</v>
      </c>
      <c r="AS349" s="455" t="e">
        <f t="shared" ca="1" si="451"/>
        <v>#N/A</v>
      </c>
      <c r="AT349" s="456" t="e">
        <f t="shared" ca="1" si="452"/>
        <v>#DIV/0!</v>
      </c>
      <c r="AU349" s="451" t="e">
        <f t="shared" si="415"/>
        <v>#DIV/0!</v>
      </c>
      <c r="AV349" s="450" t="e">
        <f t="shared" ca="1" si="453"/>
        <v>#DIV/0!</v>
      </c>
      <c r="AW349" s="451">
        <f t="shared" si="417"/>
        <v>0.03</v>
      </c>
      <c r="AX349" s="446">
        <f t="shared" si="454"/>
        <v>0</v>
      </c>
      <c r="AY349" s="452" t="e">
        <f t="shared" ca="1" si="455"/>
        <v>#DIV/0!</v>
      </c>
      <c r="BA349" s="68">
        <f>Pressure_1_R4!A178</f>
        <v>0</v>
      </c>
      <c r="BB349" s="87">
        <f>Pressure_1_R4!B178</f>
        <v>0</v>
      </c>
      <c r="BC349" s="87">
        <f>Pressure_1_R4!C178</f>
        <v>0</v>
      </c>
      <c r="BD349" s="87">
        <f>Pressure_1_R4!D178</f>
        <v>0</v>
      </c>
      <c r="BE349" s="87">
        <f>Pressure_1_R4!E178</f>
        <v>0</v>
      </c>
      <c r="BF349" s="87">
        <f>Pressure_1_R4!F178</f>
        <v>0</v>
      </c>
      <c r="BG349" s="87">
        <f>Pressure_1_R4!G178</f>
        <v>0</v>
      </c>
      <c r="BH349" s="87">
        <f>Pressure_1_R4!H178</f>
        <v>0</v>
      </c>
      <c r="BI349" s="87">
        <f>Pressure_1_R4!I178</f>
        <v>0</v>
      </c>
      <c r="BJ349" s="87">
        <f>Pressure_1_R4!J178</f>
        <v>0</v>
      </c>
      <c r="BK349" s="87">
        <f>Pressure_1_R4!K178</f>
        <v>0</v>
      </c>
      <c r="BL349" s="87">
        <f>Pressure_1_R4!L178</f>
        <v>0</v>
      </c>
      <c r="BM349" s="87">
        <f>Pressure_1_R4!M178</f>
        <v>0</v>
      </c>
      <c r="BN349" s="87">
        <f>Pressure_1_R4!N178</f>
        <v>0</v>
      </c>
      <c r="BO349" s="87">
        <f>Pressure_1_R4!O178</f>
        <v>0</v>
      </c>
      <c r="BP349" s="69">
        <f>Pressure_1_R4!P178</f>
        <v>0</v>
      </c>
    </row>
    <row r="350" spans="2:68" ht="15" customHeight="1">
      <c r="B350" s="438">
        <f>Pressure_1_R4!B53</f>
        <v>0</v>
      </c>
      <c r="C350" s="439">
        <f>Pressure_1_R4!D53</f>
        <v>0</v>
      </c>
      <c r="D350" s="445" t="str">
        <f t="shared" si="435"/>
        <v/>
      </c>
      <c r="E350" s="429" t="str">
        <f t="shared" si="418"/>
        <v>기체</v>
      </c>
      <c r="F350" s="387" t="e">
        <f t="shared" si="436"/>
        <v>#N/A</v>
      </c>
      <c r="G350" s="387" t="e">
        <f t="shared" si="437"/>
        <v>#N/A</v>
      </c>
      <c r="H350" s="437" t="e">
        <f t="shared" si="438"/>
        <v>#N/A</v>
      </c>
      <c r="I350" s="429">
        <f t="shared" si="419"/>
        <v>0</v>
      </c>
      <c r="J350" s="66"/>
      <c r="K350" s="423">
        <f t="shared" si="420"/>
        <v>0</v>
      </c>
      <c r="L350" s="428" t="e">
        <f t="shared" ca="1" si="421"/>
        <v>#N/A</v>
      </c>
      <c r="M350" s="429" t="e">
        <f t="shared" ca="1" si="422"/>
        <v>#VALUE!</v>
      </c>
      <c r="N350" s="428">
        <f t="shared" ca="1" si="423"/>
        <v>0</v>
      </c>
      <c r="O350" s="429" t="e">
        <f t="shared" ca="1" si="424"/>
        <v>#N/A</v>
      </c>
      <c r="P350" s="428">
        <f t="shared" ca="1" si="425"/>
        <v>0</v>
      </c>
      <c r="Q350" s="429" t="e">
        <f t="shared" ca="1" si="426"/>
        <v>#N/A</v>
      </c>
      <c r="R350" s="430">
        <f t="shared" ca="1" si="439"/>
        <v>0</v>
      </c>
      <c r="S350" s="427" t="e">
        <f t="shared" ca="1" si="440"/>
        <v>#N/A</v>
      </c>
      <c r="T350" s="387" t="e">
        <f t="shared" ca="1" si="441"/>
        <v>#N/A</v>
      </c>
      <c r="U350" s="440" t="e">
        <f t="shared" ca="1" si="442"/>
        <v>#N/A</v>
      </c>
      <c r="V350" s="429">
        <f t="shared" si="428"/>
        <v>0</v>
      </c>
      <c r="X350" s="428" t="e">
        <f t="shared" ca="1" si="429"/>
        <v>#N/A</v>
      </c>
      <c r="Y350" s="429" t="e">
        <f t="shared" ca="1" si="430"/>
        <v>#N/A</v>
      </c>
      <c r="Z350" s="428" t="e">
        <f t="shared" ca="1" si="409"/>
        <v>#N/A</v>
      </c>
      <c r="AA350" s="431" t="e">
        <f t="shared" ca="1" si="410"/>
        <v>#N/A</v>
      </c>
      <c r="AB350" s="442">
        <f t="shared" si="443"/>
        <v>0</v>
      </c>
      <c r="AC350" s="443">
        <f t="shared" si="444"/>
        <v>0</v>
      </c>
      <c r="AD350" s="444">
        <f t="shared" si="445"/>
        <v>0</v>
      </c>
      <c r="AF350" s="387">
        <f t="shared" si="446"/>
        <v>0</v>
      </c>
      <c r="AG350" s="451">
        <f t="shared" ref="AG350:AL350" si="494">AG349</f>
        <v>9.7989820000000005</v>
      </c>
      <c r="AH350" s="451" t="e">
        <f t="shared" si="494"/>
        <v>#DIV/0!</v>
      </c>
      <c r="AI350" s="451">
        <f t="shared" si="494"/>
        <v>8000</v>
      </c>
      <c r="AJ350" s="451">
        <f t="shared" si="494"/>
        <v>1</v>
      </c>
      <c r="AK350" s="451">
        <f t="shared" si="494"/>
        <v>0</v>
      </c>
      <c r="AL350" s="451" t="e">
        <f t="shared" ca="1" si="494"/>
        <v>#N/A</v>
      </c>
      <c r="AM350" s="454" t="e">
        <f t="shared" ca="1" si="448"/>
        <v>#DIV/0!</v>
      </c>
      <c r="AN350" s="451" t="e">
        <f t="shared" ref="AN350:AO350" ca="1" si="495">AN349</f>
        <v>#N/A</v>
      </c>
      <c r="AO350" s="451" t="e">
        <f t="shared" ca="1" si="495"/>
        <v>#N/A</v>
      </c>
      <c r="AP350" s="449" t="e">
        <f t="shared" ca="1" si="450"/>
        <v>#DIV/0!</v>
      </c>
      <c r="AQ350" s="451">
        <f t="shared" si="434"/>
        <v>9.0000000000000002E-6</v>
      </c>
      <c r="AR350" s="451" t="e">
        <f t="shared" ca="1" si="434"/>
        <v>#DIV/0!</v>
      </c>
      <c r="AS350" s="455" t="e">
        <f t="shared" ca="1" si="451"/>
        <v>#N/A</v>
      </c>
      <c r="AT350" s="456" t="e">
        <f t="shared" ca="1" si="452"/>
        <v>#DIV/0!</v>
      </c>
      <c r="AU350" s="451" t="e">
        <f t="shared" si="415"/>
        <v>#DIV/0!</v>
      </c>
      <c r="AV350" s="450" t="e">
        <f t="shared" ca="1" si="453"/>
        <v>#DIV/0!</v>
      </c>
      <c r="AW350" s="451">
        <f t="shared" si="417"/>
        <v>0.03</v>
      </c>
      <c r="AX350" s="446">
        <f t="shared" si="454"/>
        <v>0</v>
      </c>
      <c r="AY350" s="452" t="e">
        <f t="shared" ca="1" si="455"/>
        <v>#DIV/0!</v>
      </c>
      <c r="BA350" s="68">
        <f>Pressure_1_R4!A179</f>
        <v>0</v>
      </c>
      <c r="BB350" s="87">
        <f>Pressure_1_R4!B179</f>
        <v>0</v>
      </c>
      <c r="BC350" s="87">
        <f>Pressure_1_R4!C179</f>
        <v>0</v>
      </c>
      <c r="BD350" s="87">
        <f>Pressure_1_R4!D179</f>
        <v>0</v>
      </c>
      <c r="BE350" s="87">
        <f>Pressure_1_R4!E179</f>
        <v>0</v>
      </c>
      <c r="BF350" s="87">
        <f>Pressure_1_R4!F179</f>
        <v>0</v>
      </c>
      <c r="BG350" s="87">
        <f>Pressure_1_R4!G179</f>
        <v>0</v>
      </c>
      <c r="BH350" s="87">
        <f>Pressure_1_R4!H179</f>
        <v>0</v>
      </c>
      <c r="BI350" s="87">
        <f>Pressure_1_R4!I179</f>
        <v>0</v>
      </c>
      <c r="BJ350" s="87">
        <f>Pressure_1_R4!J179</f>
        <v>0</v>
      </c>
      <c r="BK350" s="87">
        <f>Pressure_1_R4!K179</f>
        <v>0</v>
      </c>
      <c r="BL350" s="87">
        <f>Pressure_1_R4!L179</f>
        <v>0</v>
      </c>
      <c r="BM350" s="87">
        <f>Pressure_1_R4!M179</f>
        <v>0</v>
      </c>
      <c r="BN350" s="87">
        <f>Pressure_1_R4!N179</f>
        <v>0</v>
      </c>
      <c r="BO350" s="87">
        <f>Pressure_1_R4!O179</f>
        <v>0</v>
      </c>
      <c r="BP350" s="69">
        <f>Pressure_1_R4!P179</f>
        <v>0</v>
      </c>
    </row>
    <row r="351" spans="2:68" ht="15" customHeight="1">
      <c r="B351" s="438">
        <f>Pressure_1_R4!B54</f>
        <v>0</v>
      </c>
      <c r="C351" s="439">
        <f>Pressure_1_R4!D54</f>
        <v>0</v>
      </c>
      <c r="D351" s="445" t="str">
        <f t="shared" si="435"/>
        <v/>
      </c>
      <c r="E351" s="429" t="str">
        <f t="shared" si="418"/>
        <v>기체</v>
      </c>
      <c r="F351" s="387" t="e">
        <f t="shared" si="436"/>
        <v>#N/A</v>
      </c>
      <c r="G351" s="387" t="e">
        <f t="shared" si="437"/>
        <v>#N/A</v>
      </c>
      <c r="H351" s="437" t="e">
        <f t="shared" si="438"/>
        <v>#N/A</v>
      </c>
      <c r="I351" s="429">
        <f t="shared" si="419"/>
        <v>0</v>
      </c>
      <c r="J351" s="66"/>
      <c r="K351" s="423">
        <f t="shared" si="420"/>
        <v>0</v>
      </c>
      <c r="L351" s="428" t="e">
        <f t="shared" ca="1" si="421"/>
        <v>#N/A</v>
      </c>
      <c r="M351" s="429" t="e">
        <f t="shared" ca="1" si="422"/>
        <v>#VALUE!</v>
      </c>
      <c r="N351" s="428">
        <f t="shared" ca="1" si="423"/>
        <v>0</v>
      </c>
      <c r="O351" s="429" t="e">
        <f t="shared" ca="1" si="424"/>
        <v>#N/A</v>
      </c>
      <c r="P351" s="428">
        <f t="shared" ca="1" si="425"/>
        <v>0</v>
      </c>
      <c r="Q351" s="429" t="e">
        <f t="shared" ca="1" si="426"/>
        <v>#N/A</v>
      </c>
      <c r="R351" s="430">
        <f t="shared" ca="1" si="439"/>
        <v>0</v>
      </c>
      <c r="S351" s="427" t="e">
        <f t="shared" ca="1" si="440"/>
        <v>#N/A</v>
      </c>
      <c r="T351" s="387" t="e">
        <f t="shared" ca="1" si="441"/>
        <v>#N/A</v>
      </c>
      <c r="U351" s="440" t="e">
        <f t="shared" ca="1" si="442"/>
        <v>#N/A</v>
      </c>
      <c r="V351" s="429">
        <f t="shared" si="428"/>
        <v>0</v>
      </c>
      <c r="X351" s="428" t="e">
        <f t="shared" ca="1" si="429"/>
        <v>#N/A</v>
      </c>
      <c r="Y351" s="429" t="e">
        <f t="shared" ca="1" si="430"/>
        <v>#N/A</v>
      </c>
      <c r="Z351" s="428" t="e">
        <f t="shared" ca="1" si="409"/>
        <v>#N/A</v>
      </c>
      <c r="AA351" s="431" t="e">
        <f t="shared" ca="1" si="410"/>
        <v>#N/A</v>
      </c>
      <c r="AB351" s="442">
        <f t="shared" si="443"/>
        <v>0</v>
      </c>
      <c r="AC351" s="443">
        <f t="shared" si="444"/>
        <v>0</v>
      </c>
      <c r="AD351" s="444">
        <f t="shared" si="445"/>
        <v>0</v>
      </c>
      <c r="AF351" s="387">
        <f t="shared" si="446"/>
        <v>0</v>
      </c>
      <c r="AG351" s="451">
        <f t="shared" ref="AG351:AL351" si="496">AG350</f>
        <v>9.7989820000000005</v>
      </c>
      <c r="AH351" s="451" t="e">
        <f t="shared" si="496"/>
        <v>#DIV/0!</v>
      </c>
      <c r="AI351" s="451">
        <f t="shared" si="496"/>
        <v>8000</v>
      </c>
      <c r="AJ351" s="451">
        <f t="shared" si="496"/>
        <v>1</v>
      </c>
      <c r="AK351" s="451">
        <f t="shared" si="496"/>
        <v>0</v>
      </c>
      <c r="AL351" s="451" t="e">
        <f t="shared" ca="1" si="496"/>
        <v>#N/A</v>
      </c>
      <c r="AM351" s="454" t="e">
        <f t="shared" ca="1" si="448"/>
        <v>#DIV/0!</v>
      </c>
      <c r="AN351" s="451" t="e">
        <f t="shared" ref="AN351:AO351" ca="1" si="497">AN350</f>
        <v>#N/A</v>
      </c>
      <c r="AO351" s="451" t="e">
        <f t="shared" ca="1" si="497"/>
        <v>#N/A</v>
      </c>
      <c r="AP351" s="449" t="e">
        <f t="shared" ca="1" si="450"/>
        <v>#DIV/0!</v>
      </c>
      <c r="AQ351" s="451">
        <f t="shared" si="434"/>
        <v>9.0000000000000002E-6</v>
      </c>
      <c r="AR351" s="451" t="e">
        <f t="shared" ca="1" si="434"/>
        <v>#DIV/0!</v>
      </c>
      <c r="AS351" s="455" t="e">
        <f t="shared" ca="1" si="451"/>
        <v>#N/A</v>
      </c>
      <c r="AT351" s="456" t="e">
        <f t="shared" ca="1" si="452"/>
        <v>#DIV/0!</v>
      </c>
      <c r="AU351" s="451" t="e">
        <f t="shared" si="415"/>
        <v>#DIV/0!</v>
      </c>
      <c r="AV351" s="450" t="e">
        <f t="shared" ca="1" si="453"/>
        <v>#DIV/0!</v>
      </c>
      <c r="AW351" s="451">
        <f t="shared" si="417"/>
        <v>0.03</v>
      </c>
      <c r="AX351" s="446">
        <f t="shared" si="454"/>
        <v>0</v>
      </c>
      <c r="AY351" s="452" t="e">
        <f t="shared" ca="1" si="455"/>
        <v>#DIV/0!</v>
      </c>
      <c r="BA351" s="68">
        <f>Pressure_1_R4!A180</f>
        <v>0</v>
      </c>
      <c r="BB351" s="87">
        <f>Pressure_1_R4!B180</f>
        <v>0</v>
      </c>
      <c r="BC351" s="87">
        <f>Pressure_1_R4!C180</f>
        <v>0</v>
      </c>
      <c r="BD351" s="87">
        <f>Pressure_1_R4!D180</f>
        <v>0</v>
      </c>
      <c r="BE351" s="87">
        <f>Pressure_1_R4!E180</f>
        <v>0</v>
      </c>
      <c r="BF351" s="87">
        <f>Pressure_1_R4!F180</f>
        <v>0</v>
      </c>
      <c r="BG351" s="87">
        <f>Pressure_1_R4!G180</f>
        <v>0</v>
      </c>
      <c r="BH351" s="87">
        <f>Pressure_1_R4!H180</f>
        <v>0</v>
      </c>
      <c r="BI351" s="87">
        <f>Pressure_1_R4!I180</f>
        <v>0</v>
      </c>
      <c r="BJ351" s="87">
        <f>Pressure_1_R4!J180</f>
        <v>0</v>
      </c>
      <c r="BK351" s="87">
        <f>Pressure_1_R4!K180</f>
        <v>0</v>
      </c>
      <c r="BL351" s="87">
        <f>Pressure_1_R4!L180</f>
        <v>0</v>
      </c>
      <c r="BM351" s="87">
        <f>Pressure_1_R4!M180</f>
        <v>0</v>
      </c>
      <c r="BN351" s="87">
        <f>Pressure_1_R4!N180</f>
        <v>0</v>
      </c>
      <c r="BO351" s="87">
        <f>Pressure_1_R4!O180</f>
        <v>0</v>
      </c>
      <c r="BP351" s="69">
        <f>Pressure_1_R4!P180</f>
        <v>0</v>
      </c>
    </row>
    <row r="352" spans="2:68" ht="15" customHeight="1">
      <c r="B352" s="438">
        <f>Pressure_1_R4!B55</f>
        <v>0</v>
      </c>
      <c r="C352" s="439">
        <f>Pressure_1_R4!D55</f>
        <v>0</v>
      </c>
      <c r="D352" s="445" t="str">
        <f t="shared" si="435"/>
        <v/>
      </c>
      <c r="E352" s="429" t="str">
        <f t="shared" si="418"/>
        <v>기체</v>
      </c>
      <c r="F352" s="387" t="e">
        <f t="shared" si="436"/>
        <v>#N/A</v>
      </c>
      <c r="G352" s="387" t="e">
        <f t="shared" si="437"/>
        <v>#N/A</v>
      </c>
      <c r="H352" s="437" t="e">
        <f t="shared" si="438"/>
        <v>#N/A</v>
      </c>
      <c r="I352" s="429">
        <f t="shared" si="419"/>
        <v>0</v>
      </c>
      <c r="J352" s="66"/>
      <c r="K352" s="423">
        <f t="shared" si="420"/>
        <v>0</v>
      </c>
      <c r="L352" s="428" t="e">
        <f t="shared" ca="1" si="421"/>
        <v>#N/A</v>
      </c>
      <c r="M352" s="429" t="e">
        <f t="shared" ca="1" si="422"/>
        <v>#VALUE!</v>
      </c>
      <c r="N352" s="428">
        <f t="shared" ca="1" si="423"/>
        <v>0</v>
      </c>
      <c r="O352" s="429" t="e">
        <f t="shared" ca="1" si="424"/>
        <v>#N/A</v>
      </c>
      <c r="P352" s="428">
        <f t="shared" ca="1" si="425"/>
        <v>0</v>
      </c>
      <c r="Q352" s="429" t="e">
        <f t="shared" ca="1" si="426"/>
        <v>#N/A</v>
      </c>
      <c r="R352" s="430">
        <f t="shared" ca="1" si="439"/>
        <v>0</v>
      </c>
      <c r="S352" s="427" t="e">
        <f t="shared" ca="1" si="440"/>
        <v>#N/A</v>
      </c>
      <c r="T352" s="387" t="e">
        <f t="shared" ca="1" si="441"/>
        <v>#N/A</v>
      </c>
      <c r="U352" s="440" t="e">
        <f t="shared" ca="1" si="442"/>
        <v>#N/A</v>
      </c>
      <c r="V352" s="429">
        <f t="shared" si="428"/>
        <v>0</v>
      </c>
      <c r="X352" s="428" t="e">
        <f t="shared" ca="1" si="429"/>
        <v>#N/A</v>
      </c>
      <c r="Y352" s="429" t="e">
        <f t="shared" ca="1" si="430"/>
        <v>#N/A</v>
      </c>
      <c r="Z352" s="428" t="e">
        <f t="shared" ca="1" si="409"/>
        <v>#N/A</v>
      </c>
      <c r="AA352" s="431" t="e">
        <f t="shared" ca="1" si="410"/>
        <v>#N/A</v>
      </c>
      <c r="AB352" s="442">
        <f t="shared" si="443"/>
        <v>0</v>
      </c>
      <c r="AC352" s="443">
        <f t="shared" si="444"/>
        <v>0</v>
      </c>
      <c r="AD352" s="444">
        <f t="shared" si="445"/>
        <v>0</v>
      </c>
      <c r="AF352" s="387">
        <f t="shared" si="446"/>
        <v>0</v>
      </c>
      <c r="AG352" s="451">
        <f t="shared" ref="AG352:AL352" si="498">AG351</f>
        <v>9.7989820000000005</v>
      </c>
      <c r="AH352" s="451" t="e">
        <f t="shared" si="498"/>
        <v>#DIV/0!</v>
      </c>
      <c r="AI352" s="451">
        <f t="shared" si="498"/>
        <v>8000</v>
      </c>
      <c r="AJ352" s="451">
        <f t="shared" si="498"/>
        <v>1</v>
      </c>
      <c r="AK352" s="451">
        <f t="shared" si="498"/>
        <v>0</v>
      </c>
      <c r="AL352" s="451" t="e">
        <f t="shared" ca="1" si="498"/>
        <v>#N/A</v>
      </c>
      <c r="AM352" s="454" t="e">
        <f t="shared" ca="1" si="448"/>
        <v>#DIV/0!</v>
      </c>
      <c r="AN352" s="451" t="e">
        <f t="shared" ref="AN352:AO352" ca="1" si="499">AN351</f>
        <v>#N/A</v>
      </c>
      <c r="AO352" s="451" t="e">
        <f t="shared" ca="1" si="499"/>
        <v>#N/A</v>
      </c>
      <c r="AP352" s="449" t="e">
        <f t="shared" ca="1" si="450"/>
        <v>#DIV/0!</v>
      </c>
      <c r="AQ352" s="451">
        <f t="shared" si="434"/>
        <v>9.0000000000000002E-6</v>
      </c>
      <c r="AR352" s="451" t="e">
        <f t="shared" ca="1" si="434"/>
        <v>#DIV/0!</v>
      </c>
      <c r="AS352" s="455" t="e">
        <f t="shared" ca="1" si="451"/>
        <v>#N/A</v>
      </c>
      <c r="AT352" s="456" t="e">
        <f t="shared" ca="1" si="452"/>
        <v>#DIV/0!</v>
      </c>
      <c r="AU352" s="451" t="e">
        <f t="shared" si="415"/>
        <v>#DIV/0!</v>
      </c>
      <c r="AV352" s="450" t="e">
        <f t="shared" ca="1" si="453"/>
        <v>#DIV/0!</v>
      </c>
      <c r="AW352" s="451">
        <f t="shared" si="417"/>
        <v>0.03</v>
      </c>
      <c r="AX352" s="446">
        <f t="shared" si="454"/>
        <v>0</v>
      </c>
      <c r="AY352" s="452" t="e">
        <f t="shared" ca="1" si="455"/>
        <v>#DIV/0!</v>
      </c>
      <c r="BA352" s="68">
        <f>Pressure_1_R4!A181</f>
        <v>0</v>
      </c>
      <c r="BB352" s="87">
        <f>Pressure_1_R4!B181</f>
        <v>0</v>
      </c>
      <c r="BC352" s="87">
        <f>Pressure_1_R4!C181</f>
        <v>0</v>
      </c>
      <c r="BD352" s="87">
        <f>Pressure_1_R4!D181</f>
        <v>0</v>
      </c>
      <c r="BE352" s="87">
        <f>Pressure_1_R4!E181</f>
        <v>0</v>
      </c>
      <c r="BF352" s="87">
        <f>Pressure_1_R4!F181</f>
        <v>0</v>
      </c>
      <c r="BG352" s="87">
        <f>Pressure_1_R4!G181</f>
        <v>0</v>
      </c>
      <c r="BH352" s="87">
        <f>Pressure_1_R4!H181</f>
        <v>0</v>
      </c>
      <c r="BI352" s="87">
        <f>Pressure_1_R4!I181</f>
        <v>0</v>
      </c>
      <c r="BJ352" s="87">
        <f>Pressure_1_R4!J181</f>
        <v>0</v>
      </c>
      <c r="BK352" s="87">
        <f>Pressure_1_R4!K181</f>
        <v>0</v>
      </c>
      <c r="BL352" s="87">
        <f>Pressure_1_R4!L181</f>
        <v>0</v>
      </c>
      <c r="BM352" s="87">
        <f>Pressure_1_R4!M181</f>
        <v>0</v>
      </c>
      <c r="BN352" s="87">
        <f>Pressure_1_R4!N181</f>
        <v>0</v>
      </c>
      <c r="BO352" s="87">
        <f>Pressure_1_R4!O181</f>
        <v>0</v>
      </c>
      <c r="BP352" s="69">
        <f>Pressure_1_R4!P181</f>
        <v>0</v>
      </c>
    </row>
    <row r="353" spans="2:68" ht="15" customHeight="1">
      <c r="B353" s="438">
        <f>Pressure_1_R4!B56</f>
        <v>0</v>
      </c>
      <c r="C353" s="439">
        <f>Pressure_1_R4!D56</f>
        <v>0</v>
      </c>
      <c r="D353" s="445" t="str">
        <f t="shared" si="435"/>
        <v/>
      </c>
      <c r="E353" s="429" t="str">
        <f t="shared" si="418"/>
        <v>기체</v>
      </c>
      <c r="F353" s="387" t="e">
        <f t="shared" si="436"/>
        <v>#N/A</v>
      </c>
      <c r="G353" s="387" t="e">
        <f t="shared" si="437"/>
        <v>#N/A</v>
      </c>
      <c r="H353" s="437" t="e">
        <f t="shared" si="438"/>
        <v>#N/A</v>
      </c>
      <c r="I353" s="429">
        <f t="shared" si="419"/>
        <v>0</v>
      </c>
      <c r="J353" s="66"/>
      <c r="K353" s="423">
        <f t="shared" si="420"/>
        <v>0</v>
      </c>
      <c r="L353" s="428" t="e">
        <f t="shared" ca="1" si="421"/>
        <v>#N/A</v>
      </c>
      <c r="M353" s="429" t="e">
        <f t="shared" ca="1" si="422"/>
        <v>#VALUE!</v>
      </c>
      <c r="N353" s="428">
        <f t="shared" ca="1" si="423"/>
        <v>0</v>
      </c>
      <c r="O353" s="429" t="e">
        <f t="shared" ca="1" si="424"/>
        <v>#N/A</v>
      </c>
      <c r="P353" s="428">
        <f t="shared" ca="1" si="425"/>
        <v>0</v>
      </c>
      <c r="Q353" s="429" t="e">
        <f t="shared" ca="1" si="426"/>
        <v>#N/A</v>
      </c>
      <c r="R353" s="430">
        <f t="shared" ca="1" si="439"/>
        <v>0</v>
      </c>
      <c r="S353" s="427" t="e">
        <f t="shared" ca="1" si="440"/>
        <v>#N/A</v>
      </c>
      <c r="T353" s="387" t="e">
        <f t="shared" ca="1" si="441"/>
        <v>#N/A</v>
      </c>
      <c r="U353" s="440" t="e">
        <f t="shared" ca="1" si="442"/>
        <v>#N/A</v>
      </c>
      <c r="V353" s="429">
        <f t="shared" si="428"/>
        <v>0</v>
      </c>
      <c r="X353" s="428" t="e">
        <f t="shared" ca="1" si="429"/>
        <v>#N/A</v>
      </c>
      <c r="Y353" s="429" t="e">
        <f t="shared" ca="1" si="430"/>
        <v>#N/A</v>
      </c>
      <c r="Z353" s="428" t="e">
        <f t="shared" ca="1" si="409"/>
        <v>#N/A</v>
      </c>
      <c r="AA353" s="431" t="e">
        <f t="shared" ca="1" si="410"/>
        <v>#N/A</v>
      </c>
      <c r="AB353" s="442">
        <f t="shared" si="443"/>
        <v>0</v>
      </c>
      <c r="AC353" s="443">
        <f t="shared" si="444"/>
        <v>0</v>
      </c>
      <c r="AD353" s="444">
        <f t="shared" si="445"/>
        <v>0</v>
      </c>
      <c r="AF353" s="387">
        <f t="shared" si="446"/>
        <v>0</v>
      </c>
      <c r="AG353" s="451">
        <f t="shared" ref="AG353:AL353" si="500">AG352</f>
        <v>9.7989820000000005</v>
      </c>
      <c r="AH353" s="451" t="e">
        <f t="shared" si="500"/>
        <v>#DIV/0!</v>
      </c>
      <c r="AI353" s="451">
        <f t="shared" si="500"/>
        <v>8000</v>
      </c>
      <c r="AJ353" s="451">
        <f t="shared" si="500"/>
        <v>1</v>
      </c>
      <c r="AK353" s="451">
        <f t="shared" si="500"/>
        <v>0</v>
      </c>
      <c r="AL353" s="451" t="e">
        <f t="shared" ca="1" si="500"/>
        <v>#N/A</v>
      </c>
      <c r="AM353" s="454" t="e">
        <f t="shared" ca="1" si="448"/>
        <v>#DIV/0!</v>
      </c>
      <c r="AN353" s="451" t="e">
        <f t="shared" ref="AN353:AO353" ca="1" si="501">AN352</f>
        <v>#N/A</v>
      </c>
      <c r="AO353" s="451" t="e">
        <f t="shared" ca="1" si="501"/>
        <v>#N/A</v>
      </c>
      <c r="AP353" s="449" t="e">
        <f t="shared" ca="1" si="450"/>
        <v>#DIV/0!</v>
      </c>
      <c r="AQ353" s="451">
        <f t="shared" si="434"/>
        <v>9.0000000000000002E-6</v>
      </c>
      <c r="AR353" s="451" t="e">
        <f t="shared" ca="1" si="434"/>
        <v>#DIV/0!</v>
      </c>
      <c r="AS353" s="455" t="e">
        <f t="shared" ca="1" si="451"/>
        <v>#N/A</v>
      </c>
      <c r="AT353" s="456" t="e">
        <f t="shared" ca="1" si="452"/>
        <v>#DIV/0!</v>
      </c>
      <c r="AU353" s="451" t="e">
        <f t="shared" si="415"/>
        <v>#DIV/0!</v>
      </c>
      <c r="AV353" s="450" t="e">
        <f t="shared" ca="1" si="453"/>
        <v>#DIV/0!</v>
      </c>
      <c r="AW353" s="451">
        <f t="shared" si="417"/>
        <v>0.03</v>
      </c>
      <c r="AX353" s="446">
        <f t="shared" si="454"/>
        <v>0</v>
      </c>
      <c r="AY353" s="452" t="e">
        <f t="shared" ca="1" si="455"/>
        <v>#DIV/0!</v>
      </c>
      <c r="BA353" s="68">
        <f>Pressure_1_R4!A182</f>
        <v>0</v>
      </c>
      <c r="BB353" s="87">
        <f>Pressure_1_R4!B182</f>
        <v>0</v>
      </c>
      <c r="BC353" s="87">
        <f>Pressure_1_R4!C182</f>
        <v>0</v>
      </c>
      <c r="BD353" s="87">
        <f>Pressure_1_R4!D182</f>
        <v>0</v>
      </c>
      <c r="BE353" s="87">
        <f>Pressure_1_R4!E182</f>
        <v>0</v>
      </c>
      <c r="BF353" s="87">
        <f>Pressure_1_R4!F182</f>
        <v>0</v>
      </c>
      <c r="BG353" s="87">
        <f>Pressure_1_R4!G182</f>
        <v>0</v>
      </c>
      <c r="BH353" s="87">
        <f>Pressure_1_R4!H182</f>
        <v>0</v>
      </c>
      <c r="BI353" s="87">
        <f>Pressure_1_R4!I182</f>
        <v>0</v>
      </c>
      <c r="BJ353" s="87">
        <f>Pressure_1_R4!J182</f>
        <v>0</v>
      </c>
      <c r="BK353" s="87">
        <f>Pressure_1_R4!K182</f>
        <v>0</v>
      </c>
      <c r="BL353" s="87">
        <f>Pressure_1_R4!L182</f>
        <v>0</v>
      </c>
      <c r="BM353" s="87">
        <f>Pressure_1_R4!M182</f>
        <v>0</v>
      </c>
      <c r="BN353" s="87">
        <f>Pressure_1_R4!N182</f>
        <v>0</v>
      </c>
      <c r="BO353" s="87">
        <f>Pressure_1_R4!O182</f>
        <v>0</v>
      </c>
      <c r="BP353" s="69">
        <f>Pressure_1_R4!P182</f>
        <v>0</v>
      </c>
    </row>
    <row r="354" spans="2:68" ht="15" customHeight="1">
      <c r="B354" s="438">
        <f>Pressure_1_R4!B57</f>
        <v>0</v>
      </c>
      <c r="C354" s="439">
        <f>Pressure_1_R4!D57</f>
        <v>0</v>
      </c>
      <c r="D354" s="445" t="str">
        <f t="shared" si="435"/>
        <v/>
      </c>
      <c r="E354" s="429" t="str">
        <f t="shared" si="418"/>
        <v>기체</v>
      </c>
      <c r="F354" s="387" t="e">
        <f t="shared" si="436"/>
        <v>#N/A</v>
      </c>
      <c r="G354" s="387" t="e">
        <f t="shared" si="437"/>
        <v>#N/A</v>
      </c>
      <c r="H354" s="437" t="e">
        <f t="shared" si="438"/>
        <v>#N/A</v>
      </c>
      <c r="I354" s="429">
        <f t="shared" si="419"/>
        <v>0</v>
      </c>
      <c r="J354" s="66"/>
      <c r="K354" s="423">
        <f t="shared" si="420"/>
        <v>0</v>
      </c>
      <c r="L354" s="428" t="e">
        <f t="shared" ca="1" si="421"/>
        <v>#N/A</v>
      </c>
      <c r="M354" s="429" t="e">
        <f t="shared" ca="1" si="422"/>
        <v>#VALUE!</v>
      </c>
      <c r="N354" s="428">
        <f t="shared" ca="1" si="423"/>
        <v>0</v>
      </c>
      <c r="O354" s="429" t="e">
        <f t="shared" ca="1" si="424"/>
        <v>#N/A</v>
      </c>
      <c r="P354" s="428">
        <f t="shared" ca="1" si="425"/>
        <v>0</v>
      </c>
      <c r="Q354" s="429" t="e">
        <f t="shared" ca="1" si="426"/>
        <v>#N/A</v>
      </c>
      <c r="R354" s="430">
        <f t="shared" ca="1" si="439"/>
        <v>0</v>
      </c>
      <c r="S354" s="427" t="e">
        <f t="shared" ca="1" si="440"/>
        <v>#N/A</v>
      </c>
      <c r="T354" s="387" t="e">
        <f t="shared" ca="1" si="441"/>
        <v>#N/A</v>
      </c>
      <c r="U354" s="440" t="e">
        <f t="shared" ca="1" si="442"/>
        <v>#N/A</v>
      </c>
      <c r="V354" s="429">
        <f t="shared" si="428"/>
        <v>0</v>
      </c>
      <c r="X354" s="428" t="e">
        <f t="shared" ca="1" si="429"/>
        <v>#N/A</v>
      </c>
      <c r="Y354" s="429" t="e">
        <f t="shared" ca="1" si="430"/>
        <v>#N/A</v>
      </c>
      <c r="Z354" s="428" t="e">
        <f t="shared" ca="1" si="409"/>
        <v>#N/A</v>
      </c>
      <c r="AA354" s="431" t="e">
        <f t="shared" ca="1" si="410"/>
        <v>#N/A</v>
      </c>
      <c r="AB354" s="442">
        <f t="shared" si="443"/>
        <v>0</v>
      </c>
      <c r="AC354" s="443">
        <f t="shared" si="444"/>
        <v>0</v>
      </c>
      <c r="AD354" s="444">
        <f t="shared" si="445"/>
        <v>0</v>
      </c>
      <c r="AF354" s="387">
        <f t="shared" si="446"/>
        <v>0</v>
      </c>
      <c r="AG354" s="451">
        <f t="shared" ref="AG354:AL354" si="502">AG353</f>
        <v>9.7989820000000005</v>
      </c>
      <c r="AH354" s="451" t="e">
        <f t="shared" si="502"/>
        <v>#DIV/0!</v>
      </c>
      <c r="AI354" s="451">
        <f t="shared" si="502"/>
        <v>8000</v>
      </c>
      <c r="AJ354" s="451">
        <f t="shared" si="502"/>
        <v>1</v>
      </c>
      <c r="AK354" s="451">
        <f t="shared" si="502"/>
        <v>0</v>
      </c>
      <c r="AL354" s="451" t="e">
        <f t="shared" ca="1" si="502"/>
        <v>#N/A</v>
      </c>
      <c r="AM354" s="454" t="e">
        <f t="shared" ca="1" si="448"/>
        <v>#DIV/0!</v>
      </c>
      <c r="AN354" s="451" t="e">
        <f t="shared" ref="AN354:AO354" ca="1" si="503">AN353</f>
        <v>#N/A</v>
      </c>
      <c r="AO354" s="451" t="e">
        <f t="shared" ca="1" si="503"/>
        <v>#N/A</v>
      </c>
      <c r="AP354" s="449" t="e">
        <f t="shared" ca="1" si="450"/>
        <v>#DIV/0!</v>
      </c>
      <c r="AQ354" s="451">
        <f t="shared" si="434"/>
        <v>9.0000000000000002E-6</v>
      </c>
      <c r="AR354" s="451" t="e">
        <f t="shared" ca="1" si="434"/>
        <v>#DIV/0!</v>
      </c>
      <c r="AS354" s="455" t="e">
        <f t="shared" ca="1" si="451"/>
        <v>#N/A</v>
      </c>
      <c r="AT354" s="456" t="e">
        <f t="shared" ca="1" si="452"/>
        <v>#DIV/0!</v>
      </c>
      <c r="AU354" s="451" t="e">
        <f t="shared" si="415"/>
        <v>#DIV/0!</v>
      </c>
      <c r="AV354" s="450" t="e">
        <f t="shared" ca="1" si="453"/>
        <v>#DIV/0!</v>
      </c>
      <c r="AW354" s="451">
        <f t="shared" si="417"/>
        <v>0.03</v>
      </c>
      <c r="AX354" s="446">
        <f t="shared" si="454"/>
        <v>0</v>
      </c>
      <c r="AY354" s="452" t="e">
        <f t="shared" ca="1" si="455"/>
        <v>#DIV/0!</v>
      </c>
      <c r="BA354" s="68">
        <f>Pressure_1_R4!A183</f>
        <v>0</v>
      </c>
      <c r="BB354" s="87">
        <f>Pressure_1_R4!B183</f>
        <v>0</v>
      </c>
      <c r="BC354" s="87">
        <f>Pressure_1_R4!C183</f>
        <v>0</v>
      </c>
      <c r="BD354" s="87">
        <f>Pressure_1_R4!D183</f>
        <v>0</v>
      </c>
      <c r="BE354" s="87">
        <f>Pressure_1_R4!E183</f>
        <v>0</v>
      </c>
      <c r="BF354" s="87">
        <f>Pressure_1_R4!F183</f>
        <v>0</v>
      </c>
      <c r="BG354" s="87">
        <f>Pressure_1_R4!G183</f>
        <v>0</v>
      </c>
      <c r="BH354" s="87">
        <f>Pressure_1_R4!H183</f>
        <v>0</v>
      </c>
      <c r="BI354" s="87">
        <f>Pressure_1_R4!I183</f>
        <v>0</v>
      </c>
      <c r="BJ354" s="87">
        <f>Pressure_1_R4!J183</f>
        <v>0</v>
      </c>
      <c r="BK354" s="87">
        <f>Pressure_1_R4!K183</f>
        <v>0</v>
      </c>
      <c r="BL354" s="87">
        <f>Pressure_1_R4!L183</f>
        <v>0</v>
      </c>
      <c r="BM354" s="87">
        <f>Pressure_1_R4!M183</f>
        <v>0</v>
      </c>
      <c r="BN354" s="87">
        <f>Pressure_1_R4!N183</f>
        <v>0</v>
      </c>
      <c r="BO354" s="87">
        <f>Pressure_1_R4!O183</f>
        <v>0</v>
      </c>
      <c r="BP354" s="69">
        <f>Pressure_1_R4!P183</f>
        <v>0</v>
      </c>
    </row>
    <row r="355" spans="2:68" ht="15" customHeight="1">
      <c r="B355" s="438">
        <f>Pressure_1_R4!B58</f>
        <v>0</v>
      </c>
      <c r="C355" s="439">
        <f>Pressure_1_R4!D58</f>
        <v>0</v>
      </c>
      <c r="D355" s="445" t="str">
        <f t="shared" si="435"/>
        <v/>
      </c>
      <c r="E355" s="429" t="str">
        <f t="shared" si="418"/>
        <v>기체</v>
      </c>
      <c r="F355" s="387" t="e">
        <f t="shared" si="436"/>
        <v>#N/A</v>
      </c>
      <c r="G355" s="387" t="e">
        <f t="shared" si="437"/>
        <v>#N/A</v>
      </c>
      <c r="H355" s="437" t="e">
        <f t="shared" si="438"/>
        <v>#N/A</v>
      </c>
      <c r="I355" s="429">
        <f t="shared" si="419"/>
        <v>0</v>
      </c>
      <c r="J355" s="66"/>
      <c r="K355" s="423">
        <f t="shared" si="420"/>
        <v>0</v>
      </c>
      <c r="L355" s="428" t="e">
        <f t="shared" ca="1" si="421"/>
        <v>#N/A</v>
      </c>
      <c r="M355" s="429" t="e">
        <f t="shared" ca="1" si="422"/>
        <v>#VALUE!</v>
      </c>
      <c r="N355" s="428">
        <f t="shared" ca="1" si="423"/>
        <v>0</v>
      </c>
      <c r="O355" s="429" t="e">
        <f t="shared" ca="1" si="424"/>
        <v>#N/A</v>
      </c>
      <c r="P355" s="428">
        <f t="shared" ca="1" si="425"/>
        <v>0</v>
      </c>
      <c r="Q355" s="429" t="e">
        <f t="shared" ca="1" si="426"/>
        <v>#N/A</v>
      </c>
      <c r="R355" s="430">
        <f t="shared" ca="1" si="439"/>
        <v>0</v>
      </c>
      <c r="S355" s="427" t="e">
        <f t="shared" ca="1" si="440"/>
        <v>#N/A</v>
      </c>
      <c r="T355" s="387" t="e">
        <f t="shared" ca="1" si="441"/>
        <v>#N/A</v>
      </c>
      <c r="U355" s="440" t="e">
        <f t="shared" ca="1" si="442"/>
        <v>#N/A</v>
      </c>
      <c r="V355" s="429">
        <f t="shared" si="428"/>
        <v>0</v>
      </c>
      <c r="X355" s="428" t="e">
        <f t="shared" ca="1" si="429"/>
        <v>#N/A</v>
      </c>
      <c r="Y355" s="429" t="e">
        <f t="shared" ca="1" si="430"/>
        <v>#N/A</v>
      </c>
      <c r="Z355" s="428" t="e">
        <f t="shared" ca="1" si="409"/>
        <v>#N/A</v>
      </c>
      <c r="AA355" s="431" t="e">
        <f t="shared" ca="1" si="410"/>
        <v>#N/A</v>
      </c>
      <c r="AB355" s="442">
        <f t="shared" si="443"/>
        <v>0</v>
      </c>
      <c r="AC355" s="443">
        <f t="shared" si="444"/>
        <v>0</v>
      </c>
      <c r="AD355" s="444">
        <f t="shared" si="445"/>
        <v>0</v>
      </c>
      <c r="AF355" s="387">
        <f t="shared" si="446"/>
        <v>0</v>
      </c>
      <c r="AG355" s="451">
        <f t="shared" ref="AG355:AL355" si="504">AG354</f>
        <v>9.7989820000000005</v>
      </c>
      <c r="AH355" s="451" t="e">
        <f t="shared" si="504"/>
        <v>#DIV/0!</v>
      </c>
      <c r="AI355" s="451">
        <f t="shared" si="504"/>
        <v>8000</v>
      </c>
      <c r="AJ355" s="451">
        <f t="shared" si="504"/>
        <v>1</v>
      </c>
      <c r="AK355" s="451">
        <f t="shared" si="504"/>
        <v>0</v>
      </c>
      <c r="AL355" s="451" t="e">
        <f t="shared" ca="1" si="504"/>
        <v>#N/A</v>
      </c>
      <c r="AM355" s="454" t="e">
        <f t="shared" ca="1" si="448"/>
        <v>#DIV/0!</v>
      </c>
      <c r="AN355" s="451" t="e">
        <f t="shared" ref="AN355:AO355" ca="1" si="505">AN354</f>
        <v>#N/A</v>
      </c>
      <c r="AO355" s="451" t="e">
        <f t="shared" ca="1" si="505"/>
        <v>#N/A</v>
      </c>
      <c r="AP355" s="449" t="e">
        <f t="shared" ca="1" si="450"/>
        <v>#DIV/0!</v>
      </c>
      <c r="AQ355" s="451">
        <f t="shared" si="434"/>
        <v>9.0000000000000002E-6</v>
      </c>
      <c r="AR355" s="451" t="e">
        <f t="shared" ca="1" si="434"/>
        <v>#DIV/0!</v>
      </c>
      <c r="AS355" s="455" t="e">
        <f t="shared" ca="1" si="451"/>
        <v>#N/A</v>
      </c>
      <c r="AT355" s="456" t="e">
        <f t="shared" ca="1" si="452"/>
        <v>#DIV/0!</v>
      </c>
      <c r="AU355" s="451" t="e">
        <f t="shared" si="415"/>
        <v>#DIV/0!</v>
      </c>
      <c r="AV355" s="450" t="e">
        <f t="shared" ca="1" si="453"/>
        <v>#DIV/0!</v>
      </c>
      <c r="AW355" s="451">
        <f t="shared" si="417"/>
        <v>0.03</v>
      </c>
      <c r="AX355" s="446">
        <f t="shared" si="454"/>
        <v>0</v>
      </c>
      <c r="AY355" s="452" t="e">
        <f t="shared" ca="1" si="455"/>
        <v>#DIV/0!</v>
      </c>
      <c r="BA355" s="68">
        <f>Pressure_1_R4!A184</f>
        <v>0</v>
      </c>
      <c r="BB355" s="87">
        <f>Pressure_1_R4!B184</f>
        <v>0</v>
      </c>
      <c r="BC355" s="87">
        <f>Pressure_1_R4!C184</f>
        <v>0</v>
      </c>
      <c r="BD355" s="87">
        <f>Pressure_1_R4!D184</f>
        <v>0</v>
      </c>
      <c r="BE355" s="87">
        <f>Pressure_1_R4!E184</f>
        <v>0</v>
      </c>
      <c r="BF355" s="87">
        <f>Pressure_1_R4!F184</f>
        <v>0</v>
      </c>
      <c r="BG355" s="87">
        <f>Pressure_1_R4!G184</f>
        <v>0</v>
      </c>
      <c r="BH355" s="87">
        <f>Pressure_1_R4!H184</f>
        <v>0</v>
      </c>
      <c r="BI355" s="87">
        <f>Pressure_1_R4!I184</f>
        <v>0</v>
      </c>
      <c r="BJ355" s="87">
        <f>Pressure_1_R4!J184</f>
        <v>0</v>
      </c>
      <c r="BK355" s="87">
        <f>Pressure_1_R4!K184</f>
        <v>0</v>
      </c>
      <c r="BL355" s="87">
        <f>Pressure_1_R4!L184</f>
        <v>0</v>
      </c>
      <c r="BM355" s="87">
        <f>Pressure_1_R4!M184</f>
        <v>0</v>
      </c>
      <c r="BN355" s="87">
        <f>Pressure_1_R4!N184</f>
        <v>0</v>
      </c>
      <c r="BO355" s="87">
        <f>Pressure_1_R4!O184</f>
        <v>0</v>
      </c>
      <c r="BP355" s="69">
        <f>Pressure_1_R4!P184</f>
        <v>0</v>
      </c>
    </row>
    <row r="356" spans="2:68" ht="15" customHeight="1">
      <c r="B356" s="438">
        <f>Pressure_1_R4!B59</f>
        <v>0</v>
      </c>
      <c r="C356" s="439">
        <f>Pressure_1_R4!D59</f>
        <v>0</v>
      </c>
      <c r="D356" s="445" t="str">
        <f t="shared" si="435"/>
        <v/>
      </c>
      <c r="E356" s="429" t="str">
        <f t="shared" si="418"/>
        <v>기체</v>
      </c>
      <c r="F356" s="387" t="e">
        <f t="shared" si="436"/>
        <v>#N/A</v>
      </c>
      <c r="G356" s="387" t="e">
        <f t="shared" si="437"/>
        <v>#N/A</v>
      </c>
      <c r="H356" s="437" t="e">
        <f t="shared" si="438"/>
        <v>#N/A</v>
      </c>
      <c r="I356" s="429">
        <f t="shared" si="419"/>
        <v>0</v>
      </c>
      <c r="J356" s="66"/>
      <c r="K356" s="423">
        <f t="shared" si="420"/>
        <v>0</v>
      </c>
      <c r="L356" s="428" t="e">
        <f t="shared" ca="1" si="421"/>
        <v>#N/A</v>
      </c>
      <c r="M356" s="429" t="e">
        <f t="shared" ca="1" si="422"/>
        <v>#VALUE!</v>
      </c>
      <c r="N356" s="428">
        <f t="shared" ca="1" si="423"/>
        <v>0</v>
      </c>
      <c r="O356" s="429" t="e">
        <f t="shared" ca="1" si="424"/>
        <v>#N/A</v>
      </c>
      <c r="P356" s="428">
        <f t="shared" ca="1" si="425"/>
        <v>0</v>
      </c>
      <c r="Q356" s="429" t="e">
        <f t="shared" ca="1" si="426"/>
        <v>#N/A</v>
      </c>
      <c r="R356" s="430">
        <f t="shared" ca="1" si="439"/>
        <v>0</v>
      </c>
      <c r="S356" s="427" t="e">
        <f t="shared" ca="1" si="440"/>
        <v>#N/A</v>
      </c>
      <c r="T356" s="387" t="e">
        <f t="shared" ca="1" si="441"/>
        <v>#N/A</v>
      </c>
      <c r="U356" s="440" t="e">
        <f t="shared" ca="1" si="442"/>
        <v>#N/A</v>
      </c>
      <c r="V356" s="429">
        <f t="shared" si="428"/>
        <v>0</v>
      </c>
      <c r="X356" s="428" t="e">
        <f t="shared" ca="1" si="429"/>
        <v>#N/A</v>
      </c>
      <c r="Y356" s="429" t="e">
        <f t="shared" ca="1" si="430"/>
        <v>#N/A</v>
      </c>
      <c r="Z356" s="428" t="e">
        <f t="shared" ca="1" si="409"/>
        <v>#N/A</v>
      </c>
      <c r="AA356" s="431" t="e">
        <f t="shared" ca="1" si="410"/>
        <v>#N/A</v>
      </c>
      <c r="AB356" s="442">
        <f t="shared" si="443"/>
        <v>0</v>
      </c>
      <c r="AC356" s="443">
        <f t="shared" si="444"/>
        <v>0</v>
      </c>
      <c r="AD356" s="444">
        <f t="shared" si="445"/>
        <v>0</v>
      </c>
      <c r="AF356" s="387">
        <f t="shared" si="446"/>
        <v>0</v>
      </c>
      <c r="AG356" s="451">
        <f t="shared" ref="AG356:AL356" si="506">AG355</f>
        <v>9.7989820000000005</v>
      </c>
      <c r="AH356" s="451" t="e">
        <f t="shared" si="506"/>
        <v>#DIV/0!</v>
      </c>
      <c r="AI356" s="451">
        <f t="shared" si="506"/>
        <v>8000</v>
      </c>
      <c r="AJ356" s="451">
        <f t="shared" si="506"/>
        <v>1</v>
      </c>
      <c r="AK356" s="451">
        <f t="shared" si="506"/>
        <v>0</v>
      </c>
      <c r="AL356" s="451" t="e">
        <f t="shared" ca="1" si="506"/>
        <v>#N/A</v>
      </c>
      <c r="AM356" s="454" t="e">
        <f t="shared" ca="1" si="448"/>
        <v>#DIV/0!</v>
      </c>
      <c r="AN356" s="451" t="e">
        <f t="shared" ref="AN356:AO356" ca="1" si="507">AN355</f>
        <v>#N/A</v>
      </c>
      <c r="AO356" s="451" t="e">
        <f t="shared" ca="1" si="507"/>
        <v>#N/A</v>
      </c>
      <c r="AP356" s="449" t="e">
        <f t="shared" ca="1" si="450"/>
        <v>#DIV/0!</v>
      </c>
      <c r="AQ356" s="451">
        <f t="shared" si="434"/>
        <v>9.0000000000000002E-6</v>
      </c>
      <c r="AR356" s="451" t="e">
        <f t="shared" ca="1" si="434"/>
        <v>#DIV/0!</v>
      </c>
      <c r="AS356" s="455" t="e">
        <f t="shared" ca="1" si="451"/>
        <v>#N/A</v>
      </c>
      <c r="AT356" s="456" t="e">
        <f t="shared" ca="1" si="452"/>
        <v>#DIV/0!</v>
      </c>
      <c r="AU356" s="451" t="e">
        <f t="shared" si="415"/>
        <v>#DIV/0!</v>
      </c>
      <c r="AV356" s="450" t="e">
        <f t="shared" ca="1" si="453"/>
        <v>#DIV/0!</v>
      </c>
      <c r="AW356" s="451">
        <f t="shared" si="417"/>
        <v>0.03</v>
      </c>
      <c r="AX356" s="446">
        <f t="shared" si="454"/>
        <v>0</v>
      </c>
      <c r="AY356" s="452" t="e">
        <f t="shared" ca="1" si="455"/>
        <v>#DIV/0!</v>
      </c>
      <c r="BA356" s="68">
        <f>Pressure_1_R4!A185</f>
        <v>0</v>
      </c>
      <c r="BB356" s="87">
        <f>Pressure_1_R4!B185</f>
        <v>0</v>
      </c>
      <c r="BC356" s="87">
        <f>Pressure_1_R4!C185</f>
        <v>0</v>
      </c>
      <c r="BD356" s="87">
        <f>Pressure_1_R4!D185</f>
        <v>0</v>
      </c>
      <c r="BE356" s="87">
        <f>Pressure_1_R4!E185</f>
        <v>0</v>
      </c>
      <c r="BF356" s="87">
        <f>Pressure_1_R4!F185</f>
        <v>0</v>
      </c>
      <c r="BG356" s="87">
        <f>Pressure_1_R4!G185</f>
        <v>0</v>
      </c>
      <c r="BH356" s="87">
        <f>Pressure_1_R4!H185</f>
        <v>0</v>
      </c>
      <c r="BI356" s="87">
        <f>Pressure_1_R4!I185</f>
        <v>0</v>
      </c>
      <c r="BJ356" s="87">
        <f>Pressure_1_R4!J185</f>
        <v>0</v>
      </c>
      <c r="BK356" s="87">
        <f>Pressure_1_R4!K185</f>
        <v>0</v>
      </c>
      <c r="BL356" s="87">
        <f>Pressure_1_R4!L185</f>
        <v>0</v>
      </c>
      <c r="BM356" s="87">
        <f>Pressure_1_R4!M185</f>
        <v>0</v>
      </c>
      <c r="BN356" s="87">
        <f>Pressure_1_R4!N185</f>
        <v>0</v>
      </c>
      <c r="BO356" s="87">
        <f>Pressure_1_R4!O185</f>
        <v>0</v>
      </c>
      <c r="BP356" s="69">
        <f>Pressure_1_R4!P185</f>
        <v>0</v>
      </c>
    </row>
    <row r="357" spans="2:68" ht="15" customHeight="1">
      <c r="B357" s="438">
        <f>Pressure_1_R4!B60</f>
        <v>0</v>
      </c>
      <c r="C357" s="439">
        <f>Pressure_1_R4!D60</f>
        <v>0</v>
      </c>
      <c r="D357" s="445" t="str">
        <f t="shared" si="435"/>
        <v/>
      </c>
      <c r="E357" s="429" t="str">
        <f t="shared" si="418"/>
        <v>기체</v>
      </c>
      <c r="F357" s="387" t="e">
        <f t="shared" si="436"/>
        <v>#N/A</v>
      </c>
      <c r="G357" s="387" t="e">
        <f t="shared" si="437"/>
        <v>#N/A</v>
      </c>
      <c r="H357" s="437" t="e">
        <f t="shared" si="438"/>
        <v>#N/A</v>
      </c>
      <c r="I357" s="429">
        <f t="shared" si="419"/>
        <v>0</v>
      </c>
      <c r="J357" s="66"/>
      <c r="K357" s="423">
        <f t="shared" si="420"/>
        <v>0</v>
      </c>
      <c r="L357" s="428" t="e">
        <f t="shared" ca="1" si="421"/>
        <v>#N/A</v>
      </c>
      <c r="M357" s="429" t="e">
        <f t="shared" ca="1" si="422"/>
        <v>#VALUE!</v>
      </c>
      <c r="N357" s="428">
        <f t="shared" ca="1" si="423"/>
        <v>0</v>
      </c>
      <c r="O357" s="429" t="e">
        <f t="shared" ca="1" si="424"/>
        <v>#N/A</v>
      </c>
      <c r="P357" s="428">
        <f t="shared" ca="1" si="425"/>
        <v>0</v>
      </c>
      <c r="Q357" s="429" t="e">
        <f t="shared" ca="1" si="426"/>
        <v>#N/A</v>
      </c>
      <c r="R357" s="430">
        <f t="shared" ca="1" si="439"/>
        <v>0</v>
      </c>
      <c r="S357" s="427" t="e">
        <f t="shared" ca="1" si="440"/>
        <v>#N/A</v>
      </c>
      <c r="T357" s="387" t="e">
        <f t="shared" ca="1" si="441"/>
        <v>#N/A</v>
      </c>
      <c r="U357" s="440" t="e">
        <f t="shared" ca="1" si="442"/>
        <v>#N/A</v>
      </c>
      <c r="V357" s="429">
        <f t="shared" si="428"/>
        <v>0</v>
      </c>
      <c r="X357" s="428" t="e">
        <f t="shared" ca="1" si="429"/>
        <v>#N/A</v>
      </c>
      <c r="Y357" s="429" t="e">
        <f t="shared" ca="1" si="430"/>
        <v>#N/A</v>
      </c>
      <c r="Z357" s="428" t="e">
        <f t="shared" ca="1" si="409"/>
        <v>#N/A</v>
      </c>
      <c r="AA357" s="431" t="e">
        <f t="shared" ca="1" si="410"/>
        <v>#N/A</v>
      </c>
      <c r="AB357" s="442">
        <f t="shared" si="443"/>
        <v>0</v>
      </c>
      <c r="AC357" s="443">
        <f t="shared" si="444"/>
        <v>0</v>
      </c>
      <c r="AD357" s="444">
        <f t="shared" si="445"/>
        <v>0</v>
      </c>
      <c r="AF357" s="387">
        <f t="shared" si="446"/>
        <v>0</v>
      </c>
      <c r="AG357" s="451">
        <f t="shared" ref="AG357:AL357" si="508">AG356</f>
        <v>9.7989820000000005</v>
      </c>
      <c r="AH357" s="451" t="e">
        <f t="shared" si="508"/>
        <v>#DIV/0!</v>
      </c>
      <c r="AI357" s="451">
        <f t="shared" si="508"/>
        <v>8000</v>
      </c>
      <c r="AJ357" s="451">
        <f t="shared" si="508"/>
        <v>1</v>
      </c>
      <c r="AK357" s="451">
        <f t="shared" si="508"/>
        <v>0</v>
      </c>
      <c r="AL357" s="451" t="e">
        <f t="shared" ca="1" si="508"/>
        <v>#N/A</v>
      </c>
      <c r="AM357" s="454" t="e">
        <f t="shared" ca="1" si="448"/>
        <v>#DIV/0!</v>
      </c>
      <c r="AN357" s="451" t="e">
        <f t="shared" ref="AN357:AO357" ca="1" si="509">AN356</f>
        <v>#N/A</v>
      </c>
      <c r="AO357" s="451" t="e">
        <f t="shared" ca="1" si="509"/>
        <v>#N/A</v>
      </c>
      <c r="AP357" s="449" t="e">
        <f t="shared" ca="1" si="450"/>
        <v>#DIV/0!</v>
      </c>
      <c r="AQ357" s="451">
        <f t="shared" si="434"/>
        <v>9.0000000000000002E-6</v>
      </c>
      <c r="AR357" s="451" t="e">
        <f t="shared" ca="1" si="434"/>
        <v>#DIV/0!</v>
      </c>
      <c r="AS357" s="455" t="e">
        <f t="shared" ca="1" si="451"/>
        <v>#N/A</v>
      </c>
      <c r="AT357" s="456" t="e">
        <f t="shared" ca="1" si="452"/>
        <v>#DIV/0!</v>
      </c>
      <c r="AU357" s="451" t="e">
        <f t="shared" si="415"/>
        <v>#DIV/0!</v>
      </c>
      <c r="AV357" s="450" t="e">
        <f t="shared" ca="1" si="453"/>
        <v>#DIV/0!</v>
      </c>
      <c r="AW357" s="451">
        <f t="shared" si="417"/>
        <v>0.03</v>
      </c>
      <c r="AX357" s="446">
        <f t="shared" si="454"/>
        <v>0</v>
      </c>
      <c r="AY357" s="452" t="e">
        <f t="shared" ca="1" si="455"/>
        <v>#DIV/0!</v>
      </c>
      <c r="BA357" s="68">
        <f>Pressure_1_R4!A186</f>
        <v>0</v>
      </c>
      <c r="BB357" s="87">
        <f>Pressure_1_R4!B186</f>
        <v>0</v>
      </c>
      <c r="BC357" s="87">
        <f>Pressure_1_R4!C186</f>
        <v>0</v>
      </c>
      <c r="BD357" s="87">
        <f>Pressure_1_R4!D186</f>
        <v>0</v>
      </c>
      <c r="BE357" s="87">
        <f>Pressure_1_R4!E186</f>
        <v>0</v>
      </c>
      <c r="BF357" s="87">
        <f>Pressure_1_R4!F186</f>
        <v>0</v>
      </c>
      <c r="BG357" s="87">
        <f>Pressure_1_R4!G186</f>
        <v>0</v>
      </c>
      <c r="BH357" s="87">
        <f>Pressure_1_R4!H186</f>
        <v>0</v>
      </c>
      <c r="BI357" s="87">
        <f>Pressure_1_R4!I186</f>
        <v>0</v>
      </c>
      <c r="BJ357" s="87">
        <f>Pressure_1_R4!J186</f>
        <v>0</v>
      </c>
      <c r="BK357" s="87">
        <f>Pressure_1_R4!K186</f>
        <v>0</v>
      </c>
      <c r="BL357" s="87">
        <f>Pressure_1_R4!L186</f>
        <v>0</v>
      </c>
      <c r="BM357" s="87">
        <f>Pressure_1_R4!M186</f>
        <v>0</v>
      </c>
      <c r="BN357" s="87">
        <f>Pressure_1_R4!N186</f>
        <v>0</v>
      </c>
      <c r="BO357" s="87">
        <f>Pressure_1_R4!O186</f>
        <v>0</v>
      </c>
      <c r="BP357" s="69">
        <f>Pressure_1_R4!P186</f>
        <v>0</v>
      </c>
    </row>
    <row r="358" spans="2:68" ht="15" customHeight="1">
      <c r="B358" s="438">
        <f>Pressure_1_R4!B61</f>
        <v>0</v>
      </c>
      <c r="C358" s="439">
        <f>Pressure_1_R4!D61</f>
        <v>0</v>
      </c>
      <c r="D358" s="445" t="str">
        <f t="shared" si="435"/>
        <v/>
      </c>
      <c r="E358" s="429" t="str">
        <f t="shared" si="418"/>
        <v>기체</v>
      </c>
      <c r="F358" s="387" t="e">
        <f t="shared" si="436"/>
        <v>#N/A</v>
      </c>
      <c r="G358" s="387" t="e">
        <f t="shared" si="437"/>
        <v>#N/A</v>
      </c>
      <c r="H358" s="437" t="e">
        <f t="shared" si="438"/>
        <v>#N/A</v>
      </c>
      <c r="I358" s="429">
        <f t="shared" si="419"/>
        <v>0</v>
      </c>
      <c r="J358" s="66"/>
      <c r="K358" s="423">
        <f t="shared" si="420"/>
        <v>0</v>
      </c>
      <c r="L358" s="428" t="e">
        <f t="shared" ca="1" si="421"/>
        <v>#N/A</v>
      </c>
      <c r="M358" s="429" t="e">
        <f t="shared" ca="1" si="422"/>
        <v>#VALUE!</v>
      </c>
      <c r="N358" s="428">
        <f t="shared" ca="1" si="423"/>
        <v>0</v>
      </c>
      <c r="O358" s="429" t="e">
        <f t="shared" ca="1" si="424"/>
        <v>#N/A</v>
      </c>
      <c r="P358" s="428">
        <f t="shared" ca="1" si="425"/>
        <v>0</v>
      </c>
      <c r="Q358" s="429" t="e">
        <f t="shared" ca="1" si="426"/>
        <v>#N/A</v>
      </c>
      <c r="R358" s="430">
        <f t="shared" ca="1" si="439"/>
        <v>0</v>
      </c>
      <c r="S358" s="427" t="e">
        <f t="shared" ca="1" si="440"/>
        <v>#N/A</v>
      </c>
      <c r="T358" s="387" t="e">
        <f t="shared" ca="1" si="441"/>
        <v>#N/A</v>
      </c>
      <c r="U358" s="440" t="e">
        <f t="shared" ca="1" si="442"/>
        <v>#N/A</v>
      </c>
      <c r="V358" s="429">
        <f t="shared" si="428"/>
        <v>0</v>
      </c>
      <c r="X358" s="428" t="e">
        <f t="shared" ca="1" si="429"/>
        <v>#N/A</v>
      </c>
      <c r="Y358" s="429" t="e">
        <f t="shared" ca="1" si="430"/>
        <v>#N/A</v>
      </c>
      <c r="Z358" s="428" t="e">
        <f t="shared" ca="1" si="409"/>
        <v>#N/A</v>
      </c>
      <c r="AA358" s="431" t="e">
        <f t="shared" ca="1" si="410"/>
        <v>#N/A</v>
      </c>
      <c r="AB358" s="442">
        <f t="shared" si="443"/>
        <v>0</v>
      </c>
      <c r="AC358" s="443">
        <f t="shared" si="444"/>
        <v>0</v>
      </c>
      <c r="AD358" s="444">
        <f t="shared" si="445"/>
        <v>0</v>
      </c>
      <c r="AF358" s="387">
        <f t="shared" si="446"/>
        <v>0</v>
      </c>
      <c r="AG358" s="451">
        <f t="shared" ref="AG358:AL358" si="510">AG357</f>
        <v>9.7989820000000005</v>
      </c>
      <c r="AH358" s="451" t="e">
        <f t="shared" si="510"/>
        <v>#DIV/0!</v>
      </c>
      <c r="AI358" s="451">
        <f t="shared" si="510"/>
        <v>8000</v>
      </c>
      <c r="AJ358" s="451">
        <f t="shared" si="510"/>
        <v>1</v>
      </c>
      <c r="AK358" s="451">
        <f t="shared" si="510"/>
        <v>0</v>
      </c>
      <c r="AL358" s="451" t="e">
        <f t="shared" ca="1" si="510"/>
        <v>#N/A</v>
      </c>
      <c r="AM358" s="454" t="e">
        <f t="shared" ca="1" si="448"/>
        <v>#DIV/0!</v>
      </c>
      <c r="AN358" s="451" t="e">
        <f t="shared" ref="AN358:AO358" ca="1" si="511">AN357</f>
        <v>#N/A</v>
      </c>
      <c r="AO358" s="451" t="e">
        <f t="shared" ca="1" si="511"/>
        <v>#N/A</v>
      </c>
      <c r="AP358" s="449" t="e">
        <f t="shared" ca="1" si="450"/>
        <v>#DIV/0!</v>
      </c>
      <c r="AQ358" s="451">
        <f t="shared" si="434"/>
        <v>9.0000000000000002E-6</v>
      </c>
      <c r="AR358" s="451" t="e">
        <f t="shared" ca="1" si="434"/>
        <v>#DIV/0!</v>
      </c>
      <c r="AS358" s="455" t="e">
        <f t="shared" ca="1" si="451"/>
        <v>#N/A</v>
      </c>
      <c r="AT358" s="456" t="e">
        <f t="shared" ca="1" si="452"/>
        <v>#DIV/0!</v>
      </c>
      <c r="AU358" s="451" t="e">
        <f t="shared" si="415"/>
        <v>#DIV/0!</v>
      </c>
      <c r="AV358" s="450" t="e">
        <f t="shared" ca="1" si="453"/>
        <v>#DIV/0!</v>
      </c>
      <c r="AW358" s="451">
        <f t="shared" si="417"/>
        <v>0.03</v>
      </c>
      <c r="AX358" s="446">
        <f t="shared" si="454"/>
        <v>0</v>
      </c>
      <c r="AY358" s="452" t="e">
        <f t="shared" ca="1" si="455"/>
        <v>#DIV/0!</v>
      </c>
      <c r="BA358" s="68">
        <f>Pressure_1_R4!A187</f>
        <v>0</v>
      </c>
      <c r="BB358" s="87">
        <f>Pressure_1_R4!B187</f>
        <v>0</v>
      </c>
      <c r="BC358" s="87">
        <f>Pressure_1_R4!C187</f>
        <v>0</v>
      </c>
      <c r="BD358" s="87">
        <f>Pressure_1_R4!D187</f>
        <v>0</v>
      </c>
      <c r="BE358" s="87">
        <f>Pressure_1_R4!E187</f>
        <v>0</v>
      </c>
      <c r="BF358" s="87">
        <f>Pressure_1_R4!F187</f>
        <v>0</v>
      </c>
      <c r="BG358" s="87">
        <f>Pressure_1_R4!G187</f>
        <v>0</v>
      </c>
      <c r="BH358" s="87">
        <f>Pressure_1_R4!H187</f>
        <v>0</v>
      </c>
      <c r="BI358" s="87">
        <f>Pressure_1_R4!I187</f>
        <v>0</v>
      </c>
      <c r="BJ358" s="87">
        <f>Pressure_1_R4!J187</f>
        <v>0</v>
      </c>
      <c r="BK358" s="87">
        <f>Pressure_1_R4!K187</f>
        <v>0</v>
      </c>
      <c r="BL358" s="87">
        <f>Pressure_1_R4!L187</f>
        <v>0</v>
      </c>
      <c r="BM358" s="87">
        <f>Pressure_1_R4!M187</f>
        <v>0</v>
      </c>
      <c r="BN358" s="87">
        <f>Pressure_1_R4!N187</f>
        <v>0</v>
      </c>
      <c r="BO358" s="87">
        <f>Pressure_1_R4!O187</f>
        <v>0</v>
      </c>
      <c r="BP358" s="69">
        <f>Pressure_1_R4!P187</f>
        <v>0</v>
      </c>
    </row>
    <row r="359" spans="2:68" ht="15" customHeight="1">
      <c r="B359" s="438">
        <f>Pressure_1_R4!B62</f>
        <v>0</v>
      </c>
      <c r="C359" s="439">
        <f>Pressure_1_R4!D62</f>
        <v>0</v>
      </c>
      <c r="D359" s="445" t="str">
        <f t="shared" si="435"/>
        <v/>
      </c>
      <c r="E359" s="429" t="str">
        <f t="shared" si="418"/>
        <v>기체</v>
      </c>
      <c r="F359" s="387" t="e">
        <f t="shared" si="436"/>
        <v>#N/A</v>
      </c>
      <c r="G359" s="387" t="e">
        <f t="shared" si="437"/>
        <v>#N/A</v>
      </c>
      <c r="H359" s="437" t="e">
        <f t="shared" si="438"/>
        <v>#N/A</v>
      </c>
      <c r="I359" s="429">
        <f t="shared" si="419"/>
        <v>0</v>
      </c>
      <c r="J359" s="66"/>
      <c r="K359" s="423">
        <f t="shared" si="420"/>
        <v>0</v>
      </c>
      <c r="L359" s="428" t="e">
        <f t="shared" ca="1" si="421"/>
        <v>#N/A</v>
      </c>
      <c r="M359" s="429" t="e">
        <f t="shared" ca="1" si="422"/>
        <v>#VALUE!</v>
      </c>
      <c r="N359" s="428">
        <f t="shared" ca="1" si="423"/>
        <v>0</v>
      </c>
      <c r="O359" s="429" t="e">
        <f t="shared" ca="1" si="424"/>
        <v>#N/A</v>
      </c>
      <c r="P359" s="428">
        <f t="shared" ca="1" si="425"/>
        <v>0</v>
      </c>
      <c r="Q359" s="429" t="e">
        <f t="shared" ca="1" si="426"/>
        <v>#N/A</v>
      </c>
      <c r="R359" s="430">
        <f t="shared" ca="1" si="439"/>
        <v>0</v>
      </c>
      <c r="S359" s="427" t="e">
        <f t="shared" ca="1" si="440"/>
        <v>#N/A</v>
      </c>
      <c r="T359" s="387" t="e">
        <f t="shared" ca="1" si="441"/>
        <v>#N/A</v>
      </c>
      <c r="U359" s="440" t="e">
        <f t="shared" ca="1" si="442"/>
        <v>#N/A</v>
      </c>
      <c r="V359" s="429">
        <f t="shared" si="428"/>
        <v>0</v>
      </c>
      <c r="X359" s="428" t="e">
        <f t="shared" ca="1" si="429"/>
        <v>#N/A</v>
      </c>
      <c r="Y359" s="429" t="e">
        <f t="shared" ca="1" si="430"/>
        <v>#N/A</v>
      </c>
      <c r="Z359" s="428" t="e">
        <f t="shared" ca="1" si="409"/>
        <v>#N/A</v>
      </c>
      <c r="AA359" s="431" t="e">
        <f t="shared" ca="1" si="410"/>
        <v>#N/A</v>
      </c>
      <c r="AB359" s="442">
        <f t="shared" si="443"/>
        <v>0</v>
      </c>
      <c r="AC359" s="443">
        <f t="shared" si="444"/>
        <v>0</v>
      </c>
      <c r="AD359" s="444">
        <f t="shared" si="445"/>
        <v>0</v>
      </c>
      <c r="AF359" s="387">
        <f t="shared" si="446"/>
        <v>0</v>
      </c>
      <c r="AG359" s="451">
        <f t="shared" ref="AG359:AL359" si="512">AG358</f>
        <v>9.7989820000000005</v>
      </c>
      <c r="AH359" s="451" t="e">
        <f t="shared" si="512"/>
        <v>#DIV/0!</v>
      </c>
      <c r="AI359" s="451">
        <f t="shared" si="512"/>
        <v>8000</v>
      </c>
      <c r="AJ359" s="451">
        <f t="shared" si="512"/>
        <v>1</v>
      </c>
      <c r="AK359" s="451">
        <f t="shared" si="512"/>
        <v>0</v>
      </c>
      <c r="AL359" s="451" t="e">
        <f t="shared" ca="1" si="512"/>
        <v>#N/A</v>
      </c>
      <c r="AM359" s="454" t="e">
        <f t="shared" ca="1" si="448"/>
        <v>#DIV/0!</v>
      </c>
      <c r="AN359" s="451" t="e">
        <f t="shared" ref="AN359:AO359" ca="1" si="513">AN358</f>
        <v>#N/A</v>
      </c>
      <c r="AO359" s="451" t="e">
        <f t="shared" ca="1" si="513"/>
        <v>#N/A</v>
      </c>
      <c r="AP359" s="449" t="e">
        <f t="shared" ca="1" si="450"/>
        <v>#DIV/0!</v>
      </c>
      <c r="AQ359" s="451">
        <f t="shared" si="434"/>
        <v>9.0000000000000002E-6</v>
      </c>
      <c r="AR359" s="451" t="e">
        <f t="shared" ca="1" si="434"/>
        <v>#DIV/0!</v>
      </c>
      <c r="AS359" s="455" t="e">
        <f t="shared" ca="1" si="451"/>
        <v>#N/A</v>
      </c>
      <c r="AT359" s="456" t="e">
        <f t="shared" ca="1" si="452"/>
        <v>#DIV/0!</v>
      </c>
      <c r="AU359" s="451" t="e">
        <f t="shared" si="415"/>
        <v>#DIV/0!</v>
      </c>
      <c r="AV359" s="450" t="e">
        <f t="shared" ca="1" si="453"/>
        <v>#DIV/0!</v>
      </c>
      <c r="AW359" s="451">
        <f t="shared" si="417"/>
        <v>0.03</v>
      </c>
      <c r="AX359" s="446">
        <f t="shared" si="454"/>
        <v>0</v>
      </c>
      <c r="AY359" s="452" t="e">
        <f t="shared" ca="1" si="455"/>
        <v>#DIV/0!</v>
      </c>
      <c r="BA359" s="68">
        <f>Pressure_1_R4!A188</f>
        <v>0</v>
      </c>
      <c r="BB359" s="87">
        <f>Pressure_1_R4!B188</f>
        <v>0</v>
      </c>
      <c r="BC359" s="87">
        <f>Pressure_1_R4!C188</f>
        <v>0</v>
      </c>
      <c r="BD359" s="87">
        <f>Pressure_1_R4!D188</f>
        <v>0</v>
      </c>
      <c r="BE359" s="87">
        <f>Pressure_1_R4!E188</f>
        <v>0</v>
      </c>
      <c r="BF359" s="87">
        <f>Pressure_1_R4!F188</f>
        <v>0</v>
      </c>
      <c r="BG359" s="87">
        <f>Pressure_1_R4!G188</f>
        <v>0</v>
      </c>
      <c r="BH359" s="87">
        <f>Pressure_1_R4!H188</f>
        <v>0</v>
      </c>
      <c r="BI359" s="87">
        <f>Pressure_1_R4!I188</f>
        <v>0</v>
      </c>
      <c r="BJ359" s="87">
        <f>Pressure_1_R4!J188</f>
        <v>0</v>
      </c>
      <c r="BK359" s="87">
        <f>Pressure_1_R4!K188</f>
        <v>0</v>
      </c>
      <c r="BL359" s="87">
        <f>Pressure_1_R4!L188</f>
        <v>0</v>
      </c>
      <c r="BM359" s="87">
        <f>Pressure_1_R4!M188</f>
        <v>0</v>
      </c>
      <c r="BN359" s="87">
        <f>Pressure_1_R4!N188</f>
        <v>0</v>
      </c>
      <c r="BO359" s="87">
        <f>Pressure_1_R4!O188</f>
        <v>0</v>
      </c>
      <c r="BP359" s="69">
        <f>Pressure_1_R4!P188</f>
        <v>0</v>
      </c>
    </row>
    <row r="360" spans="2:68" ht="15" customHeight="1" thickBot="1">
      <c r="B360" s="438">
        <f>Pressure_1_R4!B63</f>
        <v>0</v>
      </c>
      <c r="C360" s="439">
        <f>Pressure_1_R4!D63</f>
        <v>0</v>
      </c>
      <c r="D360" s="445" t="str">
        <f t="shared" si="389"/>
        <v/>
      </c>
      <c r="E360" s="429" t="str">
        <f>E329</f>
        <v>기체</v>
      </c>
      <c r="F360" s="387" t="e">
        <f t="shared" si="390"/>
        <v>#N/A</v>
      </c>
      <c r="G360" s="387" t="e">
        <f t="shared" si="391"/>
        <v>#N/A</v>
      </c>
      <c r="H360" s="437" t="e">
        <f t="shared" si="392"/>
        <v>#N/A</v>
      </c>
      <c r="I360" s="429">
        <f>I329</f>
        <v>0</v>
      </c>
      <c r="J360" s="66"/>
      <c r="K360" s="423">
        <f t="shared" ref="K360:Q360" si="514">K329</f>
        <v>0</v>
      </c>
      <c r="L360" s="428" t="e">
        <f t="shared" ca="1" si="514"/>
        <v>#N/A</v>
      </c>
      <c r="M360" s="429" t="e">
        <f t="shared" ca="1" si="514"/>
        <v>#VALUE!</v>
      </c>
      <c r="N360" s="428">
        <f t="shared" ca="1" si="514"/>
        <v>0</v>
      </c>
      <c r="O360" s="429" t="e">
        <f t="shared" ca="1" si="514"/>
        <v>#N/A</v>
      </c>
      <c r="P360" s="428">
        <f t="shared" ca="1" si="514"/>
        <v>0</v>
      </c>
      <c r="Q360" s="429" t="e">
        <f t="shared" ca="1" si="514"/>
        <v>#N/A</v>
      </c>
      <c r="R360" s="430">
        <f t="shared" ca="1" si="406"/>
        <v>0</v>
      </c>
      <c r="S360" s="427" t="e">
        <f t="shared" ca="1" si="407"/>
        <v>#N/A</v>
      </c>
      <c r="T360" s="387" t="e">
        <f t="shared" ca="1" si="393"/>
        <v>#N/A</v>
      </c>
      <c r="U360" s="440" t="e">
        <f ca="1">IF(S360="% of Reading",H360*R360%,IF(S360="% of F.S",MAX(E329:E388)*R360%,R360*T360))</f>
        <v>#N/A</v>
      </c>
      <c r="V360" s="429">
        <f>V329</f>
        <v>0</v>
      </c>
      <c r="X360" s="428" t="e">
        <f ca="1">X329</f>
        <v>#N/A</v>
      </c>
      <c r="Y360" s="429" t="e">
        <f ca="1">Y329</f>
        <v>#N/A</v>
      </c>
      <c r="Z360" s="428" t="e">
        <f ca="1">Z329</f>
        <v>#N/A</v>
      </c>
      <c r="AA360" s="431" t="e">
        <f ca="1">AA329</f>
        <v>#N/A</v>
      </c>
      <c r="AB360" s="442">
        <f t="shared" si="394"/>
        <v>0</v>
      </c>
      <c r="AC360" s="443">
        <f t="shared" si="395"/>
        <v>0</v>
      </c>
      <c r="AD360" s="444">
        <f t="shared" si="396"/>
        <v>0</v>
      </c>
      <c r="AF360" s="387">
        <f t="shared" si="397"/>
        <v>0</v>
      </c>
      <c r="AG360" s="451">
        <f t="shared" ref="AG360:AL360" si="515">AG329</f>
        <v>9.7989820000000005</v>
      </c>
      <c r="AH360" s="451" t="e">
        <f t="shared" si="515"/>
        <v>#DIV/0!</v>
      </c>
      <c r="AI360" s="451">
        <f t="shared" si="515"/>
        <v>8000</v>
      </c>
      <c r="AJ360" s="451">
        <f t="shared" si="515"/>
        <v>1</v>
      </c>
      <c r="AK360" s="451">
        <f t="shared" si="515"/>
        <v>0</v>
      </c>
      <c r="AL360" s="451" t="e">
        <f t="shared" ca="1" si="515"/>
        <v>#N/A</v>
      </c>
      <c r="AM360" s="454" t="e">
        <f t="shared" ca="1" si="412"/>
        <v>#DIV/0!</v>
      </c>
      <c r="AN360" s="451" t="e">
        <f ca="1">AN329</f>
        <v>#N/A</v>
      </c>
      <c r="AO360" s="451" t="e">
        <f ca="1">AO329</f>
        <v>#N/A</v>
      </c>
      <c r="AP360" s="449" t="e">
        <f t="shared" ca="1" si="398"/>
        <v>#DIV/0!</v>
      </c>
      <c r="AQ360" s="451">
        <f>AQ329</f>
        <v>9.0000000000000002E-6</v>
      </c>
      <c r="AR360" s="451" t="e">
        <f ca="1">AR329</f>
        <v>#DIV/0!</v>
      </c>
      <c r="AS360" s="455" t="e">
        <f t="shared" ca="1" si="431"/>
        <v>#N/A</v>
      </c>
      <c r="AT360" s="456" t="e">
        <f t="shared" ca="1" si="399"/>
        <v>#DIV/0!</v>
      </c>
      <c r="AU360" s="451" t="e">
        <f>AU329</f>
        <v>#DIV/0!</v>
      </c>
      <c r="AV360" s="450" t="e">
        <f t="shared" ca="1" si="416"/>
        <v>#DIV/0!</v>
      </c>
      <c r="AW360" s="451">
        <f>AW329</f>
        <v>0.03</v>
      </c>
      <c r="AX360" s="446">
        <f t="shared" si="400"/>
        <v>0</v>
      </c>
      <c r="AY360" s="452" t="e">
        <f t="shared" ca="1" si="401"/>
        <v>#DIV/0!</v>
      </c>
      <c r="BA360" s="72">
        <f>Pressure_1_R4!A189</f>
        <v>0</v>
      </c>
      <c r="BB360" s="73">
        <f>Pressure_1_R4!B189</f>
        <v>0</v>
      </c>
      <c r="BC360" s="73">
        <f>Pressure_1_R4!C189</f>
        <v>0</v>
      </c>
      <c r="BD360" s="73">
        <f>Pressure_1_R4!D189</f>
        <v>0</v>
      </c>
      <c r="BE360" s="73">
        <f>Pressure_1_R4!E189</f>
        <v>0</v>
      </c>
      <c r="BF360" s="73">
        <f>Pressure_1_R4!F189</f>
        <v>0</v>
      </c>
      <c r="BG360" s="73">
        <f>Pressure_1_R4!G189</f>
        <v>0</v>
      </c>
      <c r="BH360" s="73">
        <f>Pressure_1_R4!H189</f>
        <v>0</v>
      </c>
      <c r="BI360" s="73">
        <f>Pressure_1_R4!I189</f>
        <v>0</v>
      </c>
      <c r="BJ360" s="73">
        <f>Pressure_1_R4!J189</f>
        <v>0</v>
      </c>
      <c r="BK360" s="73">
        <f>Pressure_1_R4!K189</f>
        <v>0</v>
      </c>
      <c r="BL360" s="73">
        <f>Pressure_1_R4!L189</f>
        <v>0</v>
      </c>
      <c r="BM360" s="73">
        <f>Pressure_1_R4!M189</f>
        <v>0</v>
      </c>
      <c r="BN360" s="73">
        <f>Pressure_1_R4!N189</f>
        <v>0</v>
      </c>
      <c r="BO360" s="73">
        <f>Pressure_1_R4!O189</f>
        <v>0</v>
      </c>
      <c r="BP360" s="74">
        <f>Pressure_1_R4!P189</f>
        <v>0</v>
      </c>
    </row>
    <row r="361" spans="2:68" s="67" customFormat="1" ht="15" customHeight="1"/>
    <row r="362" spans="2:68" s="44" customFormat="1" ht="15" customHeight="1">
      <c r="B362" s="306" t="s">
        <v>411</v>
      </c>
    </row>
    <row r="363" spans="2:68" s="44" customFormat="1" ht="15" customHeight="1">
      <c r="B363" s="302" t="s">
        <v>412</v>
      </c>
      <c r="C363" s="102" t="s">
        <v>413</v>
      </c>
      <c r="D363" s="102" t="s">
        <v>414</v>
      </c>
      <c r="E363" s="102" t="s">
        <v>415</v>
      </c>
      <c r="F363" s="102" t="s">
        <v>416</v>
      </c>
      <c r="G363" s="102" t="s">
        <v>414</v>
      </c>
      <c r="H363" s="102" t="s">
        <v>415</v>
      </c>
      <c r="I363" s="743" t="s">
        <v>417</v>
      </c>
      <c r="J363" s="744"/>
      <c r="K363" s="102" t="s">
        <v>418</v>
      </c>
      <c r="L363" s="102" t="s">
        <v>415</v>
      </c>
      <c r="M363" s="743" t="s">
        <v>419</v>
      </c>
      <c r="N363" s="744"/>
      <c r="O363" s="102" t="s">
        <v>415</v>
      </c>
      <c r="P363" s="102" t="s">
        <v>420</v>
      </c>
      <c r="Q363" s="102" t="s">
        <v>421</v>
      </c>
      <c r="R363" s="102" t="s">
        <v>422</v>
      </c>
      <c r="S363" s="103" t="s">
        <v>423</v>
      </c>
      <c r="U363" s="134" t="s">
        <v>490</v>
      </c>
      <c r="V363" s="116" t="e">
        <f ca="1">SUM(S364:S378)</f>
        <v>#N/A</v>
      </c>
    </row>
    <row r="364" spans="2:68" s="44" customFormat="1" ht="15" customHeight="1">
      <c r="B364" s="104" t="s">
        <v>424</v>
      </c>
      <c r="C364" s="105" t="s">
        <v>425</v>
      </c>
      <c r="D364" s="106" t="e">
        <f ca="1">G294</f>
        <v>#N/A</v>
      </c>
      <c r="E364" s="107" t="s">
        <v>426</v>
      </c>
      <c r="F364" s="105" t="s">
        <v>427</v>
      </c>
      <c r="G364" s="108" t="e">
        <f ca="1">D364*J294%</f>
        <v>#N/A</v>
      </c>
      <c r="H364" s="107"/>
      <c r="I364" s="109" t="s">
        <v>428</v>
      </c>
      <c r="J364" s="110">
        <v>2</v>
      </c>
      <c r="K364" s="111" t="e">
        <f t="shared" ref="K364:K378" ca="1" si="516">G364/J364</f>
        <v>#N/A</v>
      </c>
      <c r="L364" s="107" t="s">
        <v>426</v>
      </c>
      <c r="M364" s="105" t="s">
        <v>429</v>
      </c>
      <c r="N364" s="111" t="e">
        <f ca="1">1/D364</f>
        <v>#N/A</v>
      </c>
      <c r="O364" s="107" t="s">
        <v>430</v>
      </c>
      <c r="P364" s="111" t="e">
        <f t="shared" ref="P364:P378" ca="1" si="517">K364*N364</f>
        <v>#N/A</v>
      </c>
      <c r="Q364" s="107">
        <v>13</v>
      </c>
      <c r="R364" s="112">
        <f t="shared" ref="R364:R378" si="518">1/2*(100/Q364)^2</f>
        <v>29.585798816568047</v>
      </c>
      <c r="S364" s="113" t="e">
        <f t="shared" ref="S364:S378" ca="1" si="519">P364^4/R364</f>
        <v>#N/A</v>
      </c>
      <c r="U364" s="132" t="s">
        <v>489</v>
      </c>
      <c r="V364" s="133" t="e">
        <f ca="1">SQRT(SUMSQ(P364:P378))</f>
        <v>#N/A</v>
      </c>
      <c r="W364" s="85"/>
    </row>
    <row r="365" spans="2:68" s="44" customFormat="1" ht="15" customHeight="1">
      <c r="B365" s="104" t="s">
        <v>431</v>
      </c>
      <c r="C365" s="114" t="s">
        <v>432</v>
      </c>
      <c r="D365" s="115" t="e">
        <f ca="1">O$3-I294</f>
        <v>#DIV/0!</v>
      </c>
      <c r="E365" s="116" t="s">
        <v>433</v>
      </c>
      <c r="F365" s="107" t="s">
        <v>434</v>
      </c>
      <c r="G365" s="117">
        <v>0.5</v>
      </c>
      <c r="H365" s="116" t="s">
        <v>433</v>
      </c>
      <c r="I365" s="113" t="s">
        <v>435</v>
      </c>
      <c r="J365" s="110">
        <f>SQRT(3)</f>
        <v>1.7320508075688772</v>
      </c>
      <c r="K365" s="111">
        <f t="shared" si="516"/>
        <v>0.28867513459481292</v>
      </c>
      <c r="L365" s="116" t="s">
        <v>433</v>
      </c>
      <c r="M365" s="114" t="s">
        <v>436</v>
      </c>
      <c r="N365" s="111">
        <f>D366</f>
        <v>9.0000000000000002E-6</v>
      </c>
      <c r="O365" s="116" t="s">
        <v>437</v>
      </c>
      <c r="P365" s="111">
        <f t="shared" si="517"/>
        <v>2.5980762113533164E-6</v>
      </c>
      <c r="Q365" s="116">
        <v>10</v>
      </c>
      <c r="R365" s="112">
        <f t="shared" si="518"/>
        <v>50</v>
      </c>
      <c r="S365" s="113">
        <f t="shared" si="519"/>
        <v>9.1125000000000059E-25</v>
      </c>
      <c r="U365" s="132" t="s">
        <v>491</v>
      </c>
      <c r="V365" s="135" t="e">
        <f ca="1">V364^4/V363</f>
        <v>#N/A</v>
      </c>
      <c r="W365" s="85"/>
    </row>
    <row r="366" spans="2:68" s="44" customFormat="1" ht="15" customHeight="1">
      <c r="B366" s="104" t="s">
        <v>438</v>
      </c>
      <c r="C366" s="114" t="s">
        <v>436</v>
      </c>
      <c r="D366" s="118">
        <v>9.0000000000000002E-6</v>
      </c>
      <c r="E366" s="116" t="s">
        <v>437</v>
      </c>
      <c r="F366" s="119">
        <v>0.1</v>
      </c>
      <c r="G366" s="111">
        <f>D366*F366</f>
        <v>9.0000000000000007E-7</v>
      </c>
      <c r="H366" s="116" t="s">
        <v>437</v>
      </c>
      <c r="I366" s="113" t="s">
        <v>435</v>
      </c>
      <c r="J366" s="110">
        <f>SQRT(3)</f>
        <v>1.7320508075688772</v>
      </c>
      <c r="K366" s="111">
        <f t="shared" si="516"/>
        <v>5.1961524227066323E-7</v>
      </c>
      <c r="L366" s="116" t="s">
        <v>437</v>
      </c>
      <c r="M366" s="114" t="s">
        <v>432</v>
      </c>
      <c r="N366" s="120" t="e">
        <f ca="1">D365</f>
        <v>#DIV/0!</v>
      </c>
      <c r="O366" s="116" t="s">
        <v>433</v>
      </c>
      <c r="P366" s="111" t="e">
        <f t="shared" ca="1" si="517"/>
        <v>#DIV/0!</v>
      </c>
      <c r="Q366" s="116">
        <v>20</v>
      </c>
      <c r="R366" s="121">
        <f t="shared" si="518"/>
        <v>12.5</v>
      </c>
      <c r="S366" s="113" t="e">
        <f t="shared" ca="1" si="519"/>
        <v>#DIV/0!</v>
      </c>
      <c r="U366" s="132" t="s">
        <v>428</v>
      </c>
      <c r="V366" s="136" t="e">
        <f ca="1">1.95996+2.37356/V365+2.818745/V365^2+2.546662/V365^3+1.761829/V365^4+0.245458/V365^5+1.000764/V365^6</f>
        <v>#N/A</v>
      </c>
      <c r="W366" s="84"/>
    </row>
    <row r="367" spans="2:68" s="44" customFormat="1" ht="15" customHeight="1">
      <c r="B367" s="104" t="s">
        <v>439</v>
      </c>
      <c r="C367" s="105" t="s">
        <v>440</v>
      </c>
      <c r="D367" s="122">
        <v>9.7989820000000005</v>
      </c>
      <c r="E367" s="123" t="s">
        <v>441</v>
      </c>
      <c r="F367" s="124" t="s">
        <v>427</v>
      </c>
      <c r="G367" s="111">
        <f>0.0002/100</f>
        <v>1.9999999999999999E-6</v>
      </c>
      <c r="H367" s="123" t="s">
        <v>441</v>
      </c>
      <c r="I367" s="109" t="s">
        <v>428</v>
      </c>
      <c r="J367" s="110">
        <v>2</v>
      </c>
      <c r="K367" s="111">
        <f t="shared" si="516"/>
        <v>9.9999999999999995E-7</v>
      </c>
      <c r="L367" s="123" t="s">
        <v>441</v>
      </c>
      <c r="M367" s="114" t="s">
        <v>442</v>
      </c>
      <c r="N367" s="120">
        <f>1/D367</f>
        <v>0.1020514171778252</v>
      </c>
      <c r="O367" s="123" t="s">
        <v>443</v>
      </c>
      <c r="P367" s="111">
        <f t="shared" si="517"/>
        <v>1.0205141717782521E-7</v>
      </c>
      <c r="Q367" s="116">
        <v>10</v>
      </c>
      <c r="R367" s="112">
        <f t="shared" si="518"/>
        <v>50</v>
      </c>
      <c r="S367" s="113">
        <f t="shared" si="519"/>
        <v>2.1692327673842511E-30</v>
      </c>
      <c r="U367" s="132" t="s">
        <v>492</v>
      </c>
      <c r="V367" s="137" t="e">
        <f ca="1">V364*V366*100</f>
        <v>#N/A</v>
      </c>
      <c r="W367" s="138" t="s">
        <v>493</v>
      </c>
    </row>
    <row r="368" spans="2:68" s="44" customFormat="1" ht="15" customHeight="1">
      <c r="B368" s="104" t="s">
        <v>444</v>
      </c>
      <c r="C368" s="105" t="s">
        <v>445</v>
      </c>
      <c r="D368" s="125">
        <v>5</v>
      </c>
      <c r="E368" s="123" t="s">
        <v>446</v>
      </c>
      <c r="F368" s="119" t="s">
        <v>447</v>
      </c>
      <c r="G368" s="111">
        <f>RADIANS(D368/60)</f>
        <v>1.454441043328608E-3</v>
      </c>
      <c r="H368" s="123"/>
      <c r="I368" s="113" t="s">
        <v>435</v>
      </c>
      <c r="J368" s="110">
        <f>SQRT(3)</f>
        <v>1.7320508075688772</v>
      </c>
      <c r="K368" s="111">
        <f t="shared" si="516"/>
        <v>8.3972192788621196E-4</v>
      </c>
      <c r="L368" s="123"/>
      <c r="M368" s="105" t="s">
        <v>448</v>
      </c>
      <c r="N368" s="111">
        <f>TAN(G368)</f>
        <v>1.45444206890373E-3</v>
      </c>
      <c r="O368" s="123"/>
      <c r="P368" s="111">
        <f t="shared" si="517"/>
        <v>1.2213268980986508E-6</v>
      </c>
      <c r="Q368" s="116">
        <v>30</v>
      </c>
      <c r="R368" s="112">
        <f t="shared" si="518"/>
        <v>5.5555555555555562</v>
      </c>
      <c r="S368" s="113">
        <f t="shared" si="519"/>
        <v>4.0049785364825227E-25</v>
      </c>
      <c r="U368" s="458" t="s">
        <v>1068</v>
      </c>
      <c r="V368" s="116" t="e">
        <f ca="1">OFFSET(R$3,COUNTIF(Q$4:Q$10,"&lt;="&amp;V367),0)+1</f>
        <v>#VALUE!</v>
      </c>
    </row>
    <row r="369" spans="1:19" s="44" customFormat="1" ht="15" customHeight="1">
      <c r="B369" s="104" t="s">
        <v>449</v>
      </c>
      <c r="C369" s="105" t="s">
        <v>450</v>
      </c>
      <c r="D369" s="125">
        <f>IF(MAX(D301:D360)&lt;=L$8,50,10)</f>
        <v>50</v>
      </c>
      <c r="E369" s="123" t="s">
        <v>451</v>
      </c>
      <c r="F369" s="119"/>
      <c r="G369" s="111">
        <f>D369*10^-6</f>
        <v>4.9999999999999996E-5</v>
      </c>
      <c r="H369" s="123"/>
      <c r="I369" s="113" t="s">
        <v>435</v>
      </c>
      <c r="J369" s="110">
        <f>SQRT(3)</f>
        <v>1.7320508075688772</v>
      </c>
      <c r="K369" s="111">
        <f t="shared" si="516"/>
        <v>2.8867513459481286E-5</v>
      </c>
      <c r="L369" s="123"/>
      <c r="M369" s="105"/>
      <c r="N369" s="120">
        <v>1</v>
      </c>
      <c r="O369" s="123"/>
      <c r="P369" s="111">
        <f t="shared" si="517"/>
        <v>2.8867513459481286E-5</v>
      </c>
      <c r="Q369" s="116">
        <v>10</v>
      </c>
      <c r="R369" s="112">
        <f t="shared" si="518"/>
        <v>50</v>
      </c>
      <c r="S369" s="113">
        <f t="shared" si="519"/>
        <v>1.3888888888888882E-20</v>
      </c>
    </row>
    <row r="370" spans="1:19" s="44" customFormat="1" ht="15" customHeight="1">
      <c r="B370" s="104" t="s">
        <v>452</v>
      </c>
      <c r="C370" s="105" t="s">
        <v>453</v>
      </c>
      <c r="D370" s="106" t="e">
        <f ca="1">D373*D367/D364</f>
        <v>#N/A</v>
      </c>
      <c r="E370" s="123" t="s">
        <v>454</v>
      </c>
      <c r="F370" s="119" t="s">
        <v>455</v>
      </c>
      <c r="G370" s="108" t="e">
        <f ca="1">D370*(50*10^-6)</f>
        <v>#N/A</v>
      </c>
      <c r="H370" s="123" t="s">
        <v>454</v>
      </c>
      <c r="I370" s="113" t="s">
        <v>435</v>
      </c>
      <c r="J370" s="110">
        <f>SQRT(3)</f>
        <v>1.7320508075688772</v>
      </c>
      <c r="K370" s="111" t="e">
        <f t="shared" ca="1" si="516"/>
        <v>#N/A</v>
      </c>
      <c r="L370" s="123" t="s">
        <v>454</v>
      </c>
      <c r="M370" s="105" t="s">
        <v>456</v>
      </c>
      <c r="N370" s="108" t="e">
        <f ca="1">D371</f>
        <v>#N/A</v>
      </c>
      <c r="O370" s="123" t="s">
        <v>457</v>
      </c>
      <c r="P370" s="111" t="e">
        <f t="shared" ca="1" si="517"/>
        <v>#N/A</v>
      </c>
      <c r="Q370" s="116">
        <v>10</v>
      </c>
      <c r="R370" s="112">
        <f t="shared" si="518"/>
        <v>50</v>
      </c>
      <c r="S370" s="113" t="e">
        <f t="shared" ca="1" si="519"/>
        <v>#N/A</v>
      </c>
    </row>
    <row r="371" spans="1:19" s="44" customFormat="1" ht="15" customHeight="1">
      <c r="B371" s="104" t="s">
        <v>458</v>
      </c>
      <c r="C371" s="105" t="s">
        <v>456</v>
      </c>
      <c r="D371" s="106" t="e">
        <f ca="1">H294*10^-6</f>
        <v>#N/A</v>
      </c>
      <c r="E371" s="116" t="s">
        <v>457</v>
      </c>
      <c r="F371" s="119">
        <v>0.2</v>
      </c>
      <c r="G371" s="108" t="e">
        <f ca="1">D371*F371</f>
        <v>#N/A</v>
      </c>
      <c r="H371" s="116" t="s">
        <v>457</v>
      </c>
      <c r="I371" s="113" t="s">
        <v>435</v>
      </c>
      <c r="J371" s="110">
        <f>SQRT(3)</f>
        <v>1.7320508075688772</v>
      </c>
      <c r="K371" s="111" t="e">
        <f t="shared" ca="1" si="516"/>
        <v>#N/A</v>
      </c>
      <c r="L371" s="116" t="s">
        <v>457</v>
      </c>
      <c r="M371" s="105" t="s">
        <v>453</v>
      </c>
      <c r="N371" s="108" t="e">
        <f ca="1">D370</f>
        <v>#N/A</v>
      </c>
      <c r="O371" s="123" t="s">
        <v>454</v>
      </c>
      <c r="P371" s="111" t="e">
        <f t="shared" ca="1" si="517"/>
        <v>#N/A</v>
      </c>
      <c r="Q371" s="116">
        <v>10</v>
      </c>
      <c r="R371" s="112">
        <f t="shared" si="518"/>
        <v>50</v>
      </c>
      <c r="S371" s="113" t="e">
        <f t="shared" ca="1" si="519"/>
        <v>#N/A</v>
      </c>
    </row>
    <row r="372" spans="1:19" s="44" customFormat="1" ht="15" customHeight="1">
      <c r="B372" s="104" t="s">
        <v>459</v>
      </c>
      <c r="C372" s="105" t="s">
        <v>460</v>
      </c>
      <c r="D372" s="122" t="e">
        <f>O$5</f>
        <v>#DIV/0!</v>
      </c>
      <c r="E372" s="123" t="s">
        <v>461</v>
      </c>
      <c r="F372" s="123" t="s">
        <v>462</v>
      </c>
      <c r="G372" s="117">
        <v>0.05</v>
      </c>
      <c r="H372" s="123" t="s">
        <v>461</v>
      </c>
      <c r="I372" s="113" t="s">
        <v>435</v>
      </c>
      <c r="J372" s="110">
        <f>SQRT(3)</f>
        <v>1.7320508075688772</v>
      </c>
      <c r="K372" s="111">
        <f t="shared" si="516"/>
        <v>2.8867513459481291E-2</v>
      </c>
      <c r="L372" s="123" t="s">
        <v>461</v>
      </c>
      <c r="M372" s="105" t="s">
        <v>463</v>
      </c>
      <c r="N372" s="108">
        <f>1/D374</f>
        <v>1.25E-4</v>
      </c>
      <c r="O372" s="123" t="s">
        <v>464</v>
      </c>
      <c r="P372" s="111">
        <f t="shared" si="517"/>
        <v>3.6084391824351616E-6</v>
      </c>
      <c r="Q372" s="116">
        <v>10</v>
      </c>
      <c r="R372" s="112">
        <f t="shared" si="518"/>
        <v>50</v>
      </c>
      <c r="S372" s="113">
        <f t="shared" si="519"/>
        <v>3.3908420138888909E-24</v>
      </c>
    </row>
    <row r="373" spans="1:19" s="44" customFormat="1" ht="15" customHeight="1">
      <c r="B373" s="104" t="s">
        <v>465</v>
      </c>
      <c r="C373" s="105" t="s">
        <v>466</v>
      </c>
      <c r="D373" s="126">
        <f>MAX(AF301:AF360)</f>
        <v>0</v>
      </c>
      <c r="E373" s="123" t="s">
        <v>467</v>
      </c>
      <c r="F373" s="105" t="s">
        <v>427</v>
      </c>
      <c r="G373" s="127">
        <f>SUM(Pressure_1_R4!T68:T143)/10^6</f>
        <v>0</v>
      </c>
      <c r="H373" s="107" t="s">
        <v>467</v>
      </c>
      <c r="I373" s="109" t="s">
        <v>428</v>
      </c>
      <c r="J373" s="110">
        <v>2</v>
      </c>
      <c r="K373" s="111">
        <f t="shared" si="516"/>
        <v>0</v>
      </c>
      <c r="L373" s="123" t="s">
        <v>467</v>
      </c>
      <c r="M373" s="105" t="s">
        <v>468</v>
      </c>
      <c r="N373" s="108" t="e">
        <f>1/D373</f>
        <v>#DIV/0!</v>
      </c>
      <c r="O373" s="123" t="s">
        <v>469</v>
      </c>
      <c r="P373" s="111" t="e">
        <f t="shared" si="517"/>
        <v>#DIV/0!</v>
      </c>
      <c r="Q373" s="116">
        <v>13</v>
      </c>
      <c r="R373" s="112">
        <f t="shared" si="518"/>
        <v>29.585798816568047</v>
      </c>
      <c r="S373" s="113" t="e">
        <f t="shared" si="519"/>
        <v>#DIV/0!</v>
      </c>
    </row>
    <row r="374" spans="1:19" s="44" customFormat="1" ht="15" customHeight="1">
      <c r="B374" s="104" t="s">
        <v>470</v>
      </c>
      <c r="C374" s="105" t="s">
        <v>471</v>
      </c>
      <c r="D374" s="126">
        <f>AI301</f>
        <v>8000</v>
      </c>
      <c r="E374" s="123" t="s">
        <v>461</v>
      </c>
      <c r="F374" s="128">
        <v>0.05</v>
      </c>
      <c r="G374" s="108">
        <f>D374*F374</f>
        <v>400</v>
      </c>
      <c r="H374" s="123" t="s">
        <v>461</v>
      </c>
      <c r="I374" s="113" t="s">
        <v>435</v>
      </c>
      <c r="J374" s="110">
        <f>SQRT(3)</f>
        <v>1.7320508075688772</v>
      </c>
      <c r="K374" s="111">
        <f t="shared" si="516"/>
        <v>230.94010767585033</v>
      </c>
      <c r="L374" s="123" t="s">
        <v>461</v>
      </c>
      <c r="M374" s="105" t="s">
        <v>472</v>
      </c>
      <c r="N374" s="108" t="e">
        <f>D372/(D374^2)</f>
        <v>#DIV/0!</v>
      </c>
      <c r="O374" s="123" t="s">
        <v>464</v>
      </c>
      <c r="P374" s="111" t="e">
        <f t="shared" si="517"/>
        <v>#DIV/0!</v>
      </c>
      <c r="Q374" s="116">
        <v>10</v>
      </c>
      <c r="R374" s="112">
        <f t="shared" si="518"/>
        <v>50</v>
      </c>
      <c r="S374" s="113" t="e">
        <f t="shared" si="519"/>
        <v>#DIV/0!</v>
      </c>
    </row>
    <row r="375" spans="1:19" s="44" customFormat="1" ht="15" customHeight="1">
      <c r="B375" s="104" t="s">
        <v>473</v>
      </c>
      <c r="C375" s="114" t="s">
        <v>474</v>
      </c>
      <c r="D375" s="126" t="e">
        <f>MAX(AU301:AU360)</f>
        <v>#DIV/0!</v>
      </c>
      <c r="E375" s="123" t="s">
        <v>461</v>
      </c>
      <c r="F375" s="128">
        <v>0.01</v>
      </c>
      <c r="G375" s="120" t="e">
        <f>D375*F375</f>
        <v>#DIV/0!</v>
      </c>
      <c r="H375" s="123" t="s">
        <v>461</v>
      </c>
      <c r="I375" s="113" t="s">
        <v>435</v>
      </c>
      <c r="J375" s="110">
        <f>SQRT(3)</f>
        <v>1.7320508075688772</v>
      </c>
      <c r="K375" s="111" t="e">
        <f t="shared" si="516"/>
        <v>#DIV/0!</v>
      </c>
      <c r="L375" s="123" t="s">
        <v>461</v>
      </c>
      <c r="M375" s="105" t="s">
        <v>475</v>
      </c>
      <c r="N375" s="129" t="e">
        <f ca="1">D367*D376/D370</f>
        <v>#N/A</v>
      </c>
      <c r="O375" s="123" t="s">
        <v>464</v>
      </c>
      <c r="P375" s="111" t="e">
        <f t="shared" ca="1" si="517"/>
        <v>#DIV/0!</v>
      </c>
      <c r="Q375" s="116">
        <v>20</v>
      </c>
      <c r="R375" s="121">
        <f t="shared" si="518"/>
        <v>12.5</v>
      </c>
      <c r="S375" s="113" t="e">
        <f t="shared" ca="1" si="519"/>
        <v>#DIV/0!</v>
      </c>
    </row>
    <row r="376" spans="1:19" s="44" customFormat="1" ht="15" customHeight="1">
      <c r="B376" s="104" t="s">
        <v>476</v>
      </c>
      <c r="C376" s="114" t="s">
        <v>477</v>
      </c>
      <c r="D376" s="130">
        <f>AW301</f>
        <v>0.03</v>
      </c>
      <c r="E376" s="123" t="s">
        <v>478</v>
      </c>
      <c r="F376" s="128"/>
      <c r="G376" s="120">
        <f>D376</f>
        <v>0.03</v>
      </c>
      <c r="H376" s="123" t="s">
        <v>478</v>
      </c>
      <c r="I376" s="113" t="s">
        <v>435</v>
      </c>
      <c r="J376" s="110">
        <f>SQRT(3)</f>
        <v>1.7320508075688772</v>
      </c>
      <c r="K376" s="111">
        <f t="shared" si="516"/>
        <v>1.7320508075688773E-2</v>
      </c>
      <c r="L376" s="123" t="s">
        <v>478</v>
      </c>
      <c r="M376" s="105" t="s">
        <v>479</v>
      </c>
      <c r="N376" s="108" t="e">
        <f ca="1">D367*D375/D370</f>
        <v>#DIV/0!</v>
      </c>
      <c r="O376" s="123" t="s">
        <v>480</v>
      </c>
      <c r="P376" s="111" t="e">
        <f t="shared" ca="1" si="517"/>
        <v>#DIV/0!</v>
      </c>
      <c r="Q376" s="116">
        <v>30</v>
      </c>
      <c r="R376" s="112">
        <f t="shared" si="518"/>
        <v>5.5555555555555562</v>
      </c>
      <c r="S376" s="113" t="e">
        <f t="shared" ca="1" si="519"/>
        <v>#DIV/0!</v>
      </c>
    </row>
    <row r="377" spans="1:19" s="44" customFormat="1" ht="15" customHeight="1">
      <c r="B377" s="104" t="s">
        <v>481</v>
      </c>
      <c r="C377" s="105" t="s">
        <v>482</v>
      </c>
      <c r="D377" s="131" t="e">
        <f ca="1">AL301</f>
        <v>#N/A</v>
      </c>
      <c r="E377" s="123" t="s">
        <v>478</v>
      </c>
      <c r="F377" s="128">
        <v>0.1</v>
      </c>
      <c r="G377" s="120" t="e">
        <f ca="1">D377*F377</f>
        <v>#N/A</v>
      </c>
      <c r="H377" s="123" t="s">
        <v>478</v>
      </c>
      <c r="I377" s="113" t="s">
        <v>435</v>
      </c>
      <c r="J377" s="110">
        <f>SQRT(3)</f>
        <v>1.7320508075688772</v>
      </c>
      <c r="K377" s="111" t="e">
        <f t="shared" ca="1" si="516"/>
        <v>#N/A</v>
      </c>
      <c r="L377" s="123" t="s">
        <v>478</v>
      </c>
      <c r="M377" s="105" t="s">
        <v>483</v>
      </c>
      <c r="N377" s="108" t="e">
        <f>D378/D367/D373</f>
        <v>#DIV/0!</v>
      </c>
      <c r="O377" s="123" t="s">
        <v>480</v>
      </c>
      <c r="P377" s="111" t="e">
        <f t="shared" ca="1" si="517"/>
        <v>#N/A</v>
      </c>
      <c r="Q377" s="116">
        <v>10</v>
      </c>
      <c r="R377" s="112">
        <f t="shared" si="518"/>
        <v>50</v>
      </c>
      <c r="S377" s="113" t="e">
        <f t="shared" ca="1" si="519"/>
        <v>#N/A</v>
      </c>
    </row>
    <row r="378" spans="1:19" s="44" customFormat="1" ht="15" customHeight="1">
      <c r="B378" s="104" t="s">
        <v>484</v>
      </c>
      <c r="C378" s="105" t="s">
        <v>485</v>
      </c>
      <c r="D378" s="126">
        <f>AK301</f>
        <v>0</v>
      </c>
      <c r="E378" s="123" t="s">
        <v>486</v>
      </c>
      <c r="F378" s="128">
        <v>0.1</v>
      </c>
      <c r="G378" s="120">
        <f>D378*F378</f>
        <v>0</v>
      </c>
      <c r="H378" s="123" t="s">
        <v>486</v>
      </c>
      <c r="I378" s="113" t="s">
        <v>435</v>
      </c>
      <c r="J378" s="110">
        <f>SQRT(3)</f>
        <v>1.7320508075688772</v>
      </c>
      <c r="K378" s="111">
        <f t="shared" si="516"/>
        <v>0</v>
      </c>
      <c r="L378" s="123" t="s">
        <v>486</v>
      </c>
      <c r="M378" s="105" t="s">
        <v>487</v>
      </c>
      <c r="N378" s="108" t="e">
        <f ca="1">D377/D367/D373</f>
        <v>#N/A</v>
      </c>
      <c r="O378" s="123" t="s">
        <v>488</v>
      </c>
      <c r="P378" s="111" t="e">
        <f t="shared" ca="1" si="517"/>
        <v>#N/A</v>
      </c>
      <c r="Q378" s="116">
        <v>10</v>
      </c>
      <c r="R378" s="112">
        <f t="shared" si="518"/>
        <v>50</v>
      </c>
      <c r="S378" s="113" t="e">
        <f t="shared" ca="1" si="519"/>
        <v>#N/A</v>
      </c>
    </row>
    <row r="379" spans="1:19" s="44" customFormat="1" ht="15" customHeight="1">
      <c r="A379" s="58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</row>
    <row r="380" spans="1:19" s="44" customFormat="1" ht="15" customHeight="1"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R380" s="84"/>
      <c r="S380" s="84"/>
    </row>
    <row r="381" spans="1:19" s="44" customFormat="1" ht="15" customHeight="1"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R381" s="84"/>
      <c r="S381" s="84"/>
    </row>
    <row r="382" spans="1:19" s="44" customFormat="1" ht="15" customHeight="1"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</row>
  </sheetData>
  <mergeCells count="60">
    <mergeCell ref="B295:C295"/>
    <mergeCell ref="B296:C296"/>
    <mergeCell ref="B297:C297"/>
    <mergeCell ref="B203:C203"/>
    <mergeCell ref="B204:C204"/>
    <mergeCell ref="B293:C293"/>
    <mergeCell ref="B294:C294"/>
    <mergeCell ref="B201:C201"/>
    <mergeCell ref="B202:C202"/>
    <mergeCell ref="B107:C107"/>
    <mergeCell ref="J107:K107"/>
    <mergeCell ref="B108:C108"/>
    <mergeCell ref="B109:C109"/>
    <mergeCell ref="B110:C110"/>
    <mergeCell ref="B111:C111"/>
    <mergeCell ref="B200:C200"/>
    <mergeCell ref="B17:C17"/>
    <mergeCell ref="B16:C16"/>
    <mergeCell ref="B15:C15"/>
    <mergeCell ref="B14:C14"/>
    <mergeCell ref="B18:C18"/>
    <mergeCell ref="J14:K14"/>
    <mergeCell ref="I84:J84"/>
    <mergeCell ref="M84:N84"/>
    <mergeCell ref="I363:J363"/>
    <mergeCell ref="M363:N363"/>
    <mergeCell ref="I177:J177"/>
    <mergeCell ref="M177:N177"/>
    <mergeCell ref="I270:J270"/>
    <mergeCell ref="M270:N270"/>
    <mergeCell ref="J293:K293"/>
    <mergeCell ref="J16:K16"/>
    <mergeCell ref="J109:K109"/>
    <mergeCell ref="J202:K202"/>
    <mergeCell ref="J295:K295"/>
    <mergeCell ref="J200:K200"/>
    <mergeCell ref="R207:S207"/>
    <mergeCell ref="R300:S300"/>
    <mergeCell ref="N21:O21"/>
    <mergeCell ref="P21:Q21"/>
    <mergeCell ref="L21:M21"/>
    <mergeCell ref="L114:M114"/>
    <mergeCell ref="N114:O114"/>
    <mergeCell ref="P114:Q114"/>
    <mergeCell ref="L207:M207"/>
    <mergeCell ref="N207:O207"/>
    <mergeCell ref="P207:Q207"/>
    <mergeCell ref="L300:M300"/>
    <mergeCell ref="N300:O300"/>
    <mergeCell ref="P300:Q300"/>
    <mergeCell ref="R21:S21"/>
    <mergeCell ref="R114:S114"/>
    <mergeCell ref="X300:Y300"/>
    <mergeCell ref="Z300:AA300"/>
    <mergeCell ref="X21:Y21"/>
    <mergeCell ref="Z21:AA21"/>
    <mergeCell ref="X114:Y114"/>
    <mergeCell ref="Z114:AA114"/>
    <mergeCell ref="X207:Y207"/>
    <mergeCell ref="Z207:AA20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47</vt:i4>
      </vt:variant>
    </vt:vector>
  </HeadingPairs>
  <TitlesOfParts>
    <vt:vector size="6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Calcu</vt:lpstr>
      <vt:lpstr>Calcu_ADJ</vt:lpstr>
      <vt:lpstr>STD_Data</vt:lpstr>
      <vt:lpstr>Pressure_1_R1</vt:lpstr>
      <vt:lpstr>Pressure_1_R2</vt:lpstr>
      <vt:lpstr>Pressure_1_R3</vt:lpstr>
      <vt:lpstr>Pressure_1_R4</vt:lpstr>
      <vt:lpstr>'교정결과-E'!B_Tag</vt:lpstr>
      <vt:lpstr>'교정결과-HY'!B_Tag</vt:lpstr>
      <vt:lpstr>B_Tag</vt:lpstr>
      <vt:lpstr>판정결과!B_Tag_2</vt:lpstr>
      <vt:lpstr>B_Tag_3</vt:lpstr>
      <vt:lpstr>Pressure_1_R1_CMC</vt:lpstr>
      <vt:lpstr>Pressure_1_R1_Condition</vt:lpstr>
      <vt:lpstr>Pressure_1_R1_Resolution</vt:lpstr>
      <vt:lpstr>Pressure_1_R1_Result</vt:lpstr>
      <vt:lpstr>Pressure_1_R1_Result_ADJ</vt:lpstr>
      <vt:lpstr>Pressure_1_R1_Spec</vt:lpstr>
      <vt:lpstr>Pressure_1_R1_STD1</vt:lpstr>
      <vt:lpstr>Pressure_1_R1_STD2</vt:lpstr>
      <vt:lpstr>Pressure_1_R1_STD3</vt:lpstr>
      <vt:lpstr>Pressure_1_R2!Pressure_1_R2_CMC</vt:lpstr>
      <vt:lpstr>Pressure_1_R2!Pressure_1_R2_Condition</vt:lpstr>
      <vt:lpstr>Pressure_1_R2!Pressure_1_R2_Resolution</vt:lpstr>
      <vt:lpstr>Pressure_1_R2!Pressure_1_R2_Result</vt:lpstr>
      <vt:lpstr>Pressure_1_R2_Result_ADJ</vt:lpstr>
      <vt:lpstr>Pressure_1_R2!Pressure_1_R2_Spec</vt:lpstr>
      <vt:lpstr>Pressure_1_R2!Pressure_1_R2_STD1</vt:lpstr>
      <vt:lpstr>Pressure_1_R2_STD2</vt:lpstr>
      <vt:lpstr>Pressure_1_R2_STD3</vt:lpstr>
      <vt:lpstr>Pressure_1_R3!Pressure_1_R3_CMC</vt:lpstr>
      <vt:lpstr>Pressure_1_R3!Pressure_1_R3_Condition</vt:lpstr>
      <vt:lpstr>Pressure_1_R3!Pressure_1_R3_Resolution</vt:lpstr>
      <vt:lpstr>Pressure_1_R3!Pressure_1_R3_Result</vt:lpstr>
      <vt:lpstr>Pressure_1_R3_Result_ADJ</vt:lpstr>
      <vt:lpstr>Pressure_1_R3!Pressure_1_R3_Spec</vt:lpstr>
      <vt:lpstr>Pressure_1_R3!Pressure_1_R3_STD1</vt:lpstr>
      <vt:lpstr>Pressure_1_R3_STD2</vt:lpstr>
      <vt:lpstr>Pressure_1_R3_STD3</vt:lpstr>
      <vt:lpstr>Pressure_1_R4!Pressure_1_R4_CMC</vt:lpstr>
      <vt:lpstr>Pressure_1_R4!Pressure_1_R4_Condition</vt:lpstr>
      <vt:lpstr>Pressure_1_R4!Pressure_1_R4_Resolution</vt:lpstr>
      <vt:lpstr>Pressure_1_R4!Pressure_1_R4_Result</vt:lpstr>
      <vt:lpstr>Pressure_1_R4_Result_ADJ</vt:lpstr>
      <vt:lpstr>Pressure_1_R4!Pressure_1_R4_Spec</vt:lpstr>
      <vt:lpstr>Pressure_1_R4!Pressure_1_R4_STD1</vt:lpstr>
      <vt:lpstr>Pressure_1_R4_STD2</vt:lpstr>
      <vt:lpstr>Pressure_1_R4_STD3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2021-12-06T01:57:32Z</cp:lastPrinted>
  <dcterms:created xsi:type="dcterms:W3CDTF">2004-11-10T00:11:43Z</dcterms:created>
  <dcterms:modified xsi:type="dcterms:W3CDTF">2021-12-06T02:07:20Z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